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1.0_DISCIPLINAS\7_MESTRADO-PEC-CIVIL\03-MONITORAMENTO_MODELAGEM-RH\Aulas-2022.2\Aulas\Aula 3 - 29-09-2022\"/>
    </mc:Choice>
  </mc:AlternateContent>
  <xr:revisionPtr revIDLastSave="0" documentId="13_ncr:1_{BAC0CA0E-F17B-488B-AB88-425F8FCFFABD}" xr6:coauthVersionLast="47" xr6:coauthVersionMax="47" xr10:uidLastSave="{00000000-0000-0000-0000-000000000000}"/>
  <bookViews>
    <workbookView xWindow="-108" yWindow="-108" windowWidth="23256" windowHeight="12456" xr2:uid="{5FF4C25E-EA02-4709-AB0A-FECB3692217B}"/>
  </bookViews>
  <sheets>
    <sheet name="Descrição" sheetId="10" r:id="rId1"/>
    <sheet name="Q_Consistida" sheetId="1" r:id="rId2"/>
    <sheet name="Q_Bruta" sheetId="2" r:id="rId3"/>
    <sheet name="Série_Total" sheetId="3" r:id="rId4"/>
    <sheet name="Máximas_Anuais" sheetId="4" r:id="rId5"/>
    <sheet name="Distrib_Empír_Probabilidades" sheetId="5" r:id="rId6"/>
    <sheet name="Distrib_Teórica_Probabilidades" sheetId="6" r:id="rId7"/>
    <sheet name="Gumbel" sheetId="7" r:id="rId8"/>
    <sheet name="Log-Pearson e Log-Normal" sheetId="8" r:id="rId9"/>
    <sheet name="Planilha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8" l="1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20" i="8"/>
  <c r="N50" i="8"/>
  <c r="N45" i="8"/>
  <c r="N42" i="8"/>
  <c r="N41" i="8"/>
  <c r="N39" i="8"/>
  <c r="N37" i="8"/>
  <c r="N36" i="8"/>
  <c r="N35" i="8"/>
  <c r="N33" i="8"/>
  <c r="N31" i="8"/>
  <c r="N30" i="8"/>
  <c r="N29" i="8"/>
  <c r="N26" i="8"/>
  <c r="N25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H21" i="8"/>
  <c r="H27" i="8"/>
  <c r="H29" i="8"/>
  <c r="H35" i="8"/>
  <c r="H37" i="8"/>
  <c r="H38" i="8"/>
  <c r="H43" i="8"/>
  <c r="H45" i="8"/>
  <c r="H46" i="8"/>
  <c r="H51" i="8"/>
  <c r="H53" i="8"/>
  <c r="H54" i="8"/>
  <c r="G31" i="8"/>
  <c r="H31" i="8" s="1"/>
  <c r="G32" i="8"/>
  <c r="H32" i="8" s="1"/>
  <c r="G33" i="8"/>
  <c r="H33" i="8" s="1"/>
  <c r="G34" i="8"/>
  <c r="H34" i="8" s="1"/>
  <c r="G35" i="8"/>
  <c r="G36" i="8"/>
  <c r="H36" i="8" s="1"/>
  <c r="G37" i="8"/>
  <c r="G38" i="8"/>
  <c r="G39" i="8"/>
  <c r="H39" i="8" s="1"/>
  <c r="G40" i="8"/>
  <c r="H40" i="8" s="1"/>
  <c r="G41" i="8"/>
  <c r="H41" i="8" s="1"/>
  <c r="G42" i="8"/>
  <c r="H42" i="8" s="1"/>
  <c r="G43" i="8"/>
  <c r="G44" i="8"/>
  <c r="H44" i="8" s="1"/>
  <c r="G45" i="8"/>
  <c r="G46" i="8"/>
  <c r="G47" i="8"/>
  <c r="H47" i="8" s="1"/>
  <c r="G48" i="8"/>
  <c r="H48" i="8" s="1"/>
  <c r="G49" i="8"/>
  <c r="H49" i="8" s="1"/>
  <c r="G50" i="8"/>
  <c r="H50" i="8" s="1"/>
  <c r="G51" i="8"/>
  <c r="G52" i="8"/>
  <c r="H52" i="8" s="1"/>
  <c r="G53" i="8"/>
  <c r="G54" i="8"/>
  <c r="G55" i="8"/>
  <c r="H55" i="8" s="1"/>
  <c r="G56" i="8"/>
  <c r="H56" i="8" s="1"/>
  <c r="G30" i="8"/>
  <c r="H30" i="8" s="1"/>
  <c r="G29" i="8"/>
  <c r="G27" i="8"/>
  <c r="G28" i="8"/>
  <c r="H28" i="8" s="1"/>
  <c r="G25" i="8"/>
  <c r="H25" i="8" s="1"/>
  <c r="G26" i="8"/>
  <c r="H26" i="8" s="1"/>
  <c r="G21" i="8"/>
  <c r="G22" i="8"/>
  <c r="H22" i="8" s="1"/>
  <c r="G23" i="8"/>
  <c r="H23" i="8" s="1"/>
  <c r="G24" i="8"/>
  <c r="H24" i="8" s="1"/>
  <c r="N23" i="8"/>
  <c r="N22" i="8"/>
  <c r="N21" i="8"/>
  <c r="N20" i="8"/>
  <c r="K20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21" i="8"/>
  <c r="G20" i="8"/>
  <c r="H20" i="8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6" i="7"/>
  <c r="C3" i="7"/>
  <c r="F2" i="7" s="1"/>
  <c r="C2" i="7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12" i="5"/>
  <c r="P95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" i="3"/>
  <c r="P11" i="3"/>
  <c r="P10" i="3"/>
  <c r="E97" i="3"/>
  <c r="F97" i="3"/>
  <c r="G97" i="3"/>
  <c r="H97" i="3"/>
  <c r="I97" i="3"/>
  <c r="J97" i="3"/>
  <c r="K97" i="3"/>
  <c r="L97" i="3"/>
  <c r="M97" i="3"/>
  <c r="N97" i="3"/>
  <c r="D97" i="3"/>
  <c r="C97" i="3"/>
  <c r="B97" i="3"/>
  <c r="L33" i="8" l="1"/>
  <c r="L44" i="8"/>
  <c r="D109" i="8"/>
  <c r="L41" i="8" s="1"/>
  <c r="C110" i="8"/>
  <c r="D108" i="8"/>
  <c r="L50" i="8" s="1"/>
  <c r="C108" i="8"/>
  <c r="C109" i="8"/>
  <c r="D110" i="8"/>
  <c r="AB103" i="8"/>
  <c r="AB95" i="8"/>
  <c r="AB87" i="8"/>
  <c r="AB79" i="8"/>
  <c r="AB71" i="8"/>
  <c r="AB63" i="8"/>
  <c r="AB55" i="8"/>
  <c r="AB47" i="8"/>
  <c r="AB39" i="8"/>
  <c r="AB31" i="8"/>
  <c r="AB23" i="8"/>
  <c r="AB96" i="8"/>
  <c r="AB64" i="8"/>
  <c r="AB42" i="8"/>
  <c r="AB34" i="8"/>
  <c r="AB26" i="8"/>
  <c r="AB102" i="8"/>
  <c r="AB94" i="8"/>
  <c r="AB86" i="8"/>
  <c r="AB78" i="8"/>
  <c r="AB70" i="8"/>
  <c r="AB62" i="8"/>
  <c r="AB54" i="8"/>
  <c r="AB46" i="8"/>
  <c r="AB36" i="8"/>
  <c r="AB28" i="8"/>
  <c r="AB20" i="8"/>
  <c r="AB104" i="8"/>
  <c r="AB101" i="8"/>
  <c r="AB93" i="8"/>
  <c r="AB85" i="8"/>
  <c r="AB77" i="8"/>
  <c r="AB69" i="8"/>
  <c r="AB61" i="8"/>
  <c r="AB53" i="8"/>
  <c r="AB45" i="8"/>
  <c r="AB41" i="8"/>
  <c r="AB33" i="8"/>
  <c r="AB25" i="8"/>
  <c r="AB91" i="8"/>
  <c r="AB83" i="8"/>
  <c r="AB75" i="8"/>
  <c r="AB67" i="8"/>
  <c r="AB59" i="8"/>
  <c r="AB43" i="8"/>
  <c r="AB35" i="8"/>
  <c r="AB27" i="8"/>
  <c r="AB19" i="8"/>
  <c r="AB88" i="8"/>
  <c r="AB48" i="8"/>
  <c r="AB100" i="8"/>
  <c r="AB92" i="8"/>
  <c r="AB84" i="8"/>
  <c r="AB76" i="8"/>
  <c r="AB68" i="8"/>
  <c r="AB60" i="8"/>
  <c r="AB52" i="8"/>
  <c r="AB44" i="8"/>
  <c r="AB38" i="8"/>
  <c r="AB30" i="8"/>
  <c r="AB22" i="8"/>
  <c r="AB99" i="8"/>
  <c r="AB51" i="8"/>
  <c r="AB80" i="8"/>
  <c r="AB72" i="8"/>
  <c r="AB56" i="8"/>
  <c r="AB98" i="8"/>
  <c r="AB90" i="8"/>
  <c r="AB82" i="8"/>
  <c r="AB74" i="8"/>
  <c r="AB66" i="8"/>
  <c r="AB58" i="8"/>
  <c r="AB50" i="8"/>
  <c r="AB40" i="8"/>
  <c r="AB32" i="8"/>
  <c r="AB24" i="8"/>
  <c r="AB105" i="8"/>
  <c r="AB97" i="8"/>
  <c r="AB89" i="8"/>
  <c r="AB81" i="8"/>
  <c r="AB73" i="8"/>
  <c r="AB65" i="8"/>
  <c r="AB57" i="8"/>
  <c r="AB49" i="8"/>
  <c r="AB37" i="8"/>
  <c r="AB29" i="8"/>
  <c r="AB21" i="8"/>
  <c r="F3" i="7"/>
  <c r="L24" i="8" l="1"/>
  <c r="L36" i="8"/>
  <c r="L32" i="8"/>
  <c r="L49" i="8"/>
  <c r="I26" i="8"/>
  <c r="I34" i="8"/>
  <c r="I42" i="8"/>
  <c r="I50" i="8"/>
  <c r="J50" i="8" s="1"/>
  <c r="I55" i="8"/>
  <c r="I27" i="8"/>
  <c r="I35" i="8"/>
  <c r="I43" i="8"/>
  <c r="I51" i="8"/>
  <c r="I39" i="8"/>
  <c r="I28" i="8"/>
  <c r="J28" i="8" s="1"/>
  <c r="I36" i="8"/>
  <c r="J36" i="8" s="1"/>
  <c r="I44" i="8"/>
  <c r="I52" i="8"/>
  <c r="I31" i="8"/>
  <c r="I21" i="8"/>
  <c r="I29" i="8"/>
  <c r="I37" i="8"/>
  <c r="I45" i="8"/>
  <c r="J45" i="8" s="1"/>
  <c r="I53" i="8"/>
  <c r="J53" i="8" s="1"/>
  <c r="I23" i="8"/>
  <c r="I22" i="8"/>
  <c r="I30" i="8"/>
  <c r="I38" i="8"/>
  <c r="J38" i="8" s="1"/>
  <c r="I46" i="8"/>
  <c r="I54" i="8"/>
  <c r="I47" i="8"/>
  <c r="I24" i="8"/>
  <c r="J24" i="8" s="1"/>
  <c r="I32" i="8"/>
  <c r="I40" i="8"/>
  <c r="I48" i="8"/>
  <c r="I56" i="8"/>
  <c r="I25" i="8"/>
  <c r="J25" i="8" s="1"/>
  <c r="I33" i="8"/>
  <c r="I41" i="8"/>
  <c r="J41" i="8" s="1"/>
  <c r="I49" i="8"/>
  <c r="J49" i="8" s="1"/>
  <c r="L23" i="8"/>
  <c r="L40" i="8"/>
  <c r="L26" i="8"/>
  <c r="L31" i="8"/>
  <c r="L48" i="8"/>
  <c r="L34" i="8"/>
  <c r="J22" i="8"/>
  <c r="J30" i="8"/>
  <c r="J46" i="8"/>
  <c r="J54" i="8"/>
  <c r="J51" i="8"/>
  <c r="J23" i="8"/>
  <c r="J31" i="8"/>
  <c r="J39" i="8"/>
  <c r="J47" i="8"/>
  <c r="J55" i="8"/>
  <c r="J27" i="8"/>
  <c r="J32" i="8"/>
  <c r="J40" i="8"/>
  <c r="J48" i="8"/>
  <c r="J56" i="8"/>
  <c r="J35" i="8"/>
  <c r="J33" i="8"/>
  <c r="J43" i="8"/>
  <c r="J26" i="8"/>
  <c r="J34" i="8"/>
  <c r="J42" i="8"/>
  <c r="J44" i="8"/>
  <c r="J52" i="8"/>
  <c r="J21" i="8"/>
  <c r="J29" i="8"/>
  <c r="J37" i="8"/>
  <c r="L39" i="8"/>
  <c r="L56" i="8"/>
  <c r="L42" i="8"/>
  <c r="L20" i="8"/>
  <c r="L47" i="8"/>
  <c r="L52" i="8"/>
  <c r="L22" i="8"/>
  <c r="L30" i="8"/>
  <c r="L38" i="8"/>
  <c r="L46" i="8"/>
  <c r="L54" i="8"/>
  <c r="L43" i="8"/>
  <c r="L27" i="8"/>
  <c r="L35" i="8"/>
  <c r="L51" i="8"/>
  <c r="L21" i="8"/>
  <c r="L29" i="8"/>
  <c r="L37" i="8"/>
  <c r="L45" i="8"/>
  <c r="L53" i="8"/>
  <c r="L55" i="8"/>
  <c r="L25" i="8"/>
  <c r="L28" i="8"/>
  <c r="I20" i="8"/>
  <c r="J20" i="8"/>
  <c r="U7" i="7"/>
  <c r="U15" i="7"/>
  <c r="U23" i="7"/>
  <c r="U31" i="7"/>
  <c r="U39" i="7"/>
  <c r="U47" i="7"/>
  <c r="U55" i="7"/>
  <c r="U63" i="7"/>
  <c r="U71" i="7"/>
  <c r="U79" i="7"/>
  <c r="U87" i="7"/>
  <c r="U18" i="7"/>
  <c r="U42" i="7"/>
  <c r="U58" i="7"/>
  <c r="U74" i="7"/>
  <c r="U11" i="7"/>
  <c r="U43" i="7"/>
  <c r="U59" i="7"/>
  <c r="U83" i="7"/>
  <c r="U12" i="7"/>
  <c r="U36" i="7"/>
  <c r="U52" i="7"/>
  <c r="U84" i="7"/>
  <c r="U21" i="7"/>
  <c r="U37" i="7"/>
  <c r="U53" i="7"/>
  <c r="U69" i="7"/>
  <c r="U14" i="7"/>
  <c r="U22" i="7"/>
  <c r="U38" i="7"/>
  <c r="U54" i="7"/>
  <c r="U70" i="7"/>
  <c r="U86" i="7"/>
  <c r="U8" i="7"/>
  <c r="U16" i="7"/>
  <c r="U24" i="7"/>
  <c r="U32" i="7"/>
  <c r="U40" i="7"/>
  <c r="U48" i="7"/>
  <c r="U56" i="7"/>
  <c r="U64" i="7"/>
  <c r="U72" i="7"/>
  <c r="U80" i="7"/>
  <c r="U88" i="7"/>
  <c r="U26" i="7"/>
  <c r="U34" i="7"/>
  <c r="U50" i="7"/>
  <c r="U66" i="7"/>
  <c r="U90" i="7"/>
  <c r="U19" i="7"/>
  <c r="U35" i="7"/>
  <c r="U51" i="7"/>
  <c r="U75" i="7"/>
  <c r="U20" i="7"/>
  <c r="U44" i="7"/>
  <c r="U60" i="7"/>
  <c r="U76" i="7"/>
  <c r="U5" i="7"/>
  <c r="U13" i="7"/>
  <c r="U45" i="7"/>
  <c r="U61" i="7"/>
  <c r="U85" i="7"/>
  <c r="U6" i="7"/>
  <c r="U30" i="7"/>
  <c r="U46" i="7"/>
  <c r="U62" i="7"/>
  <c r="U78" i="7"/>
  <c r="U9" i="7"/>
  <c r="U17" i="7"/>
  <c r="U25" i="7"/>
  <c r="U33" i="7"/>
  <c r="U41" i="7"/>
  <c r="U49" i="7"/>
  <c r="U57" i="7"/>
  <c r="U65" i="7"/>
  <c r="U73" i="7"/>
  <c r="U81" i="7"/>
  <c r="U89" i="7"/>
  <c r="U10" i="7"/>
  <c r="U82" i="7"/>
  <c r="U27" i="7"/>
  <c r="U67" i="7"/>
  <c r="U91" i="7"/>
  <c r="U28" i="7"/>
  <c r="U68" i="7"/>
  <c r="U29" i="7"/>
  <c r="U77" i="7"/>
  <c r="F9" i="7"/>
  <c r="F17" i="7"/>
  <c r="F25" i="7"/>
  <c r="F10" i="7"/>
  <c r="F18" i="7"/>
  <c r="F26" i="7"/>
  <c r="F11" i="7"/>
  <c r="F19" i="7"/>
  <c r="F27" i="7"/>
  <c r="F12" i="7"/>
  <c r="F20" i="7"/>
  <c r="F28" i="7"/>
  <c r="F8" i="7"/>
  <c r="F24" i="7"/>
  <c r="F13" i="7"/>
  <c r="F21" i="7"/>
  <c r="F29" i="7"/>
  <c r="F14" i="7"/>
  <c r="F22" i="7"/>
  <c r="F6" i="7"/>
  <c r="F7" i="7"/>
  <c r="F15" i="7"/>
  <c r="F23" i="7"/>
  <c r="F16" i="7"/>
</calcChain>
</file>

<file path=xl/sharedStrings.xml><?xml version="1.0" encoding="utf-8"?>
<sst xmlns="http://schemas.openxmlformats.org/spreadsheetml/2006/main" count="354" uniqueCount="230">
  <si>
    <t>Série</t>
  </si>
  <si>
    <t>=====</t>
  </si>
  <si>
    <t>Série:</t>
  </si>
  <si>
    <t>CARANGOLA 58930000 (Consistido, Média Diária, 01/1935 - 12/2014)</t>
  </si>
  <si>
    <t>Máximas Mensais</t>
  </si>
  <si>
    <t>===============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</si>
  <si>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</si>
  <si>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</si>
  <si>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</si>
  <si>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</si>
  <si>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</si>
  <si>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</si>
  <si>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</si>
  <si>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</si>
  <si>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</si>
  <si>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</si>
  <si>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</si>
  <si>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</si>
  <si>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</si>
  <si>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Máxima</t>
  </si>
  <si>
    <t>89,1*</t>
  </si>
  <si>
    <t>6,81*</t>
  </si>
  <si>
    <t>4,35*</t>
  </si>
  <si>
    <t>3,79*</t>
  </si>
  <si>
    <t>5,23*</t>
  </si>
  <si>
    <t>7,66*</t>
  </si>
  <si>
    <t>21,2*</t>
  </si>
  <si>
    <t>57,0*</t>
  </si>
  <si>
    <t>16,3*</t>
  </si>
  <si>
    <t>11,4*</t>
  </si>
  <si>
    <t>61,3*</t>
  </si>
  <si>
    <t>18,1*</t>
  </si>
  <si>
    <t>215*</t>
  </si>
  <si>
    <t>98,3*</t>
  </si>
  <si>
    <t>89,9*</t>
  </si>
  <si>
    <t>13,8*</t>
  </si>
  <si>
    <t>11,2*</t>
  </si>
  <si>
    <t>9,77*</t>
  </si>
  <si>
    <t>4,05*</t>
  </si>
  <si>
    <t>3,29*</t>
  </si>
  <si>
    <t>3,15*</t>
  </si>
  <si>
    <t>1,99*</t>
  </si>
  <si>
    <t>5,05*</t>
  </si>
  <si>
    <t>6,54*</t>
  </si>
  <si>
    <t>23,2*</t>
  </si>
  <si>
    <t>44,1*</t>
  </si>
  <si>
    <t>25,1*</t>
  </si>
  <si>
    <t>11,0*</t>
  </si>
  <si>
    <t>7,40*</t>
  </si>
  <si>
    <t>5,45*</t>
  </si>
  <si>
    <t>6,48*</t>
  </si>
  <si>
    <t>3,58*</t>
  </si>
  <si>
    <t>17,1*</t>
  </si>
  <si>
    <t>9,37*</t>
  </si>
  <si>
    <t>66,9*</t>
  </si>
  <si>
    <t>18,4*</t>
  </si>
  <si>
    <t>16,7*</t>
  </si>
  <si>
    <t>11,8*</t>
  </si>
  <si>
    <t>12,3*</t>
  </si>
  <si>
    <t>5,28*</t>
  </si>
  <si>
    <t>3,03*</t>
  </si>
  <si>
    <t>9,06*</t>
  </si>
  <si>
    <t>48,3*</t>
  </si>
  <si>
    <t>65,0*</t>
  </si>
  <si>
    <t>46,5*</t>
  </si>
  <si>
    <t>58,8*</t>
  </si>
  <si>
    <t>28,2*</t>
  </si>
  <si>
    <t>14,1*</t>
  </si>
  <si>
    <t>19,9*</t>
  </si>
  <si>
    <t>44,2*</t>
  </si>
  <si>
    <t>14,7*</t>
  </si>
  <si>
    <t>17,8*</t>
  </si>
  <si>
    <t>7,26*</t>
  </si>
  <si>
    <t>8,68*</t>
  </si>
  <si>
    <t>4,73*</t>
  </si>
  <si>
    <t>51,1*</t>
  </si>
  <si>
    <t>19,5*</t>
  </si>
  <si>
    <t>13,4*</t>
  </si>
  <si>
    <t>8,27*</t>
  </si>
  <si>
    <t>6,88*</t>
  </si>
  <si>
    <t>5,80*</t>
  </si>
  <si>
    <t>6,50*</t>
  </si>
  <si>
    <t>6,32*</t>
  </si>
  <si>
    <t>66,1*</t>
  </si>
  <si>
    <t>29,3*</t>
  </si>
  <si>
    <t>50,1*</t>
  </si>
  <si>
    <t>298*</t>
  </si>
  <si>
    <t>52,4*</t>
  </si>
  <si>
    <t>10,2*</t>
  </si>
  <si>
    <t>69,3*</t>
  </si>
  <si>
    <t>24,5*</t>
  </si>
  <si>
    <t>17,0*</t>
  </si>
  <si>
    <t>8,17*</t>
  </si>
  <si>
    <t>11,6*</t>
  </si>
  <si>
    <t>5,43*</t>
  </si>
  <si>
    <t>10,4*</t>
  </si>
  <si>
    <t>3,53*</t>
  </si>
  <si>
    <t>16,4*</t>
  </si>
  <si>
    <t>97,5*</t>
  </si>
  <si>
    <t>77,6*</t>
  </si>
  <si>
    <t>11,1*</t>
  </si>
  <si>
    <t>3,88*</t>
  </si>
  <si>
    <t>3,48*</t>
  </si>
  <si>
    <t>26,4*</t>
  </si>
  <si>
    <t>40,3*</t>
  </si>
  <si>
    <t>72,0*</t>
  </si>
  <si>
    <t>22,7*</t>
  </si>
  <si>
    <t>37,0*</t>
  </si>
  <si>
    <t>75,9*</t>
  </si>
  <si>
    <t>51,5*</t>
  </si>
  <si>
    <t>38,2*</t>
  </si>
  <si>
    <t>34,6*</t>
  </si>
  <si>
    <t>6,69*</t>
  </si>
  <si>
    <t>35,8*</t>
  </si>
  <si>
    <t>12,1*</t>
  </si>
  <si>
    <t>5,33*</t>
  </si>
  <si>
    <t>87,5*</t>
  </si>
  <si>
    <t>26,1*</t>
  </si>
  <si>
    <t>4,44*</t>
  </si>
  <si>
    <t>7,86*</t>
  </si>
  <si>
    <t>21,7*</t>
  </si>
  <si>
    <t>12,6*</t>
  </si>
  <si>
    <t>15,8*</t>
  </si>
  <si>
    <t>55,9*</t>
  </si>
  <si>
    <t>71,4*</t>
  </si>
  <si>
    <t>9,55*</t>
  </si>
  <si>
    <t>18,6*</t>
  </si>
  <si>
    <t>45,6*</t>
  </si>
  <si>
    <t>23,4*</t>
  </si>
  <si>
    <t>162*</t>
  </si>
  <si>
    <t>27,1*</t>
  </si>
  <si>
    <t>7,46*</t>
  </si>
  <si>
    <t>21,4*</t>
  </si>
  <si>
    <t>39,1*</t>
  </si>
  <si>
    <t>84,5*</t>
  </si>
  <si>
    <t>39,9*</t>
  </si>
  <si>
    <t>25,4*</t>
  </si>
  <si>
    <t>3,61*</t>
  </si>
  <si>
    <t>9,33*</t>
  </si>
  <si>
    <t>8,47*</t>
  </si>
  <si>
    <t>29,9*</t>
  </si>
  <si>
    <t>73,5*</t>
  </si>
  <si>
    <t>66,6*</t>
  </si>
  <si>
    <t>15,7*</t>
  </si>
  <si>
    <t>6,97*</t>
  </si>
  <si>
    <t>5,90*</t>
  </si>
  <si>
    <t>4,28*</t>
  </si>
  <si>
    <t>2,87*</t>
  </si>
  <si>
    <t>10,8*</t>
  </si>
  <si>
    <t>51,0*</t>
  </si>
  <si>
    <t>3,55*</t>
  </si>
  <si>
    <t>2,61*</t>
  </si>
  <si>
    <t>1,46*</t>
  </si>
  <si>
    <t>2,73*</t>
  </si>
  <si>
    <t>6,79*</t>
  </si>
  <si>
    <t>41,7*</t>
  </si>
  <si>
    <t>59,0*</t>
  </si>
  <si>
    <t>103*</t>
  </si>
  <si>
    <t>22,8*</t>
  </si>
  <si>
    <t>15,4*</t>
  </si>
  <si>
    <t>9,40*</t>
  </si>
  <si>
    <t>5,64*</t>
  </si>
  <si>
    <t>3,73*</t>
  </si>
  <si>
    <t>37,4*</t>
  </si>
  <si>
    <t>43,8*</t>
  </si>
  <si>
    <t>91,2*</t>
  </si>
  <si>
    <t>166*</t>
  </si>
  <si>
    <t>30,4*</t>
  </si>
  <si>
    <t>4,17*</t>
  </si>
  <si>
    <t>7,11*</t>
  </si>
  <si>
    <t>25,9*</t>
  </si>
  <si>
    <t>68,7*</t>
  </si>
  <si>
    <t>42,5*</t>
  </si>
  <si>
    <t>78,1*</t>
  </si>
  <si>
    <t>204*</t>
  </si>
  <si>
    <t>85,1*</t>
  </si>
  <si>
    <t>164*</t>
  </si>
  <si>
    <t>27,4*</t>
  </si>
  <si>
    <t>16,8*</t>
  </si>
  <si>
    <t>212*</t>
  </si>
  <si>
    <t>79,3*</t>
  </si>
  <si>
    <t>65,5*</t>
  </si>
  <si>
    <t>90,5*</t>
  </si>
  <si>
    <t>20,8*</t>
  </si>
  <si>
    <t>228*</t>
  </si>
  <si>
    <t>76,4*</t>
  </si>
  <si>
    <t>81,0*</t>
  </si>
  <si>
    <t>125*</t>
  </si>
  <si>
    <t>Média</t>
  </si>
  <si>
    <t>* - estimado; ? - duvidoso; # - régua seca</t>
  </si>
  <si>
    <t>CARANGOLA 58930000 (Bruto, Média Diária, 01/2015 - 02/2021)</t>
  </si>
  <si>
    <t>CARANGOLA 58930000 (Consistido, Média Diária, 01/1935 - 12/2014 e Bruto: 2015 a 2021)</t>
  </si>
  <si>
    <t>MÉDIA</t>
  </si>
  <si>
    <t>O Ano Hidrológico começa em Setembro</t>
  </si>
  <si>
    <t>Máxima do Ano Hidrológico</t>
  </si>
  <si>
    <t>MÁXIMO DE LONGO TERMO</t>
  </si>
  <si>
    <t>Médio Mensal LP</t>
  </si>
  <si>
    <t>Valores estimados</t>
  </si>
  <si>
    <t>Probabilidade empírica</t>
  </si>
  <si>
    <t>Ordem (m)</t>
  </si>
  <si>
    <t>Ordenar da Maior para a menor vazão</t>
  </si>
  <si>
    <t>Tempo de Retorno</t>
  </si>
  <si>
    <t>Significa dizer que a probabilidade de ocorrer uma vazão maior ou igual a 298 m3/s, em um ano qualquer, é de 1%...</t>
  </si>
  <si>
    <t>É o inverso da probabilidade. Significa dizer que a vazão de 298m3/s é igualada ou superada, uma vez, em média a cada 88 anos</t>
  </si>
  <si>
    <t>Vazão Máxima</t>
  </si>
  <si>
    <t>Desvio Padrão</t>
  </si>
  <si>
    <t>Alfa</t>
  </si>
  <si>
    <t>Mi</t>
  </si>
  <si>
    <t>Probabilidade</t>
  </si>
  <si>
    <r>
      <t>Vazão (m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/s) Distr. Gumbel</t>
    </r>
  </si>
  <si>
    <t>Vazões Máximas</t>
  </si>
  <si>
    <t>Gumbel</t>
  </si>
  <si>
    <t>Distrib. Empírica</t>
  </si>
  <si>
    <t>Vazão (m3/s)</t>
  </si>
  <si>
    <t>t</t>
  </si>
  <si>
    <t>k1</t>
  </si>
  <si>
    <t>K</t>
  </si>
  <si>
    <t>Vazão Log-Normal</t>
  </si>
  <si>
    <t>LOG-PEARSON III</t>
  </si>
  <si>
    <t>LOG-NORMAL</t>
  </si>
  <si>
    <t>Vazão Máxima (M3/S)</t>
  </si>
  <si>
    <t>Log Qmáx</t>
  </si>
  <si>
    <t>Ln</t>
  </si>
  <si>
    <t>Média, m3/s</t>
  </si>
  <si>
    <t>Coef. Assimetria</t>
  </si>
  <si>
    <t>Vazão Log-Pearson III</t>
  </si>
  <si>
    <t>Empírica</t>
  </si>
  <si>
    <t>GUMBEL</t>
  </si>
  <si>
    <t>Vazão Gumbel</t>
  </si>
  <si>
    <r>
      <t>Vazões Máximas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</si>
</sst>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2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wrapText="1"/>
    </xf>
    <xf numFmtId="0" fontId="4" fillId="13" borderId="0" xfId="0" applyFont="1" applyFill="1"/>
    <xf numFmtId="0" fontId="4" fillId="11" borderId="0" xfId="0" applyFont="1" applyFill="1"/>
    <xf numFmtId="0" fontId="4" fillId="0" borderId="0" xfId="0" applyFont="1"/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2" fontId="4" fillId="11" borderId="0" xfId="0" applyNumberFormat="1" applyFont="1" applyFill="1"/>
    <xf numFmtId="2" fontId="0" fillId="14" borderId="1" xfId="0" applyNumberForma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5" fillId="14" borderId="3" xfId="0" applyFont="1" applyFill="1" applyBorder="1" applyAlignment="1">
      <alignment horizontal="center" wrapText="1"/>
    </xf>
    <xf numFmtId="0" fontId="1" fillId="15" borderId="3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 wrapText="1"/>
    </xf>
    <xf numFmtId="165" fontId="0" fillId="15" borderId="7" xfId="0" applyNumberFormat="1" applyFill="1" applyBorder="1" applyAlignment="1">
      <alignment horizontal="center"/>
    </xf>
    <xf numFmtId="164" fontId="1" fillId="15" borderId="8" xfId="0" applyNumberFormat="1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 vertical="center" wrapText="1"/>
    </xf>
    <xf numFmtId="165" fontId="1" fillId="15" borderId="7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 wrapText="1"/>
    </xf>
    <xf numFmtId="0" fontId="3" fillId="15" borderId="3" xfId="0" applyFont="1" applyFill="1" applyBorder="1" applyAlignment="1">
      <alignment horizontal="center"/>
    </xf>
    <xf numFmtId="0" fontId="1" fillId="6" borderId="1" xfId="0" applyFont="1" applyFill="1" applyBorder="1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165" fontId="1" fillId="15" borderId="9" xfId="0" applyNumberFormat="1" applyFont="1" applyFill="1" applyBorder="1" applyAlignment="1">
      <alignment horizontal="center"/>
    </xf>
    <xf numFmtId="164" fontId="1" fillId="15" borderId="10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14" borderId="12" xfId="0" applyFont="1" applyFill="1" applyBorder="1" applyAlignment="1">
      <alignment horizontal="center" vertical="center" wrapText="1"/>
    </xf>
    <xf numFmtId="164" fontId="1" fillId="15" borderId="13" xfId="0" applyNumberFormat="1" applyFont="1" applyFill="1" applyBorder="1" applyAlignment="1">
      <alignment horizontal="center"/>
    </xf>
    <xf numFmtId="164" fontId="1" fillId="15" borderId="1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15" borderId="14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</a:t>
            </a:r>
            <a:r>
              <a:rPr lang="en-US" baseline="0"/>
              <a:t> Empírica de Probabilidades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Distrib_Empír_Probabilidades!$E$11</c:f>
              <c:strCache>
                <c:ptCount val="1"/>
                <c:pt idx="0">
                  <c:v>Tempo de Retorno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Distrib_Empír_Probabilidades!$E$12:$E$98</c:f>
              <c:numCache>
                <c:formatCode>0.0</c:formatCode>
                <c:ptCount val="87"/>
                <c:pt idx="0">
                  <c:v>88</c:v>
                </c:pt>
                <c:pt idx="1">
                  <c:v>44</c:v>
                </c:pt>
                <c:pt idx="2">
                  <c:v>29.333333333333336</c:v>
                </c:pt>
                <c:pt idx="3">
                  <c:v>22</c:v>
                </c:pt>
                <c:pt idx="4">
                  <c:v>17.600000000000001</c:v>
                </c:pt>
                <c:pt idx="5">
                  <c:v>14.666666666666668</c:v>
                </c:pt>
                <c:pt idx="6">
                  <c:v>12.571428571428571</c:v>
                </c:pt>
                <c:pt idx="7">
                  <c:v>11</c:v>
                </c:pt>
                <c:pt idx="8">
                  <c:v>9.7777777777777768</c:v>
                </c:pt>
                <c:pt idx="9">
                  <c:v>8.8000000000000007</c:v>
                </c:pt>
                <c:pt idx="10">
                  <c:v>8</c:v>
                </c:pt>
                <c:pt idx="11">
                  <c:v>7.3333333333333339</c:v>
                </c:pt>
                <c:pt idx="12">
                  <c:v>6.7692307692307692</c:v>
                </c:pt>
                <c:pt idx="13">
                  <c:v>6.2857142857142856</c:v>
                </c:pt>
                <c:pt idx="14">
                  <c:v>5.8666666666666671</c:v>
                </c:pt>
                <c:pt idx="15">
                  <c:v>5.5</c:v>
                </c:pt>
                <c:pt idx="16">
                  <c:v>5.1764705882352944</c:v>
                </c:pt>
                <c:pt idx="17">
                  <c:v>4.8888888888888884</c:v>
                </c:pt>
                <c:pt idx="18">
                  <c:v>4.6315789473684212</c:v>
                </c:pt>
                <c:pt idx="19">
                  <c:v>4.4000000000000004</c:v>
                </c:pt>
                <c:pt idx="20">
                  <c:v>4.1904761904761907</c:v>
                </c:pt>
                <c:pt idx="21">
                  <c:v>4</c:v>
                </c:pt>
                <c:pt idx="22">
                  <c:v>3.8260869565217392</c:v>
                </c:pt>
                <c:pt idx="23">
                  <c:v>3.666666666666667</c:v>
                </c:pt>
                <c:pt idx="24">
                  <c:v>3.5199999999999996</c:v>
                </c:pt>
                <c:pt idx="25">
                  <c:v>3.3846153846153846</c:v>
                </c:pt>
                <c:pt idx="26">
                  <c:v>3.2592592592592591</c:v>
                </c:pt>
                <c:pt idx="27">
                  <c:v>3.1428571428571428</c:v>
                </c:pt>
                <c:pt idx="28">
                  <c:v>3.0344827586206899</c:v>
                </c:pt>
                <c:pt idx="29">
                  <c:v>2.9333333333333336</c:v>
                </c:pt>
                <c:pt idx="30">
                  <c:v>2.8387096774193545</c:v>
                </c:pt>
                <c:pt idx="31">
                  <c:v>2.75</c:v>
                </c:pt>
                <c:pt idx="32">
                  <c:v>2.6666666666666665</c:v>
                </c:pt>
                <c:pt idx="33">
                  <c:v>2.5882352941176472</c:v>
                </c:pt>
                <c:pt idx="34">
                  <c:v>2.5142857142857142</c:v>
                </c:pt>
                <c:pt idx="35">
                  <c:v>2.4444444444444442</c:v>
                </c:pt>
                <c:pt idx="36">
                  <c:v>2.3783783783783785</c:v>
                </c:pt>
                <c:pt idx="37">
                  <c:v>2.3157894736842106</c:v>
                </c:pt>
                <c:pt idx="38">
                  <c:v>2.2564102564102564</c:v>
                </c:pt>
                <c:pt idx="39">
                  <c:v>2.2000000000000002</c:v>
                </c:pt>
                <c:pt idx="40">
                  <c:v>2.1463414634146343</c:v>
                </c:pt>
                <c:pt idx="41">
                  <c:v>2.0952380952380953</c:v>
                </c:pt>
                <c:pt idx="42">
                  <c:v>2.0465116279069768</c:v>
                </c:pt>
                <c:pt idx="43">
                  <c:v>2</c:v>
                </c:pt>
                <c:pt idx="44">
                  <c:v>1.9555555555555555</c:v>
                </c:pt>
                <c:pt idx="45">
                  <c:v>1.9130434782608696</c:v>
                </c:pt>
                <c:pt idx="46">
                  <c:v>1.8723404255319149</c:v>
                </c:pt>
                <c:pt idx="47">
                  <c:v>1.8333333333333335</c:v>
                </c:pt>
                <c:pt idx="48">
                  <c:v>1.795918367346939</c:v>
                </c:pt>
                <c:pt idx="49">
                  <c:v>1.7599999999999998</c:v>
                </c:pt>
                <c:pt idx="50">
                  <c:v>1.7254901960784312</c:v>
                </c:pt>
                <c:pt idx="51">
                  <c:v>1.6923076923076923</c:v>
                </c:pt>
                <c:pt idx="52">
                  <c:v>1.6603773584905659</c:v>
                </c:pt>
                <c:pt idx="53">
                  <c:v>1.6296296296296295</c:v>
                </c:pt>
                <c:pt idx="54">
                  <c:v>1.6</c:v>
                </c:pt>
                <c:pt idx="55">
                  <c:v>1.5714285714285714</c:v>
                </c:pt>
                <c:pt idx="56">
                  <c:v>1.5438596491228072</c:v>
                </c:pt>
                <c:pt idx="57">
                  <c:v>1.517241379310345</c:v>
                </c:pt>
                <c:pt idx="58">
                  <c:v>1.4915254237288136</c:v>
                </c:pt>
                <c:pt idx="59">
                  <c:v>1.4666666666666668</c:v>
                </c:pt>
                <c:pt idx="60">
                  <c:v>1.442622950819672</c:v>
                </c:pt>
                <c:pt idx="61">
                  <c:v>1.4193548387096773</c:v>
                </c:pt>
                <c:pt idx="62">
                  <c:v>1.3968253968253967</c:v>
                </c:pt>
                <c:pt idx="63">
                  <c:v>1.375</c:v>
                </c:pt>
                <c:pt idx="64">
                  <c:v>1.3538461538461539</c:v>
                </c:pt>
                <c:pt idx="65">
                  <c:v>1.3333333333333333</c:v>
                </c:pt>
                <c:pt idx="66">
                  <c:v>1.3134328358208955</c:v>
                </c:pt>
                <c:pt idx="67">
                  <c:v>1.2941176470588236</c:v>
                </c:pt>
                <c:pt idx="68">
                  <c:v>1.2753623188405798</c:v>
                </c:pt>
                <c:pt idx="69">
                  <c:v>1.2571428571428571</c:v>
                </c:pt>
                <c:pt idx="70">
                  <c:v>1.23943661971831</c:v>
                </c:pt>
                <c:pt idx="71">
                  <c:v>1.2222222222222221</c:v>
                </c:pt>
                <c:pt idx="72">
                  <c:v>1.2054794520547945</c:v>
                </c:pt>
                <c:pt idx="73">
                  <c:v>1.1891891891891893</c:v>
                </c:pt>
                <c:pt idx="74">
                  <c:v>1.1733333333333333</c:v>
                </c:pt>
                <c:pt idx="75">
                  <c:v>1.1578947368421053</c:v>
                </c:pt>
                <c:pt idx="76">
                  <c:v>1.1428571428571428</c:v>
                </c:pt>
                <c:pt idx="77">
                  <c:v>1.1282051282051282</c:v>
                </c:pt>
                <c:pt idx="78">
                  <c:v>1.1139240506329113</c:v>
                </c:pt>
                <c:pt idx="79">
                  <c:v>1.1000000000000001</c:v>
                </c:pt>
                <c:pt idx="80">
                  <c:v>1.0864197530864197</c:v>
                </c:pt>
                <c:pt idx="81">
                  <c:v>1.0731707317073171</c:v>
                </c:pt>
                <c:pt idx="82">
                  <c:v>1.0602409638554215</c:v>
                </c:pt>
                <c:pt idx="83">
                  <c:v>1.0476190476190477</c:v>
                </c:pt>
                <c:pt idx="84">
                  <c:v>1.0352941176470587</c:v>
                </c:pt>
                <c:pt idx="85">
                  <c:v>1.0232558139534884</c:v>
                </c:pt>
                <c:pt idx="86">
                  <c:v>1.0114942528735633</c:v>
                </c:pt>
              </c:numCache>
            </c:numRef>
          </c:xVal>
          <c:yVal>
            <c:numRef>
              <c:f>Distrib_Empír_Probabilidades!$C$12:$C$98</c:f>
              <c:numCache>
                <c:formatCode>General</c:formatCode>
                <c:ptCount val="87"/>
                <c:pt idx="0">
                  <c:v>298</c:v>
                </c:pt>
                <c:pt idx="1">
                  <c:v>265</c:v>
                </c:pt>
                <c:pt idx="2">
                  <c:v>228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181</c:v>
                </c:pt>
                <c:pt idx="7">
                  <c:v>173</c:v>
                </c:pt>
                <c:pt idx="8">
                  <c:v>170</c:v>
                </c:pt>
                <c:pt idx="9">
                  <c:v>168</c:v>
                </c:pt>
                <c:pt idx="10">
                  <c:v>166</c:v>
                </c:pt>
                <c:pt idx="11">
                  <c:v>164</c:v>
                </c:pt>
                <c:pt idx="12">
                  <c:v>162</c:v>
                </c:pt>
                <c:pt idx="13">
                  <c:v>161</c:v>
                </c:pt>
                <c:pt idx="14">
                  <c:v>158</c:v>
                </c:pt>
                <c:pt idx="15">
                  <c:v>157</c:v>
                </c:pt>
                <c:pt idx="16">
                  <c:v>143</c:v>
                </c:pt>
                <c:pt idx="17">
                  <c:v>139</c:v>
                </c:pt>
                <c:pt idx="18">
                  <c:v>130</c:v>
                </c:pt>
                <c:pt idx="19">
                  <c:v>125</c:v>
                </c:pt>
                <c:pt idx="20">
                  <c:v>122</c:v>
                </c:pt>
                <c:pt idx="21">
                  <c:v>114</c:v>
                </c:pt>
                <c:pt idx="22">
                  <c:v>114</c:v>
                </c:pt>
                <c:pt idx="23">
                  <c:v>110</c:v>
                </c:pt>
                <c:pt idx="24">
                  <c:v>108</c:v>
                </c:pt>
                <c:pt idx="25">
                  <c:v>103</c:v>
                </c:pt>
                <c:pt idx="26">
                  <c:v>103</c:v>
                </c:pt>
                <c:pt idx="27">
                  <c:v>101</c:v>
                </c:pt>
                <c:pt idx="28">
                  <c:v>99.9</c:v>
                </c:pt>
                <c:pt idx="29">
                  <c:v>98.3</c:v>
                </c:pt>
                <c:pt idx="30">
                  <c:v>98</c:v>
                </c:pt>
                <c:pt idx="31">
                  <c:v>95.1</c:v>
                </c:pt>
                <c:pt idx="32">
                  <c:v>94.9</c:v>
                </c:pt>
                <c:pt idx="33">
                  <c:v>94.9</c:v>
                </c:pt>
                <c:pt idx="34">
                  <c:v>94.2</c:v>
                </c:pt>
                <c:pt idx="35">
                  <c:v>92.4</c:v>
                </c:pt>
                <c:pt idx="36">
                  <c:v>89.4</c:v>
                </c:pt>
                <c:pt idx="37">
                  <c:v>89.3</c:v>
                </c:pt>
                <c:pt idx="38">
                  <c:v>89.1</c:v>
                </c:pt>
                <c:pt idx="39">
                  <c:v>87.5</c:v>
                </c:pt>
                <c:pt idx="40">
                  <c:v>85.7</c:v>
                </c:pt>
                <c:pt idx="41">
                  <c:v>84.5</c:v>
                </c:pt>
                <c:pt idx="42">
                  <c:v>82.8</c:v>
                </c:pt>
                <c:pt idx="43">
                  <c:v>81.599999999999994</c:v>
                </c:pt>
                <c:pt idx="44">
                  <c:v>80.400000000000006</c:v>
                </c:pt>
                <c:pt idx="45">
                  <c:v>78.7</c:v>
                </c:pt>
                <c:pt idx="46">
                  <c:v>77</c:v>
                </c:pt>
                <c:pt idx="47">
                  <c:v>75.900000000000006</c:v>
                </c:pt>
                <c:pt idx="48">
                  <c:v>73.5</c:v>
                </c:pt>
                <c:pt idx="49">
                  <c:v>73.099999999999994</c:v>
                </c:pt>
                <c:pt idx="50">
                  <c:v>72</c:v>
                </c:pt>
                <c:pt idx="51">
                  <c:v>69.5</c:v>
                </c:pt>
                <c:pt idx="52">
                  <c:v>69.3</c:v>
                </c:pt>
                <c:pt idx="53">
                  <c:v>68.7</c:v>
                </c:pt>
                <c:pt idx="54">
                  <c:v>66.900000000000006</c:v>
                </c:pt>
                <c:pt idx="55">
                  <c:v>66.099999999999994</c:v>
                </c:pt>
                <c:pt idx="56">
                  <c:v>65</c:v>
                </c:pt>
                <c:pt idx="57">
                  <c:v>65</c:v>
                </c:pt>
                <c:pt idx="58">
                  <c:v>63.4</c:v>
                </c:pt>
                <c:pt idx="59">
                  <c:v>62.9</c:v>
                </c:pt>
                <c:pt idx="60">
                  <c:v>61.3</c:v>
                </c:pt>
                <c:pt idx="61">
                  <c:v>61.1</c:v>
                </c:pt>
                <c:pt idx="62">
                  <c:v>60.6</c:v>
                </c:pt>
                <c:pt idx="63">
                  <c:v>58.8</c:v>
                </c:pt>
                <c:pt idx="64">
                  <c:v>57.8</c:v>
                </c:pt>
                <c:pt idx="65">
                  <c:v>57</c:v>
                </c:pt>
                <c:pt idx="66">
                  <c:v>56.8</c:v>
                </c:pt>
                <c:pt idx="67">
                  <c:v>56.4</c:v>
                </c:pt>
                <c:pt idx="68">
                  <c:v>53.4</c:v>
                </c:pt>
                <c:pt idx="69">
                  <c:v>51</c:v>
                </c:pt>
                <c:pt idx="70">
                  <c:v>50.6</c:v>
                </c:pt>
                <c:pt idx="71">
                  <c:v>50.6</c:v>
                </c:pt>
                <c:pt idx="72">
                  <c:v>48.7</c:v>
                </c:pt>
                <c:pt idx="73">
                  <c:v>47.8</c:v>
                </c:pt>
                <c:pt idx="74">
                  <c:v>47.4</c:v>
                </c:pt>
                <c:pt idx="75">
                  <c:v>46.5</c:v>
                </c:pt>
                <c:pt idx="76">
                  <c:v>46.1</c:v>
                </c:pt>
                <c:pt idx="77">
                  <c:v>45.6</c:v>
                </c:pt>
                <c:pt idx="78">
                  <c:v>44.2</c:v>
                </c:pt>
                <c:pt idx="79">
                  <c:v>44.1</c:v>
                </c:pt>
                <c:pt idx="80">
                  <c:v>43.5</c:v>
                </c:pt>
                <c:pt idx="81">
                  <c:v>43.3</c:v>
                </c:pt>
                <c:pt idx="82">
                  <c:v>41.6</c:v>
                </c:pt>
                <c:pt idx="83">
                  <c:v>37.4</c:v>
                </c:pt>
                <c:pt idx="84">
                  <c:v>35.799999999999997</c:v>
                </c:pt>
                <c:pt idx="85">
                  <c:v>34.200000000000003</c:v>
                </c:pt>
                <c:pt idx="86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F-4F86-9455-88F303EE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0447"/>
        <c:axId val="779185599"/>
      </c:scatterChart>
      <c:valAx>
        <c:axId val="7801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retorno,</a:t>
                </a:r>
                <a:r>
                  <a:rPr lang="pt-BR" baseline="0"/>
                  <a:t> TR (ano)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85599"/>
        <c:crosses val="autoZero"/>
        <c:crossBetween val="midCat"/>
      </c:valAx>
      <c:valAx>
        <c:axId val="7791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</a:t>
                </a:r>
                <a:r>
                  <a:rPr lang="pt-BR" baseline="30000"/>
                  <a:t>3</a:t>
                </a:r>
                <a:r>
                  <a:rPr lang="pt-BR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017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de Probabilidades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Gumbel!$T$4</c:f>
              <c:strCache>
                <c:ptCount val="1"/>
                <c:pt idx="0">
                  <c:v>Distrib. Empírica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Gumbel!$S$5:$S$91</c:f>
              <c:numCache>
                <c:formatCode>0.0</c:formatCode>
                <c:ptCount val="87"/>
                <c:pt idx="0">
                  <c:v>1.0114942528735633</c:v>
                </c:pt>
                <c:pt idx="1">
                  <c:v>1.0232558139534884</c:v>
                </c:pt>
                <c:pt idx="2">
                  <c:v>1.0352941176470587</c:v>
                </c:pt>
                <c:pt idx="3">
                  <c:v>1.0476190476190477</c:v>
                </c:pt>
                <c:pt idx="4">
                  <c:v>1.0602409638554215</c:v>
                </c:pt>
                <c:pt idx="5">
                  <c:v>1.0731707317073171</c:v>
                </c:pt>
                <c:pt idx="6">
                  <c:v>1.0864197530864197</c:v>
                </c:pt>
                <c:pt idx="7">
                  <c:v>1.1000000000000001</c:v>
                </c:pt>
                <c:pt idx="8">
                  <c:v>1.1139240506329113</c:v>
                </c:pt>
                <c:pt idx="9">
                  <c:v>1.1282051282051282</c:v>
                </c:pt>
                <c:pt idx="10">
                  <c:v>1.1428571428571428</c:v>
                </c:pt>
                <c:pt idx="11">
                  <c:v>1.1578947368421053</c:v>
                </c:pt>
                <c:pt idx="12">
                  <c:v>1.1733333333333333</c:v>
                </c:pt>
                <c:pt idx="13">
                  <c:v>1.1891891891891893</c:v>
                </c:pt>
                <c:pt idx="14">
                  <c:v>1.2054794520547945</c:v>
                </c:pt>
                <c:pt idx="15">
                  <c:v>1.2222222222222221</c:v>
                </c:pt>
                <c:pt idx="16">
                  <c:v>1.23943661971831</c:v>
                </c:pt>
                <c:pt idx="17">
                  <c:v>1.2571428571428571</c:v>
                </c:pt>
                <c:pt idx="18">
                  <c:v>1.2753623188405798</c:v>
                </c:pt>
                <c:pt idx="19">
                  <c:v>1.2941176470588236</c:v>
                </c:pt>
                <c:pt idx="20">
                  <c:v>1.3134328358208955</c:v>
                </c:pt>
                <c:pt idx="21">
                  <c:v>1.3333333333333333</c:v>
                </c:pt>
                <c:pt idx="22">
                  <c:v>1.3538461538461539</c:v>
                </c:pt>
                <c:pt idx="23">
                  <c:v>1.375</c:v>
                </c:pt>
                <c:pt idx="24">
                  <c:v>1.3968253968253967</c:v>
                </c:pt>
                <c:pt idx="25">
                  <c:v>1.4193548387096773</c:v>
                </c:pt>
                <c:pt idx="26">
                  <c:v>1.442622950819672</c:v>
                </c:pt>
                <c:pt idx="27">
                  <c:v>1.4666666666666668</c:v>
                </c:pt>
                <c:pt idx="28">
                  <c:v>1.4915254237288136</c:v>
                </c:pt>
                <c:pt idx="29">
                  <c:v>1.517241379310345</c:v>
                </c:pt>
                <c:pt idx="30">
                  <c:v>1.5438596491228072</c:v>
                </c:pt>
                <c:pt idx="31">
                  <c:v>1.5714285714285714</c:v>
                </c:pt>
                <c:pt idx="32">
                  <c:v>1.6</c:v>
                </c:pt>
                <c:pt idx="33">
                  <c:v>1.6296296296296295</c:v>
                </c:pt>
                <c:pt idx="34">
                  <c:v>1.6603773584905659</c:v>
                </c:pt>
                <c:pt idx="35">
                  <c:v>1.6923076923076923</c:v>
                </c:pt>
                <c:pt idx="36">
                  <c:v>1.7254901960784312</c:v>
                </c:pt>
                <c:pt idx="37">
                  <c:v>1.7599999999999998</c:v>
                </c:pt>
                <c:pt idx="38">
                  <c:v>1.795918367346939</c:v>
                </c:pt>
                <c:pt idx="39">
                  <c:v>1.8333333333333335</c:v>
                </c:pt>
                <c:pt idx="40">
                  <c:v>1.8723404255319149</c:v>
                </c:pt>
                <c:pt idx="41">
                  <c:v>1.9130434782608696</c:v>
                </c:pt>
                <c:pt idx="42">
                  <c:v>1.9555555555555555</c:v>
                </c:pt>
                <c:pt idx="43">
                  <c:v>2</c:v>
                </c:pt>
                <c:pt idx="44">
                  <c:v>2.0465116279069768</c:v>
                </c:pt>
                <c:pt idx="45">
                  <c:v>2.0952380952380953</c:v>
                </c:pt>
                <c:pt idx="46">
                  <c:v>2.1463414634146343</c:v>
                </c:pt>
                <c:pt idx="47">
                  <c:v>2.2000000000000002</c:v>
                </c:pt>
                <c:pt idx="48">
                  <c:v>2.2564102564102564</c:v>
                </c:pt>
                <c:pt idx="49">
                  <c:v>2.3157894736842106</c:v>
                </c:pt>
                <c:pt idx="50">
                  <c:v>2.3783783783783785</c:v>
                </c:pt>
                <c:pt idx="51">
                  <c:v>2.4444444444444442</c:v>
                </c:pt>
                <c:pt idx="52">
                  <c:v>2.5142857142857142</c:v>
                </c:pt>
                <c:pt idx="53">
                  <c:v>2.5882352941176472</c:v>
                </c:pt>
                <c:pt idx="54">
                  <c:v>2.6666666666666665</c:v>
                </c:pt>
                <c:pt idx="55">
                  <c:v>2.75</c:v>
                </c:pt>
                <c:pt idx="56">
                  <c:v>2.8387096774193545</c:v>
                </c:pt>
                <c:pt idx="57">
                  <c:v>2.9333333333333336</c:v>
                </c:pt>
                <c:pt idx="58">
                  <c:v>3.0344827586206899</c:v>
                </c:pt>
                <c:pt idx="59">
                  <c:v>3.1428571428571428</c:v>
                </c:pt>
                <c:pt idx="60">
                  <c:v>3.2592592592592591</c:v>
                </c:pt>
                <c:pt idx="61">
                  <c:v>3.3846153846153846</c:v>
                </c:pt>
                <c:pt idx="62">
                  <c:v>3.5199999999999996</c:v>
                </c:pt>
                <c:pt idx="63">
                  <c:v>3.666666666666667</c:v>
                </c:pt>
                <c:pt idx="64">
                  <c:v>3.8260869565217392</c:v>
                </c:pt>
                <c:pt idx="65">
                  <c:v>4</c:v>
                </c:pt>
                <c:pt idx="66">
                  <c:v>4.1904761904761907</c:v>
                </c:pt>
                <c:pt idx="67">
                  <c:v>4.4000000000000004</c:v>
                </c:pt>
                <c:pt idx="68">
                  <c:v>4.6315789473684212</c:v>
                </c:pt>
                <c:pt idx="69">
                  <c:v>4.8888888888888884</c:v>
                </c:pt>
                <c:pt idx="70">
                  <c:v>5.1764705882352944</c:v>
                </c:pt>
                <c:pt idx="71">
                  <c:v>5.5</c:v>
                </c:pt>
                <c:pt idx="72">
                  <c:v>5.8666666666666671</c:v>
                </c:pt>
                <c:pt idx="73">
                  <c:v>6.2857142857142856</c:v>
                </c:pt>
                <c:pt idx="74">
                  <c:v>6.7692307692307692</c:v>
                </c:pt>
                <c:pt idx="75">
                  <c:v>7.3333333333333339</c:v>
                </c:pt>
                <c:pt idx="76">
                  <c:v>8</c:v>
                </c:pt>
                <c:pt idx="77">
                  <c:v>8.8000000000000007</c:v>
                </c:pt>
                <c:pt idx="78">
                  <c:v>9.7777777777777768</c:v>
                </c:pt>
                <c:pt idx="79">
                  <c:v>11</c:v>
                </c:pt>
                <c:pt idx="80">
                  <c:v>12.571428571428571</c:v>
                </c:pt>
                <c:pt idx="81">
                  <c:v>14.666666666666668</c:v>
                </c:pt>
                <c:pt idx="82">
                  <c:v>17.600000000000001</c:v>
                </c:pt>
                <c:pt idx="83">
                  <c:v>22</c:v>
                </c:pt>
                <c:pt idx="84">
                  <c:v>29.333333333333336</c:v>
                </c:pt>
                <c:pt idx="85">
                  <c:v>44</c:v>
                </c:pt>
                <c:pt idx="86">
                  <c:v>88</c:v>
                </c:pt>
              </c:numCache>
            </c:numRef>
          </c:xVal>
          <c:yVal>
            <c:numRef>
              <c:f>Gumbel!$T$5:$T$91</c:f>
              <c:numCache>
                <c:formatCode>General</c:formatCode>
                <c:ptCount val="87"/>
                <c:pt idx="0">
                  <c:v>25.1</c:v>
                </c:pt>
                <c:pt idx="1">
                  <c:v>34.200000000000003</c:v>
                </c:pt>
                <c:pt idx="2">
                  <c:v>35.799999999999997</c:v>
                </c:pt>
                <c:pt idx="3">
                  <c:v>37.4</c:v>
                </c:pt>
                <c:pt idx="4">
                  <c:v>41.6</c:v>
                </c:pt>
                <c:pt idx="5">
                  <c:v>43.3</c:v>
                </c:pt>
                <c:pt idx="6">
                  <c:v>43.5</c:v>
                </c:pt>
                <c:pt idx="7">
                  <c:v>44.1</c:v>
                </c:pt>
                <c:pt idx="8">
                  <c:v>44.2</c:v>
                </c:pt>
                <c:pt idx="9">
                  <c:v>45.6</c:v>
                </c:pt>
                <c:pt idx="10">
                  <c:v>46.1</c:v>
                </c:pt>
                <c:pt idx="11">
                  <c:v>46.5</c:v>
                </c:pt>
                <c:pt idx="12">
                  <c:v>47.4</c:v>
                </c:pt>
                <c:pt idx="13">
                  <c:v>47.8</c:v>
                </c:pt>
                <c:pt idx="14">
                  <c:v>48.7</c:v>
                </c:pt>
                <c:pt idx="15">
                  <c:v>50.6</c:v>
                </c:pt>
                <c:pt idx="16">
                  <c:v>50.6</c:v>
                </c:pt>
                <c:pt idx="17">
                  <c:v>51</c:v>
                </c:pt>
                <c:pt idx="18">
                  <c:v>53.4</c:v>
                </c:pt>
                <c:pt idx="19">
                  <c:v>56.4</c:v>
                </c:pt>
                <c:pt idx="20">
                  <c:v>56.8</c:v>
                </c:pt>
                <c:pt idx="21">
                  <c:v>57</c:v>
                </c:pt>
                <c:pt idx="22">
                  <c:v>57.8</c:v>
                </c:pt>
                <c:pt idx="23">
                  <c:v>58.8</c:v>
                </c:pt>
                <c:pt idx="24">
                  <c:v>60.6</c:v>
                </c:pt>
                <c:pt idx="25">
                  <c:v>61.1</c:v>
                </c:pt>
                <c:pt idx="26">
                  <c:v>61.3</c:v>
                </c:pt>
                <c:pt idx="27">
                  <c:v>62.9</c:v>
                </c:pt>
                <c:pt idx="28">
                  <c:v>63.4</c:v>
                </c:pt>
                <c:pt idx="29">
                  <c:v>65</c:v>
                </c:pt>
                <c:pt idx="30">
                  <c:v>65</c:v>
                </c:pt>
                <c:pt idx="31">
                  <c:v>66.099999999999994</c:v>
                </c:pt>
                <c:pt idx="32">
                  <c:v>66.900000000000006</c:v>
                </c:pt>
                <c:pt idx="33">
                  <c:v>68.7</c:v>
                </c:pt>
                <c:pt idx="34">
                  <c:v>69.3</c:v>
                </c:pt>
                <c:pt idx="35">
                  <c:v>69.5</c:v>
                </c:pt>
                <c:pt idx="36">
                  <c:v>72</c:v>
                </c:pt>
                <c:pt idx="37">
                  <c:v>73.099999999999994</c:v>
                </c:pt>
                <c:pt idx="38">
                  <c:v>73.5</c:v>
                </c:pt>
                <c:pt idx="39">
                  <c:v>75.900000000000006</c:v>
                </c:pt>
                <c:pt idx="40">
                  <c:v>77</c:v>
                </c:pt>
                <c:pt idx="41">
                  <c:v>78.7</c:v>
                </c:pt>
                <c:pt idx="42">
                  <c:v>80.400000000000006</c:v>
                </c:pt>
                <c:pt idx="43">
                  <c:v>81.599999999999994</c:v>
                </c:pt>
                <c:pt idx="44">
                  <c:v>82.8</c:v>
                </c:pt>
                <c:pt idx="45">
                  <c:v>84.5</c:v>
                </c:pt>
                <c:pt idx="46">
                  <c:v>85.7</c:v>
                </c:pt>
                <c:pt idx="47">
                  <c:v>87.5</c:v>
                </c:pt>
                <c:pt idx="48">
                  <c:v>89.1</c:v>
                </c:pt>
                <c:pt idx="49">
                  <c:v>89.3</c:v>
                </c:pt>
                <c:pt idx="50">
                  <c:v>89.4</c:v>
                </c:pt>
                <c:pt idx="51">
                  <c:v>92.4</c:v>
                </c:pt>
                <c:pt idx="52">
                  <c:v>94.2</c:v>
                </c:pt>
                <c:pt idx="53">
                  <c:v>94.9</c:v>
                </c:pt>
                <c:pt idx="54">
                  <c:v>94.9</c:v>
                </c:pt>
                <c:pt idx="55">
                  <c:v>95.1</c:v>
                </c:pt>
                <c:pt idx="56">
                  <c:v>98</c:v>
                </c:pt>
                <c:pt idx="57">
                  <c:v>98.3</c:v>
                </c:pt>
                <c:pt idx="58">
                  <c:v>99.9</c:v>
                </c:pt>
                <c:pt idx="59">
                  <c:v>101</c:v>
                </c:pt>
                <c:pt idx="60">
                  <c:v>103</c:v>
                </c:pt>
                <c:pt idx="61">
                  <c:v>103</c:v>
                </c:pt>
                <c:pt idx="62">
                  <c:v>108</c:v>
                </c:pt>
                <c:pt idx="63">
                  <c:v>110</c:v>
                </c:pt>
                <c:pt idx="64">
                  <c:v>114</c:v>
                </c:pt>
                <c:pt idx="65">
                  <c:v>114</c:v>
                </c:pt>
                <c:pt idx="66">
                  <c:v>122</c:v>
                </c:pt>
                <c:pt idx="67">
                  <c:v>125</c:v>
                </c:pt>
                <c:pt idx="68">
                  <c:v>130</c:v>
                </c:pt>
                <c:pt idx="69">
                  <c:v>139</c:v>
                </c:pt>
                <c:pt idx="70">
                  <c:v>143</c:v>
                </c:pt>
                <c:pt idx="71">
                  <c:v>157</c:v>
                </c:pt>
                <c:pt idx="72">
                  <c:v>158</c:v>
                </c:pt>
                <c:pt idx="73">
                  <c:v>161</c:v>
                </c:pt>
                <c:pt idx="74">
                  <c:v>162</c:v>
                </c:pt>
                <c:pt idx="75">
                  <c:v>164</c:v>
                </c:pt>
                <c:pt idx="76">
                  <c:v>166</c:v>
                </c:pt>
                <c:pt idx="77">
                  <c:v>168</c:v>
                </c:pt>
                <c:pt idx="78">
                  <c:v>170</c:v>
                </c:pt>
                <c:pt idx="79">
                  <c:v>173</c:v>
                </c:pt>
                <c:pt idx="80">
                  <c:v>181</c:v>
                </c:pt>
                <c:pt idx="81">
                  <c:v>204</c:v>
                </c:pt>
                <c:pt idx="82">
                  <c:v>204</c:v>
                </c:pt>
                <c:pt idx="83">
                  <c:v>215</c:v>
                </c:pt>
                <c:pt idx="84">
                  <c:v>228</c:v>
                </c:pt>
                <c:pt idx="85">
                  <c:v>265</c:v>
                </c:pt>
                <c:pt idx="86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7-4869-9848-F91FADCE802B}"/>
            </c:ext>
          </c:extLst>
        </c:ser>
        <c:ser>
          <c:idx val="1"/>
          <c:order val="1"/>
          <c:tx>
            <c:strRef>
              <c:f>Gumbel!$U$4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Gumbel!$S$5:$S$91</c:f>
              <c:numCache>
                <c:formatCode>0.0</c:formatCode>
                <c:ptCount val="87"/>
                <c:pt idx="0">
                  <c:v>1.0114942528735633</c:v>
                </c:pt>
                <c:pt idx="1">
                  <c:v>1.0232558139534884</c:v>
                </c:pt>
                <c:pt idx="2">
                  <c:v>1.0352941176470587</c:v>
                </c:pt>
                <c:pt idx="3">
                  <c:v>1.0476190476190477</c:v>
                </c:pt>
                <c:pt idx="4">
                  <c:v>1.0602409638554215</c:v>
                </c:pt>
                <c:pt idx="5">
                  <c:v>1.0731707317073171</c:v>
                </c:pt>
                <c:pt idx="6">
                  <c:v>1.0864197530864197</c:v>
                </c:pt>
                <c:pt idx="7">
                  <c:v>1.1000000000000001</c:v>
                </c:pt>
                <c:pt idx="8">
                  <c:v>1.1139240506329113</c:v>
                </c:pt>
                <c:pt idx="9">
                  <c:v>1.1282051282051282</c:v>
                </c:pt>
                <c:pt idx="10">
                  <c:v>1.1428571428571428</c:v>
                </c:pt>
                <c:pt idx="11">
                  <c:v>1.1578947368421053</c:v>
                </c:pt>
                <c:pt idx="12">
                  <c:v>1.1733333333333333</c:v>
                </c:pt>
                <c:pt idx="13">
                  <c:v>1.1891891891891893</c:v>
                </c:pt>
                <c:pt idx="14">
                  <c:v>1.2054794520547945</c:v>
                </c:pt>
                <c:pt idx="15">
                  <c:v>1.2222222222222221</c:v>
                </c:pt>
                <c:pt idx="16">
                  <c:v>1.23943661971831</c:v>
                </c:pt>
                <c:pt idx="17">
                  <c:v>1.2571428571428571</c:v>
                </c:pt>
                <c:pt idx="18">
                  <c:v>1.2753623188405798</c:v>
                </c:pt>
                <c:pt idx="19">
                  <c:v>1.2941176470588236</c:v>
                </c:pt>
                <c:pt idx="20">
                  <c:v>1.3134328358208955</c:v>
                </c:pt>
                <c:pt idx="21">
                  <c:v>1.3333333333333333</c:v>
                </c:pt>
                <c:pt idx="22">
                  <c:v>1.3538461538461539</c:v>
                </c:pt>
                <c:pt idx="23">
                  <c:v>1.375</c:v>
                </c:pt>
                <c:pt idx="24">
                  <c:v>1.3968253968253967</c:v>
                </c:pt>
                <c:pt idx="25">
                  <c:v>1.4193548387096773</c:v>
                </c:pt>
                <c:pt idx="26">
                  <c:v>1.442622950819672</c:v>
                </c:pt>
                <c:pt idx="27">
                  <c:v>1.4666666666666668</c:v>
                </c:pt>
                <c:pt idx="28">
                  <c:v>1.4915254237288136</c:v>
                </c:pt>
                <c:pt idx="29">
                  <c:v>1.517241379310345</c:v>
                </c:pt>
                <c:pt idx="30">
                  <c:v>1.5438596491228072</c:v>
                </c:pt>
                <c:pt idx="31">
                  <c:v>1.5714285714285714</c:v>
                </c:pt>
                <c:pt idx="32">
                  <c:v>1.6</c:v>
                </c:pt>
                <c:pt idx="33">
                  <c:v>1.6296296296296295</c:v>
                </c:pt>
                <c:pt idx="34">
                  <c:v>1.6603773584905659</c:v>
                </c:pt>
                <c:pt idx="35">
                  <c:v>1.6923076923076923</c:v>
                </c:pt>
                <c:pt idx="36">
                  <c:v>1.7254901960784312</c:v>
                </c:pt>
                <c:pt idx="37">
                  <c:v>1.7599999999999998</c:v>
                </c:pt>
                <c:pt idx="38">
                  <c:v>1.795918367346939</c:v>
                </c:pt>
                <c:pt idx="39">
                  <c:v>1.8333333333333335</c:v>
                </c:pt>
                <c:pt idx="40">
                  <c:v>1.8723404255319149</c:v>
                </c:pt>
                <c:pt idx="41">
                  <c:v>1.9130434782608696</c:v>
                </c:pt>
                <c:pt idx="42">
                  <c:v>1.9555555555555555</c:v>
                </c:pt>
                <c:pt idx="43">
                  <c:v>2</c:v>
                </c:pt>
                <c:pt idx="44">
                  <c:v>2.0465116279069768</c:v>
                </c:pt>
                <c:pt idx="45">
                  <c:v>2.0952380952380953</c:v>
                </c:pt>
                <c:pt idx="46">
                  <c:v>2.1463414634146343</c:v>
                </c:pt>
                <c:pt idx="47">
                  <c:v>2.2000000000000002</c:v>
                </c:pt>
                <c:pt idx="48">
                  <c:v>2.2564102564102564</c:v>
                </c:pt>
                <c:pt idx="49">
                  <c:v>2.3157894736842106</c:v>
                </c:pt>
                <c:pt idx="50">
                  <c:v>2.3783783783783785</c:v>
                </c:pt>
                <c:pt idx="51">
                  <c:v>2.4444444444444442</c:v>
                </c:pt>
                <c:pt idx="52">
                  <c:v>2.5142857142857142</c:v>
                </c:pt>
                <c:pt idx="53">
                  <c:v>2.5882352941176472</c:v>
                </c:pt>
                <c:pt idx="54">
                  <c:v>2.6666666666666665</c:v>
                </c:pt>
                <c:pt idx="55">
                  <c:v>2.75</c:v>
                </c:pt>
                <c:pt idx="56">
                  <c:v>2.8387096774193545</c:v>
                </c:pt>
                <c:pt idx="57">
                  <c:v>2.9333333333333336</c:v>
                </c:pt>
                <c:pt idx="58">
                  <c:v>3.0344827586206899</c:v>
                </c:pt>
                <c:pt idx="59">
                  <c:v>3.1428571428571428</c:v>
                </c:pt>
                <c:pt idx="60">
                  <c:v>3.2592592592592591</c:v>
                </c:pt>
                <c:pt idx="61">
                  <c:v>3.3846153846153846</c:v>
                </c:pt>
                <c:pt idx="62">
                  <c:v>3.5199999999999996</c:v>
                </c:pt>
                <c:pt idx="63">
                  <c:v>3.666666666666667</c:v>
                </c:pt>
                <c:pt idx="64">
                  <c:v>3.8260869565217392</c:v>
                </c:pt>
                <c:pt idx="65">
                  <c:v>4</c:v>
                </c:pt>
                <c:pt idx="66">
                  <c:v>4.1904761904761907</c:v>
                </c:pt>
                <c:pt idx="67">
                  <c:v>4.4000000000000004</c:v>
                </c:pt>
                <c:pt idx="68">
                  <c:v>4.6315789473684212</c:v>
                </c:pt>
                <c:pt idx="69">
                  <c:v>4.8888888888888884</c:v>
                </c:pt>
                <c:pt idx="70">
                  <c:v>5.1764705882352944</c:v>
                </c:pt>
                <c:pt idx="71">
                  <c:v>5.5</c:v>
                </c:pt>
                <c:pt idx="72">
                  <c:v>5.8666666666666671</c:v>
                </c:pt>
                <c:pt idx="73">
                  <c:v>6.2857142857142856</c:v>
                </c:pt>
                <c:pt idx="74">
                  <c:v>6.7692307692307692</c:v>
                </c:pt>
                <c:pt idx="75">
                  <c:v>7.3333333333333339</c:v>
                </c:pt>
                <c:pt idx="76">
                  <c:v>8</c:v>
                </c:pt>
                <c:pt idx="77">
                  <c:v>8.8000000000000007</c:v>
                </c:pt>
                <c:pt idx="78">
                  <c:v>9.7777777777777768</c:v>
                </c:pt>
                <c:pt idx="79">
                  <c:v>11</c:v>
                </c:pt>
                <c:pt idx="80">
                  <c:v>12.571428571428571</c:v>
                </c:pt>
                <c:pt idx="81">
                  <c:v>14.666666666666668</c:v>
                </c:pt>
                <c:pt idx="82">
                  <c:v>17.600000000000001</c:v>
                </c:pt>
                <c:pt idx="83">
                  <c:v>22</c:v>
                </c:pt>
                <c:pt idx="84">
                  <c:v>29.333333333333336</c:v>
                </c:pt>
                <c:pt idx="85">
                  <c:v>44</c:v>
                </c:pt>
                <c:pt idx="86">
                  <c:v>88</c:v>
                </c:pt>
              </c:numCache>
            </c:numRef>
          </c:xVal>
          <c:yVal>
            <c:numRef>
              <c:f>Gumbel!$U$5:$U$91</c:f>
              <c:numCache>
                <c:formatCode>0.0</c:formatCode>
                <c:ptCount val="87"/>
                <c:pt idx="0">
                  <c:v>7.8268358763318489</c:v>
                </c:pt>
                <c:pt idx="1">
                  <c:v>14.993733270904549</c:v>
                </c:pt>
                <c:pt idx="2">
                  <c:v>19.822898960609514</c:v>
                </c:pt>
                <c:pt idx="3">
                  <c:v>23.614778124123696</c:v>
                </c:pt>
                <c:pt idx="4">
                  <c:v>26.807508233219558</c:v>
                </c:pt>
                <c:pt idx="5">
                  <c:v>29.606315942936504</c:v>
                </c:pt>
                <c:pt idx="6">
                  <c:v>32.125121064571836</c:v>
                </c:pt>
                <c:pt idx="7">
                  <c:v>34.434240078381542</c:v>
                </c:pt>
                <c:pt idx="8">
                  <c:v>36.580377273922444</c:v>
                </c:pt>
                <c:pt idx="9">
                  <c:v>38.596274058482344</c:v>
                </c:pt>
                <c:pt idx="10">
                  <c:v>40.505857356627601</c:v>
                </c:pt>
                <c:pt idx="11">
                  <c:v>42.327201144716909</c:v>
                </c:pt>
                <c:pt idx="12">
                  <c:v>44.074333122284465</c:v>
                </c:pt>
                <c:pt idx="13">
                  <c:v>45.758390217945518</c:v>
                </c:pt>
                <c:pt idx="14">
                  <c:v>47.388386957312761</c:v>
                </c:pt>
                <c:pt idx="15">
                  <c:v>48.971743357584913</c:v>
                </c:pt>
                <c:pt idx="16">
                  <c:v>50.51465784206826</c:v>
                </c:pt>
                <c:pt idx="17">
                  <c:v>52.022377081485232</c:v>
                </c:pt>
                <c:pt idx="18">
                  <c:v>53.499395396480423</c:v>
                </c:pt>
                <c:pt idx="19">
                  <c:v>54.949604869559138</c:v>
                </c:pt>
                <c:pt idx="20">
                  <c:v>56.376410239677426</c:v>
                </c:pt>
                <c:pt idx="21">
                  <c:v>57.782818166869305</c:v>
                </c:pt>
                <c:pt idx="22">
                  <c:v>59.171507536354035</c:v>
                </c:pt>
                <c:pt idx="23">
                  <c:v>60.544885529696501</c:v>
                </c:pt>
                <c:pt idx="24">
                  <c:v>61.905132871585664</c:v>
                </c:pt>
                <c:pt idx="25">
                  <c:v>63.254240748198868</c:v>
                </c:pt>
                <c:pt idx="26">
                  <c:v>64.594041251098091</c:v>
                </c:pt>
                <c:pt idx="27">
                  <c:v>65.926232742058417</c:v>
                </c:pt>
                <c:pt idx="28">
                  <c:v>67.252401202206229</c:v>
                </c:pt>
                <c:pt idx="29">
                  <c:v>68.574038385432971</c:v>
                </c:pt>
                <c:pt idx="30">
                  <c:v>69.892557415596173</c:v>
                </c:pt>
                <c:pt idx="31">
                  <c:v>71.209306331905609</c:v>
                </c:pt>
                <c:pt idx="32">
                  <c:v>72.525579984849514</c:v>
                </c:pt>
                <c:pt idx="33">
                  <c:v>73.842630607396003</c:v>
                </c:pt>
                <c:pt idx="34">
                  <c:v>75.161677326842437</c:v>
                </c:pt>
                <c:pt idx="35">
                  <c:v>76.483914837141</c:v>
                </c:pt>
                <c:pt idx="36">
                  <c:v>77.810521416581167</c:v>
                </c:pt>
                <c:pt idx="37">
                  <c:v>79.142666449005816</c:v>
                </c:pt>
                <c:pt idx="38">
                  <c:v>80.481517586555697</c:v>
                </c:pt>
                <c:pt idx="39">
                  <c:v>81.828247677015241</c:v>
                </c:pt>
                <c:pt idx="40">
                  <c:v>83.184041568260469</c:v>
                </c:pt>
                <c:pt idx="41">
                  <c:v>84.550102895436481</c:v>
                </c:pt>
                <c:pt idx="42">
                  <c:v>85.92766095288323</c:v>
                </c:pt>
                <c:pt idx="43">
                  <c:v>87.317977752214077</c:v>
                </c:pt>
                <c:pt idx="44">
                  <c:v>88.722355370215979</c:v>
                </c:pt>
                <c:pt idx="45">
                  <c:v>90.142143695399255</c:v>
                </c:pt>
                <c:pt idx="46">
                  <c:v>91.578748690227116</c:v>
                </c:pt>
                <c:pt idx="47">
                  <c:v>93.03364129758863</c:v>
                </c:pt>
                <c:pt idx="48">
                  <c:v>94.50836713538439</c:v>
                </c:pt>
                <c:pt idx="49">
                  <c:v>96.004557142791342</c:v>
                </c:pt>
                <c:pt idx="50">
                  <c:v>97.523939366701427</c:v>
                </c:pt>
                <c:pt idx="51">
                  <c:v>99.06835210809551</c:v>
                </c:pt>
                <c:pt idx="52">
                  <c:v>100.63975868718161</c:v>
                </c:pt>
                <c:pt idx="53">
                  <c:v>102.2402641348969</c:v>
                </c:pt>
                <c:pt idx="54">
                  <c:v>103.87213417935746</c:v>
                </c:pt>
                <c:pt idx="55">
                  <c:v>105.53781697232159</c:v>
                </c:pt>
                <c:pt idx="56">
                  <c:v>107.2399680970759</c:v>
                </c:pt>
                <c:pt idx="57">
                  <c:v>108.98147952114803</c:v>
                </c:pt>
                <c:pt idx="58">
                  <c:v>110.76551331267872</c:v>
                </c:pt>
                <c:pt idx="59">
                  <c:v>112.59554113866204</c:v>
                </c:pt>
                <c:pt idx="60">
                  <c:v>114.47539082094104</c:v>
                </c:pt>
                <c:pt idx="61">
                  <c:v>116.40930156161414</c:v>
                </c:pt>
                <c:pt idx="62">
                  <c:v>118.40198989091519</c:v>
                </c:pt>
                <c:pt idx="63">
                  <c:v>120.45872897651267</c:v>
                </c:pt>
                <c:pt idx="64">
                  <c:v>122.585444718894</c:v>
                </c:pt>
                <c:pt idx="65">
                  <c:v>124.78883312309581</c:v>
                </c:pt>
                <c:pt idx="66">
                  <c:v>127.07650489981185</c:v>
                </c:pt>
                <c:pt idx="67">
                  <c:v>129.45716528350442</c:v>
                </c:pt>
                <c:pt idx="68">
                  <c:v>131.94083992593798</c:v>
                </c:pt>
                <c:pt idx="69">
                  <c:v>134.53916183813766</c:v>
                </c:pt>
                <c:pt idx="70">
                  <c:v>137.26574035321337</c:v>
                </c:pt>
                <c:pt idx="71">
                  <c:v>140.13664199738514</c:v>
                </c:pt>
                <c:pt idx="72">
                  <c:v>143.17102668438446</c:v>
                </c:pt>
                <c:pt idx="73">
                  <c:v>146.39200366124044</c:v>
                </c:pt>
                <c:pt idx="74">
                  <c:v>149.82780513884015</c:v>
                </c:pt>
                <c:pt idx="75">
                  <c:v>153.51343056951038</c:v>
                </c:pt>
                <c:pt idx="76">
                  <c:v>157.49300800950999</c:v>
                </c:pt>
                <c:pt idx="77">
                  <c:v>161.82328406223178</c:v>
                </c:pt>
                <c:pt idx="78">
                  <c:v>166.57895879690736</c:v>
                </c:pt>
                <c:pt idx="79">
                  <c:v>171.86117602081831</c:v>
                </c:pt>
                <c:pt idx="80">
                  <c:v>177.81171266903107</c:v>
                </c:pt>
                <c:pt idx="81">
                  <c:v>184.63818032058265</c:v>
                </c:pt>
                <c:pt idx="82">
                  <c:v>192.6624120341861</c:v>
                </c:pt>
                <c:pt idx="83">
                  <c:v>202.42353096929469</c:v>
                </c:pt>
                <c:pt idx="84">
                  <c:v>214.93215803611383</c:v>
                </c:pt>
                <c:pt idx="85">
                  <c:v>232.4571066764845</c:v>
                </c:pt>
                <c:pt idx="86">
                  <c:v>262.23786445927999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7-4869-9848-F91FADCE8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46031"/>
        <c:axId val="1909346863"/>
      </c:scatterChart>
      <c:valAx>
        <c:axId val="19093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346863"/>
        <c:crosses val="autoZero"/>
        <c:crossBetween val="midCat"/>
      </c:valAx>
      <c:valAx>
        <c:axId val="19093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Vazões</a:t>
                </a:r>
                <a:r>
                  <a:rPr lang="pt-BR" baseline="0"/>
                  <a:t> Máximas (m</a:t>
                </a:r>
                <a:r>
                  <a:rPr lang="pt-BR" baseline="30000"/>
                  <a:t>3</a:t>
                </a:r>
                <a:r>
                  <a:rPr lang="pt-BR" baseline="0"/>
                  <a:t>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34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Probabilidades</a:t>
            </a:r>
            <a:r>
              <a:rPr lang="en-US" baseline="0"/>
              <a:t> (Vazões Máximas)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'Log-Pearson e Log-Normal'!$J$19</c:f>
              <c:strCache>
                <c:ptCount val="1"/>
                <c:pt idx="0">
                  <c:v>Vazão Log-Pearson III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'Log-Pearson e Log-Normal'!$F$20:$F$56</c:f>
              <c:numCache>
                <c:formatCode>General</c:formatCode>
                <c:ptCount val="37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  <c:pt idx="33">
                  <c:v>200</c:v>
                </c:pt>
                <c:pt idx="34">
                  <c:v>500</c:v>
                </c:pt>
                <c:pt idx="35">
                  <c:v>1000</c:v>
                </c:pt>
                <c:pt idx="36">
                  <c:v>10000</c:v>
                </c:pt>
              </c:numCache>
            </c:numRef>
          </c:xVal>
          <c:yVal>
            <c:numRef>
              <c:f>'Log-Pearson e Log-Normal'!$J$20:$J$56</c:f>
              <c:numCache>
                <c:formatCode>0.0</c:formatCode>
                <c:ptCount val="37"/>
                <c:pt idx="0">
                  <c:v>30.581566042382391</c:v>
                </c:pt>
                <c:pt idx="1">
                  <c:v>75.660683228351814</c:v>
                </c:pt>
                <c:pt idx="2">
                  <c:v>95.043085048203068</c:v>
                </c:pt>
                <c:pt idx="3">
                  <c:v>108.67587027892461</c:v>
                </c:pt>
                <c:pt idx="4">
                  <c:v>119.36894052564689</c:v>
                </c:pt>
                <c:pt idx="5">
                  <c:v>121.2653650464534</c:v>
                </c:pt>
                <c:pt idx="6">
                  <c:v>127.41338648343152</c:v>
                </c:pt>
                <c:pt idx="7">
                  <c:v>128.23665242530268</c:v>
                </c:pt>
                <c:pt idx="8">
                  <c:v>135.84852971331358</c:v>
                </c:pt>
                <c:pt idx="9">
                  <c:v>137.94086342041004</c:v>
                </c:pt>
                <c:pt idx="10">
                  <c:v>142.53838599659602</c:v>
                </c:pt>
                <c:pt idx="11">
                  <c:v>147.3725890480824</c:v>
                </c:pt>
                <c:pt idx="12">
                  <c:v>148.51995152960194</c:v>
                </c:pt>
                <c:pt idx="13">
                  <c:v>152.89465556263542</c:v>
                </c:pt>
                <c:pt idx="14">
                  <c:v>153.93888196936817</c:v>
                </c:pt>
                <c:pt idx="15">
                  <c:v>158.89918294423114</c:v>
                </c:pt>
                <c:pt idx="16">
                  <c:v>166.06690946366533</c:v>
                </c:pt>
                <c:pt idx="17">
                  <c:v>174.35246731086158</c:v>
                </c:pt>
                <c:pt idx="18">
                  <c:v>175.4505364340842</c:v>
                </c:pt>
                <c:pt idx="19">
                  <c:v>184.24165859277255</c:v>
                </c:pt>
                <c:pt idx="20">
                  <c:v>191.40742887171282</c:v>
                </c:pt>
                <c:pt idx="21">
                  <c:v>196.8310680232475</c:v>
                </c:pt>
                <c:pt idx="22">
                  <c:v>213.57108151125246</c:v>
                </c:pt>
                <c:pt idx="23">
                  <c:v>214.98033266589374</c:v>
                </c:pt>
                <c:pt idx="24">
                  <c:v>232.53401225242351</c:v>
                </c:pt>
                <c:pt idx="25">
                  <c:v>238.50968645122987</c:v>
                </c:pt>
                <c:pt idx="26">
                  <c:v>246.65370608092266</c:v>
                </c:pt>
                <c:pt idx="27">
                  <c:v>258.53169721205677</c:v>
                </c:pt>
                <c:pt idx="28">
                  <c:v>268.82201005923935</c:v>
                </c:pt>
                <c:pt idx="29">
                  <c:v>277.9242915464593</c:v>
                </c:pt>
                <c:pt idx="30">
                  <c:v>284.53048176117585</c:v>
                </c:pt>
                <c:pt idx="31">
                  <c:v>286.10158013465309</c:v>
                </c:pt>
                <c:pt idx="32">
                  <c:v>293.53669450532999</c:v>
                </c:pt>
                <c:pt idx="33">
                  <c:v>345.42422535042266</c:v>
                </c:pt>
                <c:pt idx="34">
                  <c:v>422.66064791659585</c:v>
                </c:pt>
                <c:pt idx="35">
                  <c:v>488.39391085909182</c:v>
                </c:pt>
                <c:pt idx="36">
                  <c:v>760.91496250365685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C45-B605-56AA09C5F5CE}"/>
            </c:ext>
          </c:extLst>
        </c:ser>
        <c:ser>
          <c:idx val="1"/>
          <c:order val="1"/>
          <c:tx>
            <c:strRef>
              <c:f>'Log-Pearson e Log-Normal'!$L$19</c:f>
              <c:strCache>
                <c:ptCount val="1"/>
                <c:pt idx="0">
                  <c:v>Vazão Log-Normal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'Log-Pearson e Log-Normal'!$F$20:$F$56</c:f>
              <c:numCache>
                <c:formatCode>General</c:formatCode>
                <c:ptCount val="37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  <c:pt idx="33">
                  <c:v>200</c:v>
                </c:pt>
                <c:pt idx="34">
                  <c:v>500</c:v>
                </c:pt>
                <c:pt idx="35">
                  <c:v>1000</c:v>
                </c:pt>
                <c:pt idx="36">
                  <c:v>10000</c:v>
                </c:pt>
              </c:numCache>
            </c:numRef>
          </c:xVal>
          <c:yVal>
            <c:numRef>
              <c:f>'Log-Pearson e Log-Normal'!$L$20:$L$56</c:f>
              <c:numCache>
                <c:formatCode>0.0</c:formatCode>
                <c:ptCount val="37"/>
                <c:pt idx="0">
                  <c:v>25.069321299998403</c:v>
                </c:pt>
                <c:pt idx="1">
                  <c:v>83.916746119533698</c:v>
                </c:pt>
                <c:pt idx="2">
                  <c:v>104.91638071505049</c:v>
                </c:pt>
                <c:pt idx="3">
                  <c:v>119.05172842486846</c:v>
                </c:pt>
                <c:pt idx="4">
                  <c:v>129.82900453980582</c:v>
                </c:pt>
                <c:pt idx="5">
                  <c:v>131.71417877219329</c:v>
                </c:pt>
                <c:pt idx="6">
                  <c:v>137.77430198179877</c:v>
                </c:pt>
                <c:pt idx="7">
                  <c:v>138.57997089007475</c:v>
                </c:pt>
                <c:pt idx="8">
                  <c:v>145.96637405991251</c:v>
                </c:pt>
                <c:pt idx="9">
                  <c:v>147.97739390322346</c:v>
                </c:pt>
                <c:pt idx="10">
                  <c:v>152.36795326659583</c:v>
                </c:pt>
                <c:pt idx="11">
                  <c:v>156.94371144369231</c:v>
                </c:pt>
                <c:pt idx="12">
                  <c:v>158.02373551010066</c:v>
                </c:pt>
                <c:pt idx="13">
                  <c:v>162.12105646141845</c:v>
                </c:pt>
                <c:pt idx="14">
                  <c:v>163.09430835479469</c:v>
                </c:pt>
                <c:pt idx="15">
                  <c:v>167.69294087390648</c:v>
                </c:pt>
                <c:pt idx="16">
                  <c:v>174.26840960882566</c:v>
                </c:pt>
                <c:pt idx="17">
                  <c:v>181.77092537319044</c:v>
                </c:pt>
                <c:pt idx="18">
                  <c:v>182.757553908554</c:v>
                </c:pt>
                <c:pt idx="19">
                  <c:v>190.59400996996703</c:v>
                </c:pt>
                <c:pt idx="20">
                  <c:v>196.90199138055283</c:v>
                </c:pt>
                <c:pt idx="21">
                  <c:v>201.63063518198638</c:v>
                </c:pt>
                <c:pt idx="22">
                  <c:v>215.98918102729888</c:v>
                </c:pt>
                <c:pt idx="23">
                  <c:v>217.18228541547603</c:v>
                </c:pt>
                <c:pt idx="24">
                  <c:v>231.85112791191656</c:v>
                </c:pt>
                <c:pt idx="25">
                  <c:v>236.76648689994241</c:v>
                </c:pt>
                <c:pt idx="26">
                  <c:v>243.40442140800943</c:v>
                </c:pt>
                <c:pt idx="27">
                  <c:v>252.96422792445856</c:v>
                </c:pt>
                <c:pt idx="28">
                  <c:v>261.13444437912915</c:v>
                </c:pt>
                <c:pt idx="29">
                  <c:v>268.27850063465968</c:v>
                </c:pt>
                <c:pt idx="30">
                  <c:v>273.41637034525365</c:v>
                </c:pt>
                <c:pt idx="31">
                  <c:v>274.63256801393669</c:v>
                </c:pt>
                <c:pt idx="32">
                  <c:v>280.3590031345185</c:v>
                </c:pt>
                <c:pt idx="33">
                  <c:v>319.07645452907371</c:v>
                </c:pt>
                <c:pt idx="34">
                  <c:v>373.22989805745914</c:v>
                </c:pt>
                <c:pt idx="35">
                  <c:v>416.61240326669014</c:v>
                </c:pt>
                <c:pt idx="36">
                  <c:v>577.20078603538934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0-4C45-B605-56AA09C5F5CE}"/>
            </c:ext>
          </c:extLst>
        </c:ser>
        <c:ser>
          <c:idx val="2"/>
          <c:order val="2"/>
          <c:tx>
            <c:strRef>
              <c:f>'Log-Pearson e Log-Normal'!$M$19</c:f>
              <c:strCache>
                <c:ptCount val="1"/>
                <c:pt idx="0">
                  <c:v>Vazão Gumbel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'Log-Pearson e Log-Normal'!$F$20:$F$56</c:f>
              <c:numCache>
                <c:formatCode>General</c:formatCode>
                <c:ptCount val="37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  <c:pt idx="33">
                  <c:v>200</c:v>
                </c:pt>
                <c:pt idx="34">
                  <c:v>500</c:v>
                </c:pt>
                <c:pt idx="35">
                  <c:v>1000</c:v>
                </c:pt>
                <c:pt idx="36">
                  <c:v>10000</c:v>
                </c:pt>
              </c:numCache>
            </c:numRef>
          </c:xVal>
          <c:yVal>
            <c:numRef>
              <c:f>'Log-Pearson e Log-Normal'!$M$20:$M$56</c:f>
              <c:numCache>
                <c:formatCode>0.0</c:formatCode>
                <c:ptCount val="37"/>
                <c:pt idx="0">
                  <c:v>6.5349085966823282</c:v>
                </c:pt>
                <c:pt idx="1">
                  <c:v>87.31711554598472</c:v>
                </c:pt>
                <c:pt idx="2">
                  <c:v>110.16491861813888</c:v>
                </c:pt>
                <c:pt idx="3">
                  <c:v>124.78777018316542</c:v>
                </c:pt>
                <c:pt idx="4">
                  <c:v>135.61244283582297</c:v>
                </c:pt>
                <c:pt idx="5">
                  <c:v>137.48010074027849</c:v>
                </c:pt>
                <c:pt idx="6">
                  <c:v>143.43523393479978</c:v>
                </c:pt>
                <c:pt idx="7">
                  <c:v>144.22151076854473</c:v>
                </c:pt>
                <c:pt idx="8">
                  <c:v>151.37323108452986</c:v>
                </c:pt>
                <c:pt idx="9">
                  <c:v>153.3031006176661</c:v>
                </c:pt>
                <c:pt idx="10">
                  <c:v>157.4917698712822</c:v>
                </c:pt>
                <c:pt idx="11">
                  <c:v>161.82202272644599</c:v>
                </c:pt>
                <c:pt idx="12">
                  <c:v>162.83899889639721</c:v>
                </c:pt>
                <c:pt idx="13">
                  <c:v>166.67980723354822</c:v>
                </c:pt>
                <c:pt idx="14">
                  <c:v>167.5881518167833</c:v>
                </c:pt>
                <c:pt idx="15">
                  <c:v>171.85986091142146</c:v>
                </c:pt>
                <c:pt idx="16">
                  <c:v>177.91121370184413</c:v>
                </c:pt>
                <c:pt idx="17">
                  <c:v>184.73702087709353</c:v>
                </c:pt>
                <c:pt idx="18">
                  <c:v>185.62857661903743</c:v>
                </c:pt>
                <c:pt idx="19">
                  <c:v>192.66098549127517</c:v>
                </c:pt>
                <c:pt idx="20">
                  <c:v>198.26001956168659</c:v>
                </c:pt>
                <c:pt idx="21">
                  <c:v>202.42205213546293</c:v>
                </c:pt>
                <c:pt idx="22">
                  <c:v>214.88131368603479</c:v>
                </c:pt>
                <c:pt idx="23">
                  <c:v>215.90478836800315</c:v>
                </c:pt>
                <c:pt idx="24">
                  <c:v>228.34489566142742</c:v>
                </c:pt>
                <c:pt idx="25">
                  <c:v>232.45546695092111</c:v>
                </c:pt>
                <c:pt idx="26">
                  <c:v>237.96160621464588</c:v>
                </c:pt>
                <c:pt idx="27">
                  <c:v>245.80244765769851</c:v>
                </c:pt>
                <c:pt idx="28">
                  <c:v>252.42219778642078</c:v>
                </c:pt>
                <c:pt idx="29">
                  <c:v>258.15044486482128</c:v>
                </c:pt>
                <c:pt idx="30">
                  <c:v>262.23606519634632</c:v>
                </c:pt>
                <c:pt idx="31">
                  <c:v>263.19906453101396</c:v>
                </c:pt>
                <c:pt idx="32">
                  <c:v>267.71235855295004</c:v>
                </c:pt>
                <c:pt idx="33">
                  <c:v>297.35455539341746</c:v>
                </c:pt>
                <c:pt idx="34">
                  <c:v>336.46180552276667</c:v>
                </c:pt>
                <c:pt idx="35">
                  <c:v>366.01813855501553</c:v>
                </c:pt>
                <c:pt idx="36">
                  <c:v>464.15047266113368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0-4C45-B605-56AA09C5F5CE}"/>
            </c:ext>
          </c:extLst>
        </c:ser>
        <c:ser>
          <c:idx val="4"/>
          <c:order val="3"/>
          <c:tx>
            <c:v>Distribuição Empírica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'Log-Pearson e Log-Normal'!$F$20:$F$56</c:f>
              <c:numCache>
                <c:formatCode>General</c:formatCode>
                <c:ptCount val="37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  <c:pt idx="33">
                  <c:v>200</c:v>
                </c:pt>
                <c:pt idx="34">
                  <c:v>500</c:v>
                </c:pt>
                <c:pt idx="35">
                  <c:v>1000</c:v>
                </c:pt>
                <c:pt idx="36">
                  <c:v>10000</c:v>
                </c:pt>
              </c:numCache>
            </c:numRef>
          </c:xVal>
          <c:yVal>
            <c:numRef>
              <c:f>'Log-Pearson e Log-Normal'!$N$20:$N$50</c:f>
              <c:numCache>
                <c:formatCode>General</c:formatCode>
                <c:ptCount val="31"/>
                <c:pt idx="0">
                  <c:v>25.1</c:v>
                </c:pt>
                <c:pt idx="1">
                  <c:v>81.599999999999994</c:v>
                </c:pt>
                <c:pt idx="2">
                  <c:v>99.9</c:v>
                </c:pt>
                <c:pt idx="3">
                  <c:v>114</c:v>
                </c:pt>
                <c:pt idx="5">
                  <c:v>143</c:v>
                </c:pt>
                <c:pt idx="6">
                  <c:v>158</c:v>
                </c:pt>
                <c:pt idx="9">
                  <c:v>164</c:v>
                </c:pt>
                <c:pt idx="10">
                  <c:v>166</c:v>
                </c:pt>
                <c:pt idx="11">
                  <c:v>168</c:v>
                </c:pt>
                <c:pt idx="13">
                  <c:v>170</c:v>
                </c:pt>
                <c:pt idx="15">
                  <c:v>173</c:v>
                </c:pt>
                <c:pt idx="16">
                  <c:v>181</c:v>
                </c:pt>
                <c:pt idx="17">
                  <c:v>204</c:v>
                </c:pt>
                <c:pt idx="19">
                  <c:v>204</c:v>
                </c:pt>
                <c:pt idx="21">
                  <c:v>215</c:v>
                </c:pt>
                <c:pt idx="22">
                  <c:v>228</c:v>
                </c:pt>
                <c:pt idx="25">
                  <c:v>265</c:v>
                </c:pt>
                <c:pt idx="30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F0-4C45-B605-56AA09C5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92831"/>
        <c:axId val="2075393247"/>
      </c:scatterChart>
      <c:valAx>
        <c:axId val="2075392831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Recorrência</a:t>
                </a:r>
                <a:r>
                  <a:rPr lang="pt-BR" baseline="0"/>
                  <a:t> (TR)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393247"/>
        <c:crosses val="autoZero"/>
        <c:crossBetween val="midCat"/>
      </c:valAx>
      <c:valAx>
        <c:axId val="20753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Vazões</a:t>
                </a:r>
                <a:r>
                  <a:rPr lang="pt-BR" baseline="0"/>
                  <a:t> Máximas (m</a:t>
                </a:r>
                <a:r>
                  <a:rPr lang="pt-BR" baseline="30000"/>
                  <a:t>3</a:t>
                </a:r>
                <a:r>
                  <a:rPr lang="pt-BR" baseline="0"/>
                  <a:t>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539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de Probabilidades</a:t>
            </a:r>
            <a:r>
              <a:rPr lang="pt-BR" baseline="0"/>
              <a:t> (Vazões Máximas)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'Log-Pearson e Log-Normal'!$J$19</c:f>
              <c:strCache>
                <c:ptCount val="1"/>
                <c:pt idx="0">
                  <c:v>Vazão Log-Pearson III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'Log-Pearson e Log-Normal'!$F$20:$F$52</c:f>
              <c:numCache>
                <c:formatCode>General</c:formatCode>
                <c:ptCount val="33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</c:numCache>
            </c:numRef>
          </c:xVal>
          <c:yVal>
            <c:numRef>
              <c:f>'Log-Pearson e Log-Normal'!$J$20:$J$52</c:f>
              <c:numCache>
                <c:formatCode>0.0</c:formatCode>
                <c:ptCount val="33"/>
                <c:pt idx="0">
                  <c:v>30.581566042382391</c:v>
                </c:pt>
                <c:pt idx="1">
                  <c:v>75.660683228351814</c:v>
                </c:pt>
                <c:pt idx="2">
                  <c:v>95.043085048203068</c:v>
                </c:pt>
                <c:pt idx="3">
                  <c:v>108.67587027892461</c:v>
                </c:pt>
                <c:pt idx="4">
                  <c:v>119.36894052564689</c:v>
                </c:pt>
                <c:pt idx="5">
                  <c:v>121.2653650464534</c:v>
                </c:pt>
                <c:pt idx="6">
                  <c:v>127.41338648343152</c:v>
                </c:pt>
                <c:pt idx="7">
                  <c:v>128.23665242530268</c:v>
                </c:pt>
                <c:pt idx="8">
                  <c:v>135.84852971331358</c:v>
                </c:pt>
                <c:pt idx="9">
                  <c:v>137.94086342041004</c:v>
                </c:pt>
                <c:pt idx="10">
                  <c:v>142.53838599659602</c:v>
                </c:pt>
                <c:pt idx="11">
                  <c:v>147.3725890480824</c:v>
                </c:pt>
                <c:pt idx="12">
                  <c:v>148.51995152960194</c:v>
                </c:pt>
                <c:pt idx="13">
                  <c:v>152.89465556263542</c:v>
                </c:pt>
                <c:pt idx="14">
                  <c:v>153.93888196936817</c:v>
                </c:pt>
                <c:pt idx="15">
                  <c:v>158.89918294423114</c:v>
                </c:pt>
                <c:pt idx="16">
                  <c:v>166.06690946366533</c:v>
                </c:pt>
                <c:pt idx="17">
                  <c:v>174.35246731086158</c:v>
                </c:pt>
                <c:pt idx="18">
                  <c:v>175.4505364340842</c:v>
                </c:pt>
                <c:pt idx="19">
                  <c:v>184.24165859277255</c:v>
                </c:pt>
                <c:pt idx="20">
                  <c:v>191.40742887171282</c:v>
                </c:pt>
                <c:pt idx="21">
                  <c:v>196.8310680232475</c:v>
                </c:pt>
                <c:pt idx="22">
                  <c:v>213.57108151125246</c:v>
                </c:pt>
                <c:pt idx="23">
                  <c:v>214.98033266589374</c:v>
                </c:pt>
                <c:pt idx="24">
                  <c:v>232.53401225242351</c:v>
                </c:pt>
                <c:pt idx="25">
                  <c:v>238.50968645122987</c:v>
                </c:pt>
                <c:pt idx="26">
                  <c:v>246.65370608092266</c:v>
                </c:pt>
                <c:pt idx="27">
                  <c:v>258.53169721205677</c:v>
                </c:pt>
                <c:pt idx="28">
                  <c:v>268.82201005923935</c:v>
                </c:pt>
                <c:pt idx="29">
                  <c:v>277.9242915464593</c:v>
                </c:pt>
                <c:pt idx="30">
                  <c:v>284.53048176117585</c:v>
                </c:pt>
                <c:pt idx="31">
                  <c:v>286.10158013465309</c:v>
                </c:pt>
                <c:pt idx="32">
                  <c:v>293.53669450532999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3-4BCA-9C16-7D01B0403B33}"/>
            </c:ext>
          </c:extLst>
        </c:ser>
        <c:ser>
          <c:idx val="1"/>
          <c:order val="1"/>
          <c:tx>
            <c:strRef>
              <c:f>'Log-Pearson e Log-Normal'!$L$19</c:f>
              <c:strCache>
                <c:ptCount val="1"/>
                <c:pt idx="0">
                  <c:v>Vazão Log-Normal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'Log-Pearson e Log-Normal'!$F$20:$F$52</c:f>
              <c:numCache>
                <c:formatCode>General</c:formatCode>
                <c:ptCount val="33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</c:numCache>
            </c:numRef>
          </c:xVal>
          <c:yVal>
            <c:numRef>
              <c:f>'Log-Pearson e Log-Normal'!$L$20:$L$52</c:f>
              <c:numCache>
                <c:formatCode>0.0</c:formatCode>
                <c:ptCount val="33"/>
                <c:pt idx="0">
                  <c:v>25.069321299998403</c:v>
                </c:pt>
                <c:pt idx="1">
                  <c:v>83.916746119533698</c:v>
                </c:pt>
                <c:pt idx="2">
                  <c:v>104.91638071505049</c:v>
                </c:pt>
                <c:pt idx="3">
                  <c:v>119.05172842486846</c:v>
                </c:pt>
                <c:pt idx="4">
                  <c:v>129.82900453980582</c:v>
                </c:pt>
                <c:pt idx="5">
                  <c:v>131.71417877219329</c:v>
                </c:pt>
                <c:pt idx="6">
                  <c:v>137.77430198179877</c:v>
                </c:pt>
                <c:pt idx="7">
                  <c:v>138.57997089007475</c:v>
                </c:pt>
                <c:pt idx="8">
                  <c:v>145.96637405991251</c:v>
                </c:pt>
                <c:pt idx="9">
                  <c:v>147.97739390322346</c:v>
                </c:pt>
                <c:pt idx="10">
                  <c:v>152.36795326659583</c:v>
                </c:pt>
                <c:pt idx="11">
                  <c:v>156.94371144369231</c:v>
                </c:pt>
                <c:pt idx="12">
                  <c:v>158.02373551010066</c:v>
                </c:pt>
                <c:pt idx="13">
                  <c:v>162.12105646141845</c:v>
                </c:pt>
                <c:pt idx="14">
                  <c:v>163.09430835479469</c:v>
                </c:pt>
                <c:pt idx="15">
                  <c:v>167.69294087390648</c:v>
                </c:pt>
                <c:pt idx="16">
                  <c:v>174.26840960882566</c:v>
                </c:pt>
                <c:pt idx="17">
                  <c:v>181.77092537319044</c:v>
                </c:pt>
                <c:pt idx="18">
                  <c:v>182.757553908554</c:v>
                </c:pt>
                <c:pt idx="19">
                  <c:v>190.59400996996703</c:v>
                </c:pt>
                <c:pt idx="20">
                  <c:v>196.90199138055283</c:v>
                </c:pt>
                <c:pt idx="21">
                  <c:v>201.63063518198638</c:v>
                </c:pt>
                <c:pt idx="22">
                  <c:v>215.98918102729888</c:v>
                </c:pt>
                <c:pt idx="23">
                  <c:v>217.18228541547603</c:v>
                </c:pt>
                <c:pt idx="24">
                  <c:v>231.85112791191656</c:v>
                </c:pt>
                <c:pt idx="25">
                  <c:v>236.76648689994241</c:v>
                </c:pt>
                <c:pt idx="26">
                  <c:v>243.40442140800943</c:v>
                </c:pt>
                <c:pt idx="27">
                  <c:v>252.96422792445856</c:v>
                </c:pt>
                <c:pt idx="28">
                  <c:v>261.13444437912915</c:v>
                </c:pt>
                <c:pt idx="29">
                  <c:v>268.27850063465968</c:v>
                </c:pt>
                <c:pt idx="30">
                  <c:v>273.41637034525365</c:v>
                </c:pt>
                <c:pt idx="31">
                  <c:v>274.63256801393669</c:v>
                </c:pt>
                <c:pt idx="32">
                  <c:v>280.3590031345185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3-4BCA-9C16-7D01B0403B33}"/>
            </c:ext>
          </c:extLst>
        </c:ser>
        <c:ser>
          <c:idx val="2"/>
          <c:order val="2"/>
          <c:tx>
            <c:strRef>
              <c:f>'Log-Pearson e Log-Normal'!$M$19</c:f>
              <c:strCache>
                <c:ptCount val="1"/>
                <c:pt idx="0">
                  <c:v>Vazão Gumbel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'Log-Pearson e Log-Normal'!$F$20:$F$52</c:f>
              <c:numCache>
                <c:formatCode>General</c:formatCode>
                <c:ptCount val="33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</c:numCache>
            </c:numRef>
          </c:xVal>
          <c:yVal>
            <c:numRef>
              <c:f>'Log-Pearson e Log-Normal'!$M$20:$M$52</c:f>
              <c:numCache>
                <c:formatCode>0.0</c:formatCode>
                <c:ptCount val="33"/>
                <c:pt idx="0">
                  <c:v>6.5349085966823282</c:v>
                </c:pt>
                <c:pt idx="1">
                  <c:v>87.31711554598472</c:v>
                </c:pt>
                <c:pt idx="2">
                  <c:v>110.16491861813888</c:v>
                </c:pt>
                <c:pt idx="3">
                  <c:v>124.78777018316542</c:v>
                </c:pt>
                <c:pt idx="4">
                  <c:v>135.61244283582297</c:v>
                </c:pt>
                <c:pt idx="5">
                  <c:v>137.48010074027849</c:v>
                </c:pt>
                <c:pt idx="6">
                  <c:v>143.43523393479978</c:v>
                </c:pt>
                <c:pt idx="7">
                  <c:v>144.22151076854473</c:v>
                </c:pt>
                <c:pt idx="8">
                  <c:v>151.37323108452986</c:v>
                </c:pt>
                <c:pt idx="9">
                  <c:v>153.3031006176661</c:v>
                </c:pt>
                <c:pt idx="10">
                  <c:v>157.4917698712822</c:v>
                </c:pt>
                <c:pt idx="11">
                  <c:v>161.82202272644599</c:v>
                </c:pt>
                <c:pt idx="12">
                  <c:v>162.83899889639721</c:v>
                </c:pt>
                <c:pt idx="13">
                  <c:v>166.67980723354822</c:v>
                </c:pt>
                <c:pt idx="14">
                  <c:v>167.5881518167833</c:v>
                </c:pt>
                <c:pt idx="15">
                  <c:v>171.85986091142146</c:v>
                </c:pt>
                <c:pt idx="16">
                  <c:v>177.91121370184413</c:v>
                </c:pt>
                <c:pt idx="17">
                  <c:v>184.73702087709353</c:v>
                </c:pt>
                <c:pt idx="18">
                  <c:v>185.62857661903743</c:v>
                </c:pt>
                <c:pt idx="19">
                  <c:v>192.66098549127517</c:v>
                </c:pt>
                <c:pt idx="20">
                  <c:v>198.26001956168659</c:v>
                </c:pt>
                <c:pt idx="21">
                  <c:v>202.42205213546293</c:v>
                </c:pt>
                <c:pt idx="22">
                  <c:v>214.88131368603479</c:v>
                </c:pt>
                <c:pt idx="23">
                  <c:v>215.90478836800315</c:v>
                </c:pt>
                <c:pt idx="24">
                  <c:v>228.34489566142742</c:v>
                </c:pt>
                <c:pt idx="25">
                  <c:v>232.45546695092111</c:v>
                </c:pt>
                <c:pt idx="26">
                  <c:v>237.96160621464588</c:v>
                </c:pt>
                <c:pt idx="27">
                  <c:v>245.80244765769851</c:v>
                </c:pt>
                <c:pt idx="28">
                  <c:v>252.42219778642078</c:v>
                </c:pt>
                <c:pt idx="29">
                  <c:v>258.15044486482128</c:v>
                </c:pt>
                <c:pt idx="30">
                  <c:v>262.23606519634632</c:v>
                </c:pt>
                <c:pt idx="31">
                  <c:v>263.19906453101396</c:v>
                </c:pt>
                <c:pt idx="32">
                  <c:v>267.71235855295004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3-4BCA-9C16-7D01B040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6671"/>
        <c:axId val="209602079"/>
      </c:scatterChart>
      <c:scatterChart>
        <c:scatterStyle val="lineMarker"/>
        <c:varyColors val="0"/>
        <c:ser>
          <c:idx val="4"/>
          <c:order val="3"/>
          <c:tx>
            <c:v>Distribuição Empírica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'Log-Pearson e Log-Normal'!$F$20:$F$52</c:f>
              <c:numCache>
                <c:formatCode>General</c:formatCode>
                <c:ptCount val="33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</c:v>
                </c:pt>
                <c:pt idx="6">
                  <c:v>5.9</c:v>
                </c:pt>
                <c:pt idx="7">
                  <c:v>6</c:v>
                </c:pt>
                <c:pt idx="8">
                  <c:v>7</c:v>
                </c:pt>
                <c:pt idx="9">
                  <c:v>7.3</c:v>
                </c:pt>
                <c:pt idx="10">
                  <c:v>8</c:v>
                </c:pt>
                <c:pt idx="11">
                  <c:v>8.8000000000000007</c:v>
                </c:pt>
                <c:pt idx="12">
                  <c:v>9</c:v>
                </c:pt>
                <c:pt idx="13">
                  <c:v>9.8000000000000007</c:v>
                </c:pt>
                <c:pt idx="14">
                  <c:v>10</c:v>
                </c:pt>
                <c:pt idx="15">
                  <c:v>11</c:v>
                </c:pt>
                <c:pt idx="16">
                  <c:v>12.6</c:v>
                </c:pt>
                <c:pt idx="17">
                  <c:v>14.7</c:v>
                </c:pt>
                <c:pt idx="18">
                  <c:v>15</c:v>
                </c:pt>
                <c:pt idx="19">
                  <c:v>17.600000000000001</c:v>
                </c:pt>
                <c:pt idx="20">
                  <c:v>20</c:v>
                </c:pt>
                <c:pt idx="21">
                  <c:v>22</c:v>
                </c:pt>
                <c:pt idx="22">
                  <c:v>29.3</c:v>
                </c:pt>
                <c:pt idx="23">
                  <c:v>30</c:v>
                </c:pt>
                <c:pt idx="24">
                  <c:v>40</c:v>
                </c:pt>
                <c:pt idx="25">
                  <c:v>44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88</c:v>
                </c:pt>
                <c:pt idx="31">
                  <c:v>90</c:v>
                </c:pt>
                <c:pt idx="32">
                  <c:v>100</c:v>
                </c:pt>
              </c:numCache>
            </c:numRef>
          </c:xVal>
          <c:yVal>
            <c:numRef>
              <c:f>'Log-Pearson e Log-Normal'!$N$20:$N$50</c:f>
              <c:numCache>
                <c:formatCode>General</c:formatCode>
                <c:ptCount val="31"/>
                <c:pt idx="0">
                  <c:v>25.1</c:v>
                </c:pt>
                <c:pt idx="1">
                  <c:v>81.599999999999994</c:v>
                </c:pt>
                <c:pt idx="2">
                  <c:v>99.9</c:v>
                </c:pt>
                <c:pt idx="3">
                  <c:v>114</c:v>
                </c:pt>
                <c:pt idx="5">
                  <c:v>143</c:v>
                </c:pt>
                <c:pt idx="6">
                  <c:v>158</c:v>
                </c:pt>
                <c:pt idx="9">
                  <c:v>164</c:v>
                </c:pt>
                <c:pt idx="10">
                  <c:v>166</c:v>
                </c:pt>
                <c:pt idx="11">
                  <c:v>168</c:v>
                </c:pt>
                <c:pt idx="13">
                  <c:v>170</c:v>
                </c:pt>
                <c:pt idx="15">
                  <c:v>173</c:v>
                </c:pt>
                <c:pt idx="16">
                  <c:v>181</c:v>
                </c:pt>
                <c:pt idx="17">
                  <c:v>204</c:v>
                </c:pt>
                <c:pt idx="19">
                  <c:v>204</c:v>
                </c:pt>
                <c:pt idx="21">
                  <c:v>215</c:v>
                </c:pt>
                <c:pt idx="22">
                  <c:v>228</c:v>
                </c:pt>
                <c:pt idx="25">
                  <c:v>265</c:v>
                </c:pt>
                <c:pt idx="30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93-4BCA-9C16-7D01B040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6671"/>
        <c:axId val="209602079"/>
      </c:scatterChart>
      <c:valAx>
        <c:axId val="2095966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Recorrência (TR)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2079"/>
        <c:crosses val="autoZero"/>
        <c:crossBetween val="midCat"/>
      </c:valAx>
      <c:valAx>
        <c:axId val="2096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Vazões</a:t>
                </a:r>
                <a:r>
                  <a:rPr lang="pt-BR" baseline="0"/>
                  <a:t> Máximas (m</a:t>
                </a:r>
                <a:r>
                  <a:rPr lang="pt-BR" baseline="30000"/>
                  <a:t>3</a:t>
                </a:r>
                <a:r>
                  <a:rPr lang="pt-BR" baseline="0"/>
                  <a:t>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12088</xdr:colOff>
      <xdr:row>1</xdr:row>
      <xdr:rowOff>110305</xdr:rowOff>
    </xdr:from>
    <xdr:ext cx="11421075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4147E0-D442-17EF-0AE5-0E5C16AAAA34}"/>
            </a:ext>
          </a:extLst>
        </xdr:cNvPr>
        <xdr:cNvSpPr/>
      </xdr:nvSpPr>
      <xdr:spPr>
        <a:xfrm>
          <a:off x="12088" y="293185"/>
          <a:ext cx="1142107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Planilha</a:t>
          </a:r>
          <a:r>
            <a:rPr lang="pt-BR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Desenvolvida - Proj. Carangola</a:t>
          </a:r>
          <a:endParaRPr lang="pt-BR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249096</xdr:colOff>
      <xdr:row>8</xdr:row>
      <xdr:rowOff>49345</xdr:rowOff>
    </xdr:from>
    <xdr:ext cx="5171096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A953196-0EC0-75E1-126D-13A24AFE648B}"/>
            </a:ext>
          </a:extLst>
        </xdr:cNvPr>
        <xdr:cNvSpPr/>
      </xdr:nvSpPr>
      <xdr:spPr>
        <a:xfrm>
          <a:off x="1468296" y="1512385"/>
          <a:ext cx="517109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Prof. Celso (UFJF)</a:t>
          </a:r>
        </a:p>
      </xdr:txBody>
    </xdr:sp>
    <xdr:clientData/>
  </xdr:oneCellAnchor>
  <xdr:oneCellAnchor>
    <xdr:from>
      <xdr:col>1</xdr:col>
      <xdr:colOff>204983</xdr:colOff>
      <xdr:row>15</xdr:row>
      <xdr:rowOff>11245</xdr:rowOff>
    </xdr:from>
    <xdr:ext cx="9435083" cy="937629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6322BE6-EA84-E178-311B-D081EAFB6E0A}"/>
            </a:ext>
          </a:extLst>
        </xdr:cNvPr>
        <xdr:cNvSpPr/>
      </xdr:nvSpPr>
      <xdr:spPr>
        <a:xfrm>
          <a:off x="814583" y="2754445"/>
          <a:ext cx="94350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Estação Fluviométrica 58930000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533401</xdr:colOff>
      <xdr:row>1</xdr:row>
      <xdr:rowOff>175260</xdr:rowOff>
    </xdr:from>
    <xdr:to>
      <xdr:col>31</xdr:col>
      <xdr:colOff>99061</xdr:colOff>
      <xdr:row>27</xdr:row>
      <xdr:rowOff>136684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2841" y="358140"/>
          <a:ext cx="8709660" cy="4899184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5</xdr:row>
      <xdr:rowOff>14764</xdr:rowOff>
    </xdr:from>
    <xdr:to>
      <xdr:col>31</xdr:col>
      <xdr:colOff>393954</xdr:colOff>
      <xdr:row>29</xdr:row>
      <xdr:rowOff>143494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0540" y="929164"/>
          <a:ext cx="8356854" cy="4700730"/>
        </a:xfrm>
        <a:prstGeom prst="rect">
          <a:avLst/>
        </a:prstGeom>
      </xdr:spPr>
    </xdr:pic>
    <xdr:clientData/>
  </xdr:twoCellAnchor>
  <xdr:twoCellAnchor editAs="oneCell">
    <xdr:from>
      <xdr:col>19</xdr:col>
      <xdr:colOff>121920</xdr:colOff>
      <xdr:row>8</xdr:row>
      <xdr:rowOff>35719</xdr:rowOff>
    </xdr:from>
    <xdr:to>
      <xdr:col>30</xdr:col>
      <xdr:colOff>287274</xdr:colOff>
      <xdr:row>29</xdr:row>
      <xdr:rowOff>60151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10160" y="1681639"/>
          <a:ext cx="6870954" cy="38649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274320</xdr:colOff>
      <xdr:row>1</xdr:row>
      <xdr:rowOff>11430</xdr:rowOff>
    </xdr:from>
    <xdr:ext cx="2430780" cy="666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274320" y="194310"/>
              <a:ext cx="2430780" cy="6667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≥</m:t>
                        </m:r>
                        <m:sSub>
                          <m:sSub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3F1025E-CD94-4B42-95B3-37F4A2971813}"/>
                </a:ext>
              </a:extLst>
            </xdr:cNvPr>
            <xdr:cNvSpPr txBox="1"/>
          </xdr:nvSpPr>
          <xdr:spPr>
            <a:xfrm>
              <a:off x="274320" y="194310"/>
              <a:ext cx="2430780" cy="6667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𝑃(𝑄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≥𝑞_𝑚 )=𝑚/(𝑛+1)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3</xdr:col>
      <xdr:colOff>396240</xdr:colOff>
      <xdr:row>0</xdr:row>
      <xdr:rowOff>30480</xdr:rowOff>
    </xdr:from>
    <xdr:to>
      <xdr:col>12</xdr:col>
      <xdr:colOff>274320</xdr:colOff>
      <xdr:row>6</xdr:row>
      <xdr:rowOff>144780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827020" y="30480"/>
          <a:ext cx="5364480" cy="1211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/>
            <a:t>Distribuição</a:t>
          </a:r>
          <a:r>
            <a:rPr lang="pt-BR" sz="1800" baseline="0"/>
            <a:t> de probabilidades dos dados observados </a:t>
          </a:r>
        </a:p>
        <a:p>
          <a:pPr algn="ctr"/>
          <a:r>
            <a:rPr lang="pt-BR" sz="1800" baseline="0"/>
            <a:t>(Vazões Máximas do Ano Hidrológico)</a:t>
          </a:r>
        </a:p>
        <a:p>
          <a:pPr algn="l"/>
          <a:r>
            <a:rPr lang="pt-BR" sz="1800" b="1" i="1"/>
            <a:t>m</a:t>
          </a:r>
          <a:r>
            <a:rPr lang="pt-BR" sz="1800" i="1"/>
            <a:t> </a:t>
          </a:r>
          <a:r>
            <a:rPr lang="pt-BR" sz="1800"/>
            <a:t>é a ordem dos valores (decrescente) da amostra</a:t>
          </a:r>
        </a:p>
        <a:p>
          <a:pPr algn="l"/>
          <a:r>
            <a:rPr lang="pt-BR" sz="1800" b="1" i="1"/>
            <a:t>n</a:t>
          </a:r>
          <a:r>
            <a:rPr lang="pt-BR" sz="1800"/>
            <a:t> é o tamanho da amostra</a:t>
          </a:r>
        </a:p>
      </xdr:txBody>
    </xdr:sp>
    <xdr:clientData/>
  </xdr:twoCellAnchor>
  <xdr:twoCellAnchor>
    <xdr:from>
      <xdr:col>5</xdr:col>
      <xdr:colOff>556260</xdr:colOff>
      <xdr:row>8</xdr:row>
      <xdr:rowOff>179070</xdr:rowOff>
    </xdr:from>
    <xdr:to>
      <xdr:col>15</xdr:col>
      <xdr:colOff>365760</xdr:colOff>
      <xdr:row>19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505071</xdr:colOff>
      <xdr:row>0</xdr:row>
      <xdr:rowOff>99060</xdr:rowOff>
    </xdr:from>
    <xdr:ext cx="6747040" cy="109427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05071" y="99060"/>
          <a:ext cx="6747040" cy="10942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Distribuições Teóricas de Probabilidade</a:t>
          </a:r>
        </a:p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Usuais</a:t>
          </a:r>
          <a:r>
            <a:rPr lang="pt-BR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em Hidrologia</a:t>
          </a:r>
          <a:endParaRPr lang="pt-BR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0</xdr:col>
      <xdr:colOff>53340</xdr:colOff>
      <xdr:row>6</xdr:row>
      <xdr:rowOff>114300</xdr:rowOff>
    </xdr:from>
    <xdr:to>
      <xdr:col>12</xdr:col>
      <xdr:colOff>396240</xdr:colOff>
      <xdr:row>13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3340" y="1211580"/>
          <a:ext cx="7658100" cy="12420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Normal:</a:t>
          </a:r>
          <a:r>
            <a:rPr lang="pt-BR" sz="1400" b="1" baseline="0"/>
            <a:t> </a:t>
          </a:r>
          <a:r>
            <a:rPr lang="pt-BR" sz="1400" baseline="0"/>
            <a:t>simétrica e utilizada para vazões médias ou precipitações médias</a:t>
          </a:r>
        </a:p>
        <a:p>
          <a:r>
            <a:rPr lang="pt-BR" sz="1400" b="1" baseline="0"/>
            <a:t>Log-Normal: </a:t>
          </a:r>
          <a:r>
            <a:rPr lang="pt-BR" sz="1400" baseline="0"/>
            <a:t>vazões máximas</a:t>
          </a:r>
        </a:p>
        <a:p>
          <a:r>
            <a:rPr lang="pt-BR" sz="1400" b="1" baseline="0"/>
            <a:t>Gumbel: </a:t>
          </a:r>
          <a:r>
            <a:rPr lang="pt-BR" sz="1400" baseline="0"/>
            <a:t>extremo tipo I, vazões máximas</a:t>
          </a:r>
        </a:p>
        <a:p>
          <a:r>
            <a:rPr lang="pt-BR" sz="1400" b="1"/>
            <a:t>Extremo Tipo III ou Welbull: </a:t>
          </a:r>
          <a:r>
            <a:rPr lang="pt-BR" sz="1400"/>
            <a:t>Vazões mínimas</a:t>
          </a:r>
        </a:p>
        <a:p>
          <a:r>
            <a:rPr lang="pt-BR" sz="1400" b="1"/>
            <a:t>Log Pearson Tipo III:</a:t>
          </a:r>
          <a:r>
            <a:rPr lang="pt-BR" sz="1400" b="1" baseline="0"/>
            <a:t> </a:t>
          </a:r>
          <a:r>
            <a:rPr lang="pt-BR" sz="1400" baseline="0"/>
            <a:t>vazões máximas, adotada em alguns países como padrão; Utiliza três parâmetros</a:t>
          </a:r>
          <a:endParaRPr lang="pt-BR" sz="1400"/>
        </a:p>
      </xdr:txBody>
    </xdr:sp>
    <xdr:clientData/>
  </xdr:twoCellAnchor>
  <xdr:oneCellAnchor>
    <xdr:from>
      <xdr:col>8</xdr:col>
      <xdr:colOff>60960</xdr:colOff>
      <xdr:row>16</xdr:row>
      <xdr:rowOff>129540</xdr:rowOff>
    </xdr:from>
    <xdr:ext cx="2430780" cy="434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4937760" y="305562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</m:e>
                    </m:d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DED9E17E-1E16-40BE-B409-0B8B16623A80}"/>
                </a:ext>
              </a:extLst>
            </xdr:cNvPr>
            <xdr:cNvSpPr txBox="1"/>
          </xdr:nvSpPr>
          <xdr:spPr>
            <a:xfrm>
              <a:off x="4937760" y="305562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𝑃(𝑄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≤𝑞)=𝑒^(〖−𝑒〗^(−𝑦) )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1</xdr:col>
      <xdr:colOff>198120</xdr:colOff>
      <xdr:row>14</xdr:row>
      <xdr:rowOff>15240</xdr:rowOff>
    </xdr:from>
    <xdr:to>
      <xdr:col>9</xdr:col>
      <xdr:colOff>449580</xdr:colOff>
      <xdr:row>16</xdr:row>
      <xdr:rowOff>60960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807720" y="2575560"/>
          <a:ext cx="512826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0070C0"/>
              </a:solidFill>
            </a:rPr>
            <a:t>DISTRIBUIÇÃO</a:t>
          </a:r>
          <a:r>
            <a:rPr lang="pt-BR" sz="2000" b="1" baseline="0">
              <a:solidFill>
                <a:srgbClr val="0070C0"/>
              </a:solidFill>
            </a:rPr>
            <a:t> DE GUMBEL (EXTREMOS I)</a:t>
          </a:r>
          <a:endParaRPr lang="pt-BR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251460</xdr:colOff>
      <xdr:row>17</xdr:row>
      <xdr:rowOff>15240</xdr:rowOff>
    </xdr:from>
    <xdr:to>
      <xdr:col>7</xdr:col>
      <xdr:colOff>556260</xdr:colOff>
      <xdr:row>18</xdr:row>
      <xdr:rowOff>121920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51460" y="3124200"/>
          <a:ext cx="45720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 função densidade de probabilidade</a:t>
          </a:r>
          <a:r>
            <a:rPr lang="pt-BR" sz="1600" baseline="0"/>
            <a:t> acumulada é:</a:t>
          </a:r>
          <a:endParaRPr lang="pt-BR" sz="1600"/>
        </a:p>
      </xdr:txBody>
    </xdr:sp>
    <xdr:clientData/>
  </xdr:twoCellAnchor>
  <xdr:twoCellAnchor>
    <xdr:from>
      <xdr:col>0</xdr:col>
      <xdr:colOff>274320</xdr:colOff>
      <xdr:row>19</xdr:row>
      <xdr:rowOff>160020</xdr:rowOff>
    </xdr:from>
    <xdr:to>
      <xdr:col>7</xdr:col>
      <xdr:colOff>579120</xdr:colOff>
      <xdr:row>21</xdr:row>
      <xdr:rowOff>83820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74320" y="3634740"/>
          <a:ext cx="45720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Ou, passando para</a:t>
          </a:r>
          <a:r>
            <a:rPr lang="pt-BR" sz="1600" baseline="0"/>
            <a:t> probabilidade de excedência:</a:t>
          </a:r>
          <a:endParaRPr lang="pt-BR" sz="1600"/>
        </a:p>
      </xdr:txBody>
    </xdr:sp>
    <xdr:clientData/>
  </xdr:twoCellAnchor>
  <xdr:oneCellAnchor>
    <xdr:from>
      <xdr:col>8</xdr:col>
      <xdr:colOff>76200</xdr:colOff>
      <xdr:row>19</xdr:row>
      <xdr:rowOff>68580</xdr:rowOff>
    </xdr:from>
    <xdr:ext cx="2430780" cy="434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4953000" y="354330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≥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</m:e>
                    </m:d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1−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13DA3BE-ECA5-4781-A996-E612BEFDA13A}"/>
                </a:ext>
              </a:extLst>
            </xdr:cNvPr>
            <xdr:cNvSpPr txBox="1"/>
          </xdr:nvSpPr>
          <xdr:spPr>
            <a:xfrm>
              <a:off x="4953000" y="354330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𝑃(𝑄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≥𝑞)=〖 1−𝑒〗^(〖−𝑒〗^(−𝑦) )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0</xdr:col>
      <xdr:colOff>266700</xdr:colOff>
      <xdr:row>22</xdr:row>
      <xdr:rowOff>91440</xdr:rowOff>
    </xdr:from>
    <xdr:to>
      <xdr:col>1</xdr:col>
      <xdr:colOff>350520</xdr:colOff>
      <xdr:row>24</xdr:row>
      <xdr:rowOff>15240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266700" y="4114800"/>
          <a:ext cx="69342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Onde,</a:t>
          </a:r>
        </a:p>
      </xdr:txBody>
    </xdr:sp>
    <xdr:clientData/>
  </xdr:twoCellAnchor>
  <xdr:oneCellAnchor>
    <xdr:from>
      <xdr:col>2</xdr:col>
      <xdr:colOff>22860</xdr:colOff>
      <xdr:row>22</xdr:row>
      <xdr:rowOff>68580</xdr:rowOff>
    </xdr:from>
    <xdr:ext cx="1272540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242060" y="4091940"/>
              <a:ext cx="1272540" cy="5715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76CCE25F-7139-473D-880A-4797A7BB833C}"/>
                </a:ext>
              </a:extLst>
            </xdr:cNvPr>
            <xdr:cNvSpPr txBox="1"/>
          </xdr:nvSpPr>
          <xdr:spPr>
            <a:xfrm>
              <a:off x="1242060" y="4091940"/>
              <a:ext cx="1272540" cy="5715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𝑦=(𝑞−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𝜇)/𝛼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4</xdr:col>
      <xdr:colOff>259080</xdr:colOff>
      <xdr:row>22</xdr:row>
      <xdr:rowOff>152400</xdr:rowOff>
    </xdr:from>
    <xdr:ext cx="1272540" cy="358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2697480" y="4175760"/>
              <a:ext cx="1272540" cy="3581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=0,78.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E543E5D-554A-4B0F-9358-950204CAF0B2}"/>
                </a:ext>
              </a:extLst>
            </xdr:cNvPr>
            <xdr:cNvSpPr txBox="1"/>
          </xdr:nvSpPr>
          <xdr:spPr>
            <a:xfrm>
              <a:off x="2697480" y="4175760"/>
              <a:ext cx="1272540" cy="3581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=0,78.𝑠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6</xdr:col>
      <xdr:colOff>502920</xdr:colOff>
      <xdr:row>22</xdr:row>
      <xdr:rowOff>144780</xdr:rowOff>
    </xdr:from>
    <xdr:ext cx="2308860" cy="358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4160520" y="4168140"/>
              <a:ext cx="2308860" cy="3581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−0,5772.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F4649892-7861-4EB6-B504-46CCC7D14759}"/>
                </a:ext>
              </a:extLst>
            </xdr:cNvPr>
            <xdr:cNvSpPr txBox="1"/>
          </xdr:nvSpPr>
          <xdr:spPr>
            <a:xfrm>
              <a:off x="4160520" y="4168140"/>
              <a:ext cx="2308860" cy="3581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=𝑥 ̅−0,5772.𝛼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0</xdr:col>
      <xdr:colOff>335280</xdr:colOff>
      <xdr:row>25</xdr:row>
      <xdr:rowOff>160020</xdr:rowOff>
    </xdr:from>
    <xdr:to>
      <xdr:col>5</xdr:col>
      <xdr:colOff>266700</xdr:colOff>
      <xdr:row>28</xdr:row>
      <xdr:rowOff>121920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335280" y="4732020"/>
              <a:ext cx="2979420" cy="5105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s - desvio</a:t>
              </a:r>
              <a:r>
                <a:rPr lang="pt-BR" sz="1100" baseline="0"/>
                <a:t> padrão da série de valores máximos</a:t>
              </a:r>
            </a:p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B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t-B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</m:oMath>
              </a14:m>
              <a:r>
                <a:rPr lang="pt-BR" sz="1100"/>
                <a:t> - média da série de valores</a:t>
              </a:r>
              <a:r>
                <a:rPr lang="pt-BR" sz="1100" baseline="0"/>
                <a:t> máximos</a:t>
              </a:r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C96E3A7-CE79-400C-94C7-084EA3400044}"/>
                </a:ext>
              </a:extLst>
            </xdr:cNvPr>
            <xdr:cNvSpPr txBox="1"/>
          </xdr:nvSpPr>
          <xdr:spPr>
            <a:xfrm>
              <a:off x="335280" y="4732020"/>
              <a:ext cx="2979420" cy="5105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s - desvio</a:t>
              </a:r>
              <a:r>
                <a:rPr lang="pt-BR" sz="1100" baseline="0"/>
                <a:t> padrão da série de valores máximos</a:t>
              </a:r>
            </a:p>
            <a:p>
              <a:pPr/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 ̅</a:t>
              </a:r>
              <a:r>
                <a:rPr lang="pt-BR" sz="1100"/>
                <a:t> - média da série de valores</a:t>
              </a:r>
              <a:r>
                <a:rPr lang="pt-BR" sz="1100" baseline="0"/>
                <a:t> máximos</a:t>
              </a:r>
              <a:endParaRPr lang="pt-BR" sz="1100"/>
            </a:p>
          </xdr:txBody>
        </xdr:sp>
      </mc:Fallback>
    </mc:AlternateContent>
    <xdr:clientData/>
  </xdr:twoCellAnchor>
  <xdr:twoCellAnchor>
    <xdr:from>
      <xdr:col>0</xdr:col>
      <xdr:colOff>236220</xdr:colOff>
      <xdr:row>29</xdr:row>
      <xdr:rowOff>144780</xdr:rowOff>
    </xdr:from>
    <xdr:to>
      <xdr:col>9</xdr:col>
      <xdr:colOff>236220</xdr:colOff>
      <xdr:row>31</xdr:row>
      <xdr:rowOff>68580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236220" y="5448300"/>
          <a:ext cx="54864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Como a probabilidade é o inverso do período de</a:t>
          </a:r>
          <a:r>
            <a:rPr lang="pt-BR" sz="1600" baseline="0"/>
            <a:t> retorno:</a:t>
          </a:r>
          <a:endParaRPr lang="pt-BR" sz="1600"/>
        </a:p>
      </xdr:txBody>
    </xdr:sp>
    <xdr:clientData/>
  </xdr:twoCellAnchor>
  <xdr:oneCellAnchor>
    <xdr:from>
      <xdr:col>0</xdr:col>
      <xdr:colOff>381000</xdr:colOff>
      <xdr:row>32</xdr:row>
      <xdr:rowOff>38100</xdr:rowOff>
    </xdr:from>
    <xdr:ext cx="2430780" cy="7315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381000" y="5890260"/>
              <a:ext cx="2430780" cy="73152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𝑇𝑅</m:t>
                        </m:r>
                      </m:den>
                    </m:f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1−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F2AFAEB-04F0-4719-B575-0A22EA0CCB74}"/>
                </a:ext>
              </a:extLst>
            </xdr:cNvPr>
            <xdr:cNvSpPr txBox="1"/>
          </xdr:nvSpPr>
          <xdr:spPr>
            <a:xfrm>
              <a:off x="381000" y="5890260"/>
              <a:ext cx="2430780" cy="73152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1/𝑇𝑅=〖 1−𝑒〗^(〖−𝑒〗^(−𝑦) 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5</xdr:col>
      <xdr:colOff>121920</xdr:colOff>
      <xdr:row>32</xdr:row>
      <xdr:rowOff>38100</xdr:rowOff>
    </xdr:from>
    <xdr:ext cx="2720340" cy="7315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3169920" y="5890260"/>
              <a:ext cx="2720340" cy="73152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pt-B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p>
                    <m:sSupPr>
                      <m:ctrlPr>
                        <a:rPr lang="pt-BR" sz="2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BR" sz="2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pt-BR" sz="2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sSup>
                        <m:sSupPr>
                          <m:ctrlPr>
                            <a:rPr lang="pt-BR" sz="2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BR" sz="2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pt-BR" sz="2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pt-BR" sz="2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pt-BR" sz="2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sup>
                      </m:sSup>
                    </m:sup>
                  </m:sSup>
                </m:oMath>
              </a14:m>
              <a:r>
                <a:rPr lang="pt-BR" sz="2400"/>
                <a:t>=1-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t-BR" sz="2400" b="0" i="1">
                          <a:latin typeface="Cambria Math" panose="02040503050406030204" pitchFamily="18" charset="0"/>
                        </a:rPr>
                        <m:t>𝑇𝑅</m:t>
                      </m:r>
                    </m:den>
                  </m:f>
                </m:oMath>
              </a14:m>
              <a:endParaRPr lang="pt-BR" sz="24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8811EE89-E56B-4730-89DC-62195F5AE9F0}"/>
                </a:ext>
              </a:extLst>
            </xdr:cNvPr>
            <xdr:cNvSpPr txBox="1"/>
          </xdr:nvSpPr>
          <xdr:spPr>
            <a:xfrm>
              <a:off x="3169920" y="5890260"/>
              <a:ext cx="2720340" cy="73152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pt-B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pt-BR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 𝑒〗^(〖−𝑒〗^(−𝑦) )</a:t>
              </a:r>
              <a:r>
                <a:rPr lang="pt-BR" sz="2400"/>
                <a:t>=1- </a:t>
              </a:r>
              <a:r>
                <a:rPr lang="pt-BR" sz="2400" b="0" i="0">
                  <a:latin typeface="Cambria Math" panose="02040503050406030204" pitchFamily="18" charset="0"/>
                </a:rPr>
                <a:t>1/𝑇𝑅</a:t>
              </a:r>
              <a:endParaRPr lang="pt-BR" sz="2400"/>
            </a:p>
          </xdr:txBody>
        </xdr:sp>
      </mc:Fallback>
    </mc:AlternateContent>
    <xdr:clientData/>
  </xdr:oneCellAnchor>
  <xdr:twoCellAnchor>
    <xdr:from>
      <xdr:col>0</xdr:col>
      <xdr:colOff>228600</xdr:colOff>
      <xdr:row>37</xdr:row>
      <xdr:rowOff>53340</xdr:rowOff>
    </xdr:from>
    <xdr:to>
      <xdr:col>5</xdr:col>
      <xdr:colOff>342900</xdr:colOff>
      <xdr:row>38</xdr:row>
      <xdr:rowOff>160020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228600" y="6819900"/>
          <a:ext cx="31623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Aplicando o logaritmo 2 vezes, fica</a:t>
          </a:r>
          <a:r>
            <a:rPr lang="pt-BR" sz="1600" baseline="0"/>
            <a:t>:</a:t>
          </a:r>
          <a:endParaRPr lang="pt-BR" sz="1600"/>
        </a:p>
      </xdr:txBody>
    </xdr:sp>
    <xdr:clientData/>
  </xdr:twoCellAnchor>
  <xdr:oneCellAnchor>
    <xdr:from>
      <xdr:col>0</xdr:col>
      <xdr:colOff>403860</xdr:colOff>
      <xdr:row>39</xdr:row>
      <xdr:rowOff>129540</xdr:rowOff>
    </xdr:from>
    <xdr:ext cx="3444240" cy="2156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SpPr txBox="1"/>
          </xdr:nvSpPr>
          <xdr:spPr>
            <a:xfrm>
              <a:off x="403860" y="7261860"/>
              <a:ext cx="3444240" cy="215646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d>
                      <m:dPr>
                        <m:begChr m:val="["/>
                        <m:endChr m:val="]"/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𝑇𝑅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pt-BR" sz="2000"/>
            </a:p>
            <a:p>
              <a:r>
                <a:rPr lang="pt-BR" sz="2000"/>
                <a:t> ou</a:t>
              </a:r>
            </a:p>
            <a:p>
              <a:endParaRPr lang="pt-BR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num>
                      <m:den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begChr m:val="["/>
                        <m:endChr m:val="]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𝑇𝑅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pt-BR" sz="2000"/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D03D6155-1638-4E0F-8963-D41B45E6BDF5}"/>
                </a:ext>
              </a:extLst>
            </xdr:cNvPr>
            <xdr:cNvSpPr txBox="1"/>
          </xdr:nvSpPr>
          <xdr:spPr>
            <a:xfrm>
              <a:off x="403860" y="7261860"/>
              <a:ext cx="3444240" cy="215646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𝑦=−𝑙𝑛[−𝑙𝑛(1−1/𝑇𝑅)]</a:t>
              </a:r>
              <a:endParaRPr lang="pt-BR" sz="2000"/>
            </a:p>
            <a:p>
              <a:r>
                <a:rPr lang="pt-BR" sz="2000"/>
                <a:t> ou</a:t>
              </a:r>
            </a:p>
            <a:p>
              <a:endParaRPr lang="pt-BR" sz="2000"/>
            </a:p>
            <a:p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(𝑞−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=−𝑙𝑛[−𝑙𝑛(1−1/𝑇𝑅)]</a:t>
              </a:r>
              <a:endParaRPr lang="pt-BR" sz="2000"/>
            </a:p>
            <a:p>
              <a:endParaRPr lang="pt-BR" sz="2000"/>
            </a:p>
          </xdr:txBody>
        </xdr:sp>
      </mc:Fallback>
    </mc:AlternateContent>
    <xdr:clientData/>
  </xdr:oneCellAnchor>
  <xdr:oneCellAnchor>
    <xdr:from>
      <xdr:col>6</xdr:col>
      <xdr:colOff>556260</xdr:colOff>
      <xdr:row>40</xdr:row>
      <xdr:rowOff>45720</xdr:rowOff>
    </xdr:from>
    <xdr:ext cx="3688080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 txBox="1"/>
          </xdr:nvSpPr>
          <xdr:spPr>
            <a:xfrm>
              <a:off x="4213860" y="7360920"/>
              <a:ext cx="3688080" cy="57150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𝑞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𝑇𝑅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)=µ−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𝑙𝑛</m:t>
                  </m:r>
                  <m:d>
                    <m:dPr>
                      <m:begChr m:val="["/>
                      <m:endChr m:val="]"/>
                      <m:ctrlP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d>
                        <m:dPr>
                          <m:ctrlP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f>
                            <m:fPr>
                              <m:ctrlPr>
                                <a:rPr lang="pt-BR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pt-BR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t-BR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𝑇𝑅</m:t>
                              </m:r>
                            </m:den>
                          </m:f>
                        </m:e>
                      </m:d>
                    </m:e>
                  </m:d>
                </m:oMath>
              </a14:m>
              <a:r>
                <a:rPr lang="pt-BR" sz="2000"/>
                <a:t>.</a:t>
              </a:r>
              <a:r>
                <a:rPr lang="el-GR" sz="2000"/>
                <a:t>α</a:t>
              </a:r>
              <a:endParaRPr lang="pt-BR" sz="2000"/>
            </a:p>
            <a:p>
              <a:endParaRPr lang="pt-BR" sz="2000"/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F7205DE9-FE8E-423B-9DCF-FE86663633AD}"/>
                </a:ext>
              </a:extLst>
            </xdr:cNvPr>
            <xdr:cNvSpPr txBox="1"/>
          </xdr:nvSpPr>
          <xdr:spPr>
            <a:xfrm>
              <a:off x="4213860" y="7360920"/>
              <a:ext cx="3688080" cy="57150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𝑞(𝑇𝑅)=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µ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−𝑙𝑛[−𝑙𝑛(1−1/𝑇𝑅)]</a:t>
              </a:r>
              <a:r>
                <a:rPr lang="pt-BR" sz="2000"/>
                <a:t>.</a:t>
              </a:r>
              <a:r>
                <a:rPr lang="el-GR" sz="2000"/>
                <a:t>α</a:t>
              </a:r>
              <a:endParaRPr lang="pt-BR" sz="2000"/>
            </a:p>
            <a:p>
              <a:endParaRPr lang="pt-BR" sz="2000"/>
            </a:p>
            <a:p>
              <a:endParaRPr lang="pt-BR" sz="2000"/>
            </a:p>
          </xdr:txBody>
        </xdr:sp>
      </mc:Fallback>
    </mc:AlternateContent>
    <xdr:clientData/>
  </xdr:oneCellAnchor>
  <xdr:twoCellAnchor>
    <xdr:from>
      <xdr:col>7</xdr:col>
      <xdr:colOff>76200</xdr:colOff>
      <xdr:row>44</xdr:row>
      <xdr:rowOff>22860</xdr:rowOff>
    </xdr:from>
    <xdr:to>
      <xdr:col>12</xdr:col>
      <xdr:colOff>464820</xdr:colOff>
      <xdr:row>47</xdr:row>
      <xdr:rowOff>175260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4343400" y="8069580"/>
          <a:ext cx="343662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Cálculo</a:t>
          </a:r>
          <a:r>
            <a:rPr lang="pt-BR" sz="1600" baseline="0"/>
            <a:t> da vazão máxima q, para o tempo de retorno TR</a:t>
          </a:r>
          <a:endParaRPr lang="pt-BR" sz="1600"/>
        </a:p>
      </xdr:txBody>
    </xdr:sp>
    <xdr:clientData/>
  </xdr:twoCellAnchor>
  <xdr:twoCellAnchor>
    <xdr:from>
      <xdr:col>9</xdr:col>
      <xdr:colOff>403860</xdr:colOff>
      <xdr:row>21</xdr:row>
      <xdr:rowOff>160020</xdr:rowOff>
    </xdr:from>
    <xdr:to>
      <xdr:col>12</xdr:col>
      <xdr:colOff>53340</xdr:colOff>
      <xdr:row>34</xdr:row>
      <xdr:rowOff>38100</xdr:rowOff>
    </xdr:to>
    <xdr:cxnSp macro="">
      <xdr:nvCxnSpPr>
        <xdr:cNvPr id="24" name="Conector: Angulad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>
          <a:endCxn id="18" idx="3"/>
        </xdr:cNvCxnSpPr>
      </xdr:nvCxnSpPr>
      <xdr:spPr>
        <a:xfrm rot="5400000">
          <a:off x="5501640" y="4389120"/>
          <a:ext cx="2255520" cy="1478280"/>
        </a:xfrm>
        <a:prstGeom prst="bentConnector2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14</xdr:row>
      <xdr:rowOff>7620</xdr:rowOff>
    </xdr:from>
    <xdr:to>
      <xdr:col>13</xdr:col>
      <xdr:colOff>7620</xdr:colOff>
      <xdr:row>14</xdr:row>
      <xdr:rowOff>7620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7932420" y="256794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13</xdr:row>
      <xdr:rowOff>175260</xdr:rowOff>
    </xdr:from>
    <xdr:to>
      <xdr:col>13</xdr:col>
      <xdr:colOff>312420</xdr:colOff>
      <xdr:row>52</xdr:row>
      <xdr:rowOff>129540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 flipH="1">
          <a:off x="8229600" y="2552700"/>
          <a:ext cx="7620" cy="70866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14</xdr:row>
      <xdr:rowOff>38100</xdr:rowOff>
    </xdr:from>
    <xdr:to>
      <xdr:col>22</xdr:col>
      <xdr:colOff>556260</xdr:colOff>
      <xdr:row>16</xdr:row>
      <xdr:rowOff>83820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8839200" y="2598420"/>
          <a:ext cx="512826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0070C0"/>
              </a:solidFill>
            </a:rPr>
            <a:t>DISTRIBUIÇÃO</a:t>
          </a:r>
          <a:r>
            <a:rPr lang="pt-BR" sz="2000" b="1" baseline="0">
              <a:solidFill>
                <a:srgbClr val="0070C0"/>
              </a:solidFill>
            </a:rPr>
            <a:t> LOG-PEARSON TIPO III</a:t>
          </a:r>
          <a:endParaRPr lang="pt-BR" sz="2000" b="1">
            <a:solidFill>
              <a:srgbClr val="0070C0"/>
            </a:solidFill>
          </a:endParaRPr>
        </a:p>
      </xdr:txBody>
    </xdr:sp>
    <xdr:clientData/>
  </xdr:twoCellAnchor>
  <xdr:oneCellAnchor>
    <xdr:from>
      <xdr:col>14</xdr:col>
      <xdr:colOff>60960</xdr:colOff>
      <xdr:row>20</xdr:row>
      <xdr:rowOff>45720</xdr:rowOff>
    </xdr:from>
    <xdr:ext cx="2430780" cy="434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00000000-0008-0000-0500-000023000000}"/>
                </a:ext>
              </a:extLst>
            </xdr:cNvPr>
            <xdr:cNvSpPr txBox="1"/>
          </xdr:nvSpPr>
          <xdr:spPr>
            <a:xfrm>
              <a:off x="8595360" y="3703320"/>
              <a:ext cx="2430780" cy="43434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>
                  <a:ea typeface="Cambria Math" panose="02040503050406030204" pitchFamily="18" charset="0"/>
                </a:rPr>
                <a:t>Q</a:t>
              </a:r>
              <a:r>
                <a:rPr lang="pt-BR" sz="2000" b="0" baseline="-25000">
                  <a:ea typeface="Cambria Math" panose="02040503050406030204" pitchFamily="18" charset="0"/>
                </a:rPr>
                <a:t>TR</a:t>
              </a:r>
              <a14:m>
                <m:oMath xmlns:m="http://schemas.openxmlformats.org/officeDocument/2006/math"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e>
                    <m:sup>
                      <m:acc>
                        <m:accPr>
                          <m:chr m:val="̅"/>
                          <m:ctrlP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𝑙𝑜𝑔𝑄</m:t>
                          </m:r>
                        </m:e>
                      </m:acc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𝐾𝑆</m:t>
                          </m:r>
                        </m:e>
                        <m:sub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𝑙𝑜𝑔𝑄</m:t>
                          </m:r>
                        </m:sub>
                      </m:sSub>
                    </m:sup>
                  </m:sSup>
                </m:oMath>
              </a14:m>
              <a:endParaRPr lang="pt-BR" sz="2000"/>
            </a:p>
          </xdr:txBody>
        </xdr:sp>
      </mc:Choice>
      <mc:Fallback xmlns="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EEC051A2-F98A-4589-AE44-395B0ED29D07}"/>
                </a:ext>
              </a:extLst>
            </xdr:cNvPr>
            <xdr:cNvSpPr txBox="1"/>
          </xdr:nvSpPr>
          <xdr:spPr>
            <a:xfrm>
              <a:off x="8595360" y="3703320"/>
              <a:ext cx="2430780" cy="43434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>
                  <a:ea typeface="Cambria Math" panose="02040503050406030204" pitchFamily="18" charset="0"/>
                </a:rPr>
                <a:t>Q</a:t>
              </a:r>
              <a:r>
                <a:rPr lang="pt-BR" sz="2000" b="0" baseline="-25000">
                  <a:ea typeface="Cambria Math" panose="02040503050406030204" pitchFamily="18" charset="0"/>
                </a:rPr>
                <a:t>TR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=10^((𝑙𝑜𝑔𝑄) ̅+〖𝐾𝑆〗_𝑙𝑜𝑔𝑄 )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13</xdr:col>
      <xdr:colOff>579120</xdr:colOff>
      <xdr:row>17</xdr:row>
      <xdr:rowOff>15240</xdr:rowOff>
    </xdr:from>
    <xdr:to>
      <xdr:col>21</xdr:col>
      <xdr:colOff>510540</xdr:colOff>
      <xdr:row>18</xdr:row>
      <xdr:rowOff>121920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8503920" y="3124200"/>
          <a:ext cx="480822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 vazão</a:t>
          </a:r>
          <a:r>
            <a:rPr lang="pt-BR" sz="1600" baseline="0"/>
            <a:t> para um tempo de retorno TR é calculada por:</a:t>
          </a:r>
          <a:endParaRPr lang="pt-BR" sz="1600"/>
        </a:p>
      </xdr:txBody>
    </xdr:sp>
    <xdr:clientData/>
  </xdr:twoCellAnchor>
  <xdr:twoCellAnchor>
    <xdr:from>
      <xdr:col>13</xdr:col>
      <xdr:colOff>525780</xdr:colOff>
      <xdr:row>23</xdr:row>
      <xdr:rowOff>83820</xdr:rowOff>
    </xdr:from>
    <xdr:to>
      <xdr:col>23</xdr:col>
      <xdr:colOff>472440</xdr:colOff>
      <xdr:row>25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00000000-0008-0000-0500-000025000000}"/>
                </a:ext>
              </a:extLst>
            </xdr:cNvPr>
            <xdr:cNvSpPr txBox="1"/>
          </xdr:nvSpPr>
          <xdr:spPr>
            <a:xfrm>
              <a:off x="8450580" y="4290060"/>
              <a:ext cx="6042660" cy="4343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𝑙𝑜𝑔𝑄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,</m:t>
                    </m:r>
                    <m:acc>
                      <m:accPr>
                        <m:chr m:val="̅"/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𝑙𝑜𝑔𝑄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𝐷𝑒𝑠𝑣𝑖𝑜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𝑝𝑎𝑑𝑟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ã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é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𝑑𝑖𝑎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𝑑𝑜𝑠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𝑙𝑜𝑔𝑎𝑟𝑖𝑡𝑚𝑜𝑠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𝑑𝑎𝑠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𝑣𝑎𝑧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õ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𝑒𝑠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E134EC9A-42CA-4630-86BC-E24C30DD1C58}"/>
                </a:ext>
              </a:extLst>
            </xdr:cNvPr>
            <xdr:cNvSpPr txBox="1"/>
          </xdr:nvSpPr>
          <xdr:spPr>
            <a:xfrm>
              <a:off x="8450580" y="4290060"/>
              <a:ext cx="6042660" cy="4343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𝑆_𝑙𝑜𝑔𝑄,(𝑙𝑜𝑔𝑄) ̅=𝐷𝑒𝑠𝑣𝑖𝑜 𝑝𝑎𝑑𝑟ã𝑜 𝑒 𝑚é𝑑𝑖𝑎 𝑑𝑜𝑠 𝑙𝑜𝑔𝑎𝑟𝑖𝑡𝑚𝑜𝑠 𝑑𝑎𝑠 𝑣𝑎𝑧õ𝑒𝑠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13</xdr:col>
      <xdr:colOff>601980</xdr:colOff>
      <xdr:row>26</xdr:row>
      <xdr:rowOff>91440</xdr:rowOff>
    </xdr:from>
    <xdr:to>
      <xdr:col>18</xdr:col>
      <xdr:colOff>365760</xdr:colOff>
      <xdr:row>28</xdr:row>
      <xdr:rowOff>15240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8526780" y="4846320"/>
          <a:ext cx="281178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O parâmetro K</a:t>
          </a:r>
          <a:r>
            <a:rPr lang="pt-BR" sz="1600" baseline="0"/>
            <a:t> é calculado por:</a:t>
          </a:r>
          <a:endParaRPr lang="pt-BR" sz="1600"/>
        </a:p>
      </xdr:txBody>
    </xdr:sp>
    <xdr:clientData/>
  </xdr:twoCellAnchor>
  <xdr:oneCellAnchor>
    <xdr:from>
      <xdr:col>13</xdr:col>
      <xdr:colOff>601980</xdr:colOff>
      <xdr:row>28</xdr:row>
      <xdr:rowOff>76200</xdr:rowOff>
    </xdr:from>
    <xdr:ext cx="3855720" cy="868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00000000-0008-0000-0500-000027000000}"/>
                </a:ext>
              </a:extLst>
            </xdr:cNvPr>
            <xdr:cNvSpPr txBox="1"/>
          </xdr:nvSpPr>
          <xdr:spPr>
            <a:xfrm>
              <a:off x="8526780" y="5196840"/>
              <a:ext cx="3855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⌊"/>
                                <m:endChr m:val="⌋"/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pt-BR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  <m:sub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pt-BR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𝐺</m:t>
                                        </m:r>
                                      </m:num>
                                      <m:den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6</m:t>
                                        </m:r>
                                      </m:den>
                                    </m:f>
                                  </m:e>
                                </m:d>
                                <m:d>
                                  <m:dPr>
                                    <m:ctrlPr>
                                      <a:rPr lang="pt-BR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𝐺</m:t>
                                        </m:r>
                                      </m:num>
                                      <m:den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6</m:t>
                                        </m:r>
                                      </m:den>
                                    </m:f>
                                  </m:e>
                                </m:d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d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39C3CC79-31A1-4F3B-8769-093FABF607F5}"/>
                </a:ext>
              </a:extLst>
            </xdr:cNvPr>
            <xdr:cNvSpPr txBox="1"/>
          </xdr:nvSpPr>
          <xdr:spPr>
            <a:xfrm>
              <a:off x="8526780" y="5196840"/>
              <a:ext cx="3855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𝐾=2/𝐺 {⌊(𝑘_1−𝐺/6)(𝐺/6)+1⌋^3−1}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14</xdr:col>
      <xdr:colOff>30480</xdr:colOff>
      <xdr:row>34</xdr:row>
      <xdr:rowOff>7620</xdr:rowOff>
    </xdr:from>
    <xdr:to>
      <xdr:col>15</xdr:col>
      <xdr:colOff>114300</xdr:colOff>
      <xdr:row>35</xdr:row>
      <xdr:rowOff>114300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8564880" y="6225540"/>
          <a:ext cx="69342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Com,</a:t>
          </a:r>
        </a:p>
      </xdr:txBody>
    </xdr:sp>
    <xdr:clientData/>
  </xdr:twoCellAnchor>
  <xdr:oneCellAnchor>
    <xdr:from>
      <xdr:col>14</xdr:col>
      <xdr:colOff>0</xdr:colOff>
      <xdr:row>37</xdr:row>
      <xdr:rowOff>7620</xdr:rowOff>
    </xdr:from>
    <xdr:ext cx="6141720" cy="868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00000000-0008-0000-0500-000029000000}"/>
                </a:ext>
              </a:extLst>
            </xdr:cNvPr>
            <xdr:cNvSpPr txBox="1"/>
          </xdr:nvSpPr>
          <xdr:spPr>
            <a:xfrm>
              <a:off x="8534400" y="6774180"/>
              <a:ext cx="6141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2,515517+0,802853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+0,010328</m:t>
                        </m:r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1+1,432788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+0,189269</m:t>
                        </m:r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+0,001308</m:t>
                        </m:r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6F3960B9-F1DD-459D-AEC3-55F52787EE83}"/>
                </a:ext>
              </a:extLst>
            </xdr:cNvPr>
            <xdr:cNvSpPr txBox="1"/>
          </xdr:nvSpPr>
          <xdr:spPr>
            <a:xfrm>
              <a:off x="8534400" y="6774180"/>
              <a:ext cx="6141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𝑘_1=𝑡−(2,515517+0,802853𝑡+0,010328𝑡^2)/(1+1,432788𝑡+0,189269𝑡^2+0,001308𝑡^3 )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14</xdr:col>
      <xdr:colOff>45720</xdr:colOff>
      <xdr:row>42</xdr:row>
      <xdr:rowOff>144780</xdr:rowOff>
    </xdr:from>
    <xdr:ext cx="2430780" cy="434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00000000-0008-0000-0500-00002A000000}"/>
                </a:ext>
              </a:extLst>
            </xdr:cNvPr>
            <xdr:cNvSpPr txBox="1"/>
          </xdr:nvSpPr>
          <xdr:spPr>
            <a:xfrm>
              <a:off x="8580120" y="782574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𝑙𝑛𝑇𝑅</m:t>
                        </m:r>
                      </m:e>
                    </m:rad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98460771-D77C-45A9-AA58-30A4CFA5C3DB}"/>
                </a:ext>
              </a:extLst>
            </xdr:cNvPr>
            <xdr:cNvSpPr txBox="1"/>
          </xdr:nvSpPr>
          <xdr:spPr>
            <a:xfrm>
              <a:off x="8580120" y="782574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𝑡=√2𝑙𝑛𝑇𝑅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14</xdr:col>
      <xdr:colOff>83820</xdr:colOff>
      <xdr:row>46</xdr:row>
      <xdr:rowOff>0</xdr:rowOff>
    </xdr:from>
    <xdr:to>
      <xdr:col>21</xdr:col>
      <xdr:colOff>38100</xdr:colOff>
      <xdr:row>48</xdr:row>
      <xdr:rowOff>38100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8618220" y="8412480"/>
          <a:ext cx="422148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/>
            <a:t>G é o coeficiente</a:t>
          </a:r>
          <a:r>
            <a:rPr lang="pt-BR" sz="2000" b="1" baseline="0"/>
            <a:t> de assimetria</a:t>
          </a:r>
          <a:endParaRPr lang="pt-BR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190500</xdr:rowOff>
    </xdr:from>
    <xdr:to>
      <xdr:col>3</xdr:col>
      <xdr:colOff>563880</xdr:colOff>
      <xdr:row>2</xdr:row>
      <xdr:rowOff>129540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368040" y="373380"/>
          <a:ext cx="358140" cy="2057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518160</xdr:colOff>
      <xdr:row>15</xdr:row>
      <xdr:rowOff>83820</xdr:rowOff>
    </xdr:from>
    <xdr:ext cx="3688080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6629400" y="3215640"/>
              <a:ext cx="3688080" cy="57150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𝑞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𝑇𝑅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)=µ−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𝑙𝑛</m:t>
                  </m:r>
                  <m:d>
                    <m:dPr>
                      <m:begChr m:val="["/>
                      <m:endChr m:val="]"/>
                      <m:ctrlP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d>
                        <m:dPr>
                          <m:ctrlP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f>
                            <m:fPr>
                              <m:ctrlPr>
                                <a:rPr lang="pt-BR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pt-BR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t-BR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𝑇𝑅</m:t>
                              </m:r>
                            </m:den>
                          </m:f>
                        </m:e>
                      </m:d>
                    </m:e>
                  </m:d>
                </m:oMath>
              </a14:m>
              <a:r>
                <a:rPr lang="pt-BR" sz="2000"/>
                <a:t>.</a:t>
              </a:r>
              <a:r>
                <a:rPr lang="el-GR" sz="2000"/>
                <a:t>α</a:t>
              </a:r>
              <a:endParaRPr lang="pt-BR" sz="2000"/>
            </a:p>
            <a:p>
              <a:endParaRPr lang="pt-BR" sz="2000"/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0BFD734-26F9-4754-BF51-976267D8545C}"/>
                </a:ext>
              </a:extLst>
            </xdr:cNvPr>
            <xdr:cNvSpPr txBox="1"/>
          </xdr:nvSpPr>
          <xdr:spPr>
            <a:xfrm>
              <a:off x="6629400" y="3215640"/>
              <a:ext cx="3688080" cy="57150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𝑞(𝑇𝑅)=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µ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−𝑙𝑛[−𝑙𝑛(1−1/𝑇𝑅)]</a:t>
              </a:r>
              <a:r>
                <a:rPr lang="pt-BR" sz="2000"/>
                <a:t>.</a:t>
              </a:r>
              <a:r>
                <a:rPr lang="el-GR" sz="2000"/>
                <a:t>α</a:t>
              </a:r>
              <a:endParaRPr lang="pt-BR" sz="2000"/>
            </a:p>
            <a:p>
              <a:endParaRPr lang="pt-BR" sz="2000"/>
            </a:p>
            <a:p>
              <a:endParaRPr lang="pt-BR" sz="2000"/>
            </a:p>
          </xdr:txBody>
        </xdr:sp>
      </mc:Fallback>
    </mc:AlternateContent>
    <xdr:clientData/>
  </xdr:oneCellAnchor>
  <xdr:twoCellAnchor>
    <xdr:from>
      <xdr:col>6</xdr:col>
      <xdr:colOff>0</xdr:colOff>
      <xdr:row>5</xdr:row>
      <xdr:rowOff>7620</xdr:rowOff>
    </xdr:from>
    <xdr:to>
      <xdr:col>6</xdr:col>
      <xdr:colOff>411480</xdr:colOff>
      <xdr:row>28</xdr:row>
      <xdr:rowOff>137160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6111240" y="1310640"/>
          <a:ext cx="411480" cy="4335780"/>
        </a:xfrm>
        <a:prstGeom prst="rightBrace">
          <a:avLst>
            <a:gd name="adj1" fmla="val 8333"/>
            <a:gd name="adj2" fmla="val 50878"/>
          </a:avLst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68580</xdr:colOff>
      <xdr:row>1</xdr:row>
      <xdr:rowOff>125730</xdr:rowOff>
    </xdr:from>
    <xdr:to>
      <xdr:col>16</xdr:col>
      <xdr:colOff>373380</xdr:colOff>
      <xdr:row>14</xdr:row>
      <xdr:rowOff>102870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</xdr:row>
      <xdr:rowOff>76200</xdr:rowOff>
    </xdr:from>
    <xdr:ext cx="2430780" cy="434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76200" y="25908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𝑙𝑛𝑇𝑅</m:t>
                        </m:r>
                      </m:e>
                    </m:rad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8D8C2AC-826D-413E-96B8-9254CBB0433A}"/>
                </a:ext>
              </a:extLst>
            </xdr:cNvPr>
            <xdr:cNvSpPr txBox="1"/>
          </xdr:nvSpPr>
          <xdr:spPr>
            <a:xfrm>
              <a:off x="76200" y="259080"/>
              <a:ext cx="2430780" cy="43434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𝑡=√2𝑙𝑛𝑇𝑅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45720</xdr:colOff>
      <xdr:row>4</xdr:row>
      <xdr:rowOff>167640</xdr:rowOff>
    </xdr:from>
    <xdr:ext cx="6141720" cy="868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 txBox="1"/>
          </xdr:nvSpPr>
          <xdr:spPr>
            <a:xfrm>
              <a:off x="45720" y="716280"/>
              <a:ext cx="6141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2,515517+0,802853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+0,010328</m:t>
                        </m:r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1+1,432788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+0,189269</m:t>
                        </m:r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+0,001308</m:t>
                        </m:r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91FD5A8-6259-4399-9A2C-AD0C92FA685B}"/>
                </a:ext>
              </a:extLst>
            </xdr:cNvPr>
            <xdr:cNvSpPr txBox="1"/>
          </xdr:nvSpPr>
          <xdr:spPr>
            <a:xfrm>
              <a:off x="45720" y="716280"/>
              <a:ext cx="6141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𝑘_1=𝑡−(2,515517+0,802853𝑡+0,010328𝑡^2)/(1+1,432788𝑡+0,189269𝑡^2+0,001308𝑡^3 )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213360</xdr:colOff>
      <xdr:row>9</xdr:row>
      <xdr:rowOff>152400</xdr:rowOff>
    </xdr:from>
    <xdr:ext cx="3855720" cy="868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 txBox="1"/>
          </xdr:nvSpPr>
          <xdr:spPr>
            <a:xfrm>
              <a:off x="213360" y="1615440"/>
              <a:ext cx="3855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r>
                      <a:rPr lang="pt-B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</m:den>
                    </m:f>
                    <m:d>
                      <m:dPr>
                        <m:begChr m:val="{"/>
                        <m:endChr m:val="}"/>
                        <m:ctrlP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⌊"/>
                                <m:endChr m:val="⌋"/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pt-BR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  <m:sub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pt-BR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𝐺</m:t>
                                        </m:r>
                                      </m:num>
                                      <m:den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6</m:t>
                                        </m:r>
                                      </m:den>
                                    </m:f>
                                  </m:e>
                                </m:d>
                                <m:d>
                                  <m:dPr>
                                    <m:ctrlPr>
                                      <a:rPr lang="pt-BR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𝐺</m:t>
                                        </m:r>
                                      </m:num>
                                      <m:den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6</m:t>
                                        </m:r>
                                      </m:den>
                                    </m:f>
                                  </m:e>
                                </m:d>
                                <m:r>
                                  <a:rPr lang="pt-B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d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E3533ED0-0909-4365-A884-75BFE7CBF57C}"/>
                </a:ext>
              </a:extLst>
            </xdr:cNvPr>
            <xdr:cNvSpPr txBox="1"/>
          </xdr:nvSpPr>
          <xdr:spPr>
            <a:xfrm>
              <a:off x="213360" y="1615440"/>
              <a:ext cx="3855720" cy="86868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𝐾=2/𝐺 {⌊(𝑘_1−𝐺/6)(𝐺/6)+1⌋^3−1}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205740</xdr:colOff>
      <xdr:row>15</xdr:row>
      <xdr:rowOff>60960</xdr:rowOff>
    </xdr:from>
    <xdr:ext cx="2430780" cy="434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 txBox="1"/>
          </xdr:nvSpPr>
          <xdr:spPr>
            <a:xfrm>
              <a:off x="205740" y="2621280"/>
              <a:ext cx="2430780" cy="43434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>
                  <a:ea typeface="Cambria Math" panose="02040503050406030204" pitchFamily="18" charset="0"/>
                </a:rPr>
                <a:t>Q</a:t>
              </a:r>
              <a:r>
                <a:rPr lang="pt-BR" sz="2000" b="0" baseline="-25000">
                  <a:ea typeface="Cambria Math" panose="02040503050406030204" pitchFamily="18" charset="0"/>
                </a:rPr>
                <a:t>TR</a:t>
              </a:r>
              <a14:m>
                <m:oMath xmlns:m="http://schemas.openxmlformats.org/officeDocument/2006/math"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e>
                    <m:sup>
                      <m:acc>
                        <m:accPr>
                          <m:chr m:val="̅"/>
                          <m:ctrlP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𝑙𝑜𝑔𝑄</m:t>
                          </m:r>
                        </m:e>
                      </m:acc>
                      <m:r>
                        <a:rPr lang="pt-BR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𝐾𝑆</m:t>
                          </m:r>
                        </m:e>
                        <m:sub>
                          <m:r>
                            <a:rPr lang="pt-BR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𝑙𝑜𝑔𝑄</m:t>
                          </m:r>
                        </m:sub>
                      </m:sSub>
                    </m:sup>
                  </m:sSup>
                </m:oMath>
              </a14:m>
              <a:endParaRPr lang="pt-BR" sz="20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4446D38C-3D8F-46C6-8324-A1191DE104CA}"/>
                </a:ext>
              </a:extLst>
            </xdr:cNvPr>
            <xdr:cNvSpPr txBox="1"/>
          </xdr:nvSpPr>
          <xdr:spPr>
            <a:xfrm>
              <a:off x="205740" y="2621280"/>
              <a:ext cx="2430780" cy="43434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2000" b="0">
                  <a:ea typeface="Cambria Math" panose="02040503050406030204" pitchFamily="18" charset="0"/>
                </a:rPr>
                <a:t>Q</a:t>
              </a:r>
              <a:r>
                <a:rPr lang="pt-BR" sz="2000" b="0" baseline="-25000">
                  <a:ea typeface="Cambria Math" panose="02040503050406030204" pitchFamily="18" charset="0"/>
                </a:rPr>
                <a:t>TR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=10^((𝑙𝑜𝑔𝑄) ̅+〖𝐾𝑆〗_𝑙𝑜𝑔𝑄 )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14</xdr:col>
      <xdr:colOff>198120</xdr:colOff>
      <xdr:row>1</xdr:row>
      <xdr:rowOff>19050</xdr:rowOff>
    </xdr:from>
    <xdr:to>
      <xdr:col>24</xdr:col>
      <xdr:colOff>243840</xdr:colOff>
      <xdr:row>18</xdr:row>
      <xdr:rowOff>236220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18</xdr:row>
      <xdr:rowOff>354330</xdr:rowOff>
    </xdr:from>
    <xdr:to>
      <xdr:col>24</xdr:col>
      <xdr:colOff>236220</xdr:colOff>
      <xdr:row>33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42C7-8834-4080-80F1-A203E194A78D}">
  <dimension ref="A1"/>
  <sheetViews>
    <sheetView tabSelected="1" workbookViewId="0">
      <selection activeCell="S25" sqref="S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3866-9067-405C-BA7E-AF28C3B31AD1}">
  <dimension ref="B3:E32"/>
  <sheetViews>
    <sheetView workbookViewId="0">
      <selection activeCell="E5" sqref="E5"/>
    </sheetView>
  </sheetViews>
  <sheetFormatPr defaultRowHeight="14.4" x14ac:dyDescent="0.3"/>
  <cols>
    <col min="2" max="2" width="16.33203125" bestFit="1" customWidth="1"/>
    <col min="3" max="3" width="18.88671875" bestFit="1" customWidth="1"/>
    <col min="4" max="4" width="16.21875" bestFit="1" customWidth="1"/>
    <col min="5" max="5" width="12.6640625" bestFit="1" customWidth="1"/>
  </cols>
  <sheetData>
    <row r="3" spans="2:5" ht="16.2" x14ac:dyDescent="0.3">
      <c r="B3" s="75" t="s">
        <v>229</v>
      </c>
      <c r="C3" s="75"/>
      <c r="D3" s="75"/>
      <c r="E3" s="75"/>
    </row>
    <row r="4" spans="2:5" x14ac:dyDescent="0.3">
      <c r="B4" s="58" t="s">
        <v>201</v>
      </c>
      <c r="C4" s="58" t="s">
        <v>225</v>
      </c>
      <c r="D4" s="58" t="s">
        <v>217</v>
      </c>
      <c r="E4" s="58" t="s">
        <v>228</v>
      </c>
    </row>
    <row r="5" spans="2:5" x14ac:dyDescent="0.3">
      <c r="B5" s="22">
        <v>1.01</v>
      </c>
      <c r="C5" s="59">
        <v>30.581566042382391</v>
      </c>
      <c r="D5" s="59">
        <v>25.069321299998403</v>
      </c>
      <c r="E5" s="59">
        <v>6.5349085966823282</v>
      </c>
    </row>
    <row r="6" spans="2:5" x14ac:dyDescent="0.3">
      <c r="B6" s="22">
        <v>2</v>
      </c>
      <c r="C6" s="59">
        <v>75.660683228351814</v>
      </c>
      <c r="D6" s="59">
        <v>83.916746119533698</v>
      </c>
      <c r="E6" s="59">
        <v>87.31711554598472</v>
      </c>
    </row>
    <row r="7" spans="2:5" x14ac:dyDescent="0.3">
      <c r="B7" s="22">
        <v>3</v>
      </c>
      <c r="C7" s="59">
        <v>95.043085048203068</v>
      </c>
      <c r="D7" s="59">
        <v>104.91638071505049</v>
      </c>
      <c r="E7" s="59">
        <v>110.16491861813888</v>
      </c>
    </row>
    <row r="8" spans="2:5" x14ac:dyDescent="0.3">
      <c r="B8" s="22">
        <v>4</v>
      </c>
      <c r="C8" s="59">
        <v>108.67587027892461</v>
      </c>
      <c r="D8" s="59">
        <v>119.05172842486846</v>
      </c>
      <c r="E8" s="59">
        <v>124.78777018316542</v>
      </c>
    </row>
    <row r="9" spans="2:5" x14ac:dyDescent="0.3">
      <c r="B9" s="22">
        <v>5</v>
      </c>
      <c r="C9" s="59">
        <v>119.36894052564689</v>
      </c>
      <c r="D9" s="59">
        <v>129.82900453980582</v>
      </c>
      <c r="E9" s="59">
        <v>135.61244283582297</v>
      </c>
    </row>
    <row r="10" spans="2:5" x14ac:dyDescent="0.3">
      <c r="B10" s="22">
        <v>6</v>
      </c>
      <c r="C10" s="59">
        <v>128.23665242530268</v>
      </c>
      <c r="D10" s="59">
        <v>138.57997089007475</v>
      </c>
      <c r="E10" s="59">
        <v>144.22151076854473</v>
      </c>
    </row>
    <row r="11" spans="2:5" x14ac:dyDescent="0.3">
      <c r="B11" s="22">
        <v>7</v>
      </c>
      <c r="C11" s="59">
        <v>135.84852971331358</v>
      </c>
      <c r="D11" s="59">
        <v>145.96637405991251</v>
      </c>
      <c r="E11" s="59">
        <v>151.37323108452986</v>
      </c>
    </row>
    <row r="12" spans="2:5" x14ac:dyDescent="0.3">
      <c r="B12" s="22">
        <v>8</v>
      </c>
      <c r="C12" s="59">
        <v>142.53838599659602</v>
      </c>
      <c r="D12" s="59">
        <v>152.36795326659583</v>
      </c>
      <c r="E12" s="59">
        <v>157.4917698712822</v>
      </c>
    </row>
    <row r="13" spans="2:5" x14ac:dyDescent="0.3">
      <c r="B13" s="22">
        <v>9</v>
      </c>
      <c r="C13" s="59">
        <v>148.51995152960194</v>
      </c>
      <c r="D13" s="59">
        <v>158.02373551010066</v>
      </c>
      <c r="E13" s="59">
        <v>162.83899889639721</v>
      </c>
    </row>
    <row r="14" spans="2:5" x14ac:dyDescent="0.3">
      <c r="B14" s="22">
        <v>10</v>
      </c>
      <c r="C14" s="59">
        <v>153.93888196936817</v>
      </c>
      <c r="D14" s="59">
        <v>163.09430835479469</v>
      </c>
      <c r="E14" s="59">
        <v>167.5881518167833</v>
      </c>
    </row>
    <row r="15" spans="2:5" x14ac:dyDescent="0.3">
      <c r="B15" s="22">
        <v>11</v>
      </c>
      <c r="C15" s="59">
        <v>158.89918294423114</v>
      </c>
      <c r="D15" s="59">
        <v>167.69294087390648</v>
      </c>
      <c r="E15" s="59">
        <v>171.85986091142146</v>
      </c>
    </row>
    <row r="16" spans="2:5" x14ac:dyDescent="0.3">
      <c r="B16" s="22">
        <v>15</v>
      </c>
      <c r="C16" s="59">
        <v>175.4505364340842</v>
      </c>
      <c r="D16" s="59">
        <v>182.757553908554</v>
      </c>
      <c r="E16" s="59">
        <v>185.62857661903743</v>
      </c>
    </row>
    <row r="17" spans="2:5" x14ac:dyDescent="0.3">
      <c r="B17" s="22">
        <v>20</v>
      </c>
      <c r="C17" s="59">
        <v>191.40742887171282</v>
      </c>
      <c r="D17" s="59">
        <v>196.90199138055283</v>
      </c>
      <c r="E17" s="59">
        <v>198.26001956168659</v>
      </c>
    </row>
    <row r="18" spans="2:5" x14ac:dyDescent="0.3">
      <c r="B18" s="22">
        <v>22</v>
      </c>
      <c r="C18" s="59">
        <v>196.8310680232475</v>
      </c>
      <c r="D18" s="59">
        <v>201.63063518198638</v>
      </c>
      <c r="E18" s="59">
        <v>202.42205213546293</v>
      </c>
    </row>
    <row r="19" spans="2:5" x14ac:dyDescent="0.3">
      <c r="B19" s="22">
        <v>30</v>
      </c>
      <c r="C19" s="59">
        <v>214.98033266589374</v>
      </c>
      <c r="D19" s="59">
        <v>217.18228541547603</v>
      </c>
      <c r="E19" s="59">
        <v>215.90478836800315</v>
      </c>
    </row>
    <row r="20" spans="2:5" x14ac:dyDescent="0.3">
      <c r="B20" s="22">
        <v>40</v>
      </c>
      <c r="C20" s="59">
        <v>232.53401225242351</v>
      </c>
      <c r="D20" s="59">
        <v>231.85112791191656</v>
      </c>
      <c r="E20" s="59">
        <v>228.34489566142742</v>
      </c>
    </row>
    <row r="21" spans="2:5" x14ac:dyDescent="0.3">
      <c r="B21" s="22">
        <v>44</v>
      </c>
      <c r="C21" s="59">
        <v>238.50968645122987</v>
      </c>
      <c r="D21" s="59">
        <v>236.76648689994241</v>
      </c>
      <c r="E21" s="59">
        <v>232.45546695092111</v>
      </c>
    </row>
    <row r="22" spans="2:5" x14ac:dyDescent="0.3">
      <c r="B22" s="22">
        <v>50</v>
      </c>
      <c r="C22" s="59">
        <v>246.65370608092266</v>
      </c>
      <c r="D22" s="59">
        <v>243.40442140800943</v>
      </c>
      <c r="E22" s="59">
        <v>237.96160621464588</v>
      </c>
    </row>
    <row r="23" spans="2:5" x14ac:dyDescent="0.3">
      <c r="B23" s="22">
        <v>60</v>
      </c>
      <c r="C23" s="59">
        <v>258.53169721205677</v>
      </c>
      <c r="D23" s="59">
        <v>252.96422792445856</v>
      </c>
      <c r="E23" s="59">
        <v>245.80244765769851</v>
      </c>
    </row>
    <row r="24" spans="2:5" x14ac:dyDescent="0.3">
      <c r="B24" s="22">
        <v>70</v>
      </c>
      <c r="C24" s="59">
        <v>268.82201005923935</v>
      </c>
      <c r="D24" s="59">
        <v>261.13444437912915</v>
      </c>
      <c r="E24" s="59">
        <v>252.42219778642078</v>
      </c>
    </row>
    <row r="25" spans="2:5" x14ac:dyDescent="0.3">
      <c r="B25" s="22">
        <v>80</v>
      </c>
      <c r="C25" s="59">
        <v>277.9242915464593</v>
      </c>
      <c r="D25" s="59">
        <v>268.27850063465968</v>
      </c>
      <c r="E25" s="59">
        <v>258.15044486482128</v>
      </c>
    </row>
    <row r="26" spans="2:5" x14ac:dyDescent="0.3">
      <c r="B26" s="22">
        <v>88</v>
      </c>
      <c r="C26" s="59">
        <v>284.53048176117585</v>
      </c>
      <c r="D26" s="59">
        <v>273.41637034525365</v>
      </c>
      <c r="E26" s="59">
        <v>262.23606519634632</v>
      </c>
    </row>
    <row r="27" spans="2:5" x14ac:dyDescent="0.3">
      <c r="B27" s="22">
        <v>90</v>
      </c>
      <c r="C27" s="59">
        <v>286.10158013465309</v>
      </c>
      <c r="D27" s="59">
        <v>274.63256801393669</v>
      </c>
      <c r="E27" s="59">
        <v>263.19906453101396</v>
      </c>
    </row>
    <row r="28" spans="2:5" x14ac:dyDescent="0.3">
      <c r="B28" s="3">
        <v>100</v>
      </c>
      <c r="C28" s="59">
        <v>293.53669450532999</v>
      </c>
      <c r="D28" s="60">
        <v>280.3590031345185</v>
      </c>
      <c r="E28" s="59">
        <v>267.71235855295004</v>
      </c>
    </row>
    <row r="29" spans="2:5" x14ac:dyDescent="0.3">
      <c r="B29" s="22">
        <v>200</v>
      </c>
      <c r="C29" s="59">
        <v>345.42422535042266</v>
      </c>
      <c r="D29" s="59">
        <v>319.07645452907371</v>
      </c>
      <c r="E29" s="59">
        <v>297.35455539341746</v>
      </c>
    </row>
    <row r="30" spans="2:5" x14ac:dyDescent="0.3">
      <c r="B30" s="22">
        <v>500</v>
      </c>
      <c r="C30" s="59">
        <v>422.66064791659585</v>
      </c>
      <c r="D30" s="59">
        <v>373.22989805745914</v>
      </c>
      <c r="E30" s="59">
        <v>336.46180552276667</v>
      </c>
    </row>
    <row r="31" spans="2:5" x14ac:dyDescent="0.3">
      <c r="B31" s="3">
        <v>1000</v>
      </c>
      <c r="C31" s="59">
        <v>488.39391085909182</v>
      </c>
      <c r="D31" s="60">
        <v>416.61240326669014</v>
      </c>
      <c r="E31" s="59">
        <v>366.01813855501553</v>
      </c>
    </row>
    <row r="32" spans="2:5" x14ac:dyDescent="0.3">
      <c r="B32" s="3">
        <v>10000</v>
      </c>
      <c r="C32" s="59">
        <v>760.91496250365685</v>
      </c>
      <c r="D32" s="60">
        <v>577.20078603538934</v>
      </c>
      <c r="E32" s="59">
        <v>464.15047266113368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7099-0D77-4F30-A319-C7EA02F098D6}">
  <dimension ref="A1:N102"/>
  <sheetViews>
    <sheetView workbookViewId="0">
      <selection activeCell="B3" sqref="B3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  <c r="B3" t="s">
        <v>3</v>
      </c>
    </row>
    <row r="5" spans="1:14" x14ac:dyDescent="0.3">
      <c r="A5" t="s">
        <v>4</v>
      </c>
    </row>
    <row r="6" spans="1:14" x14ac:dyDescent="0.3">
      <c r="A6" t="s">
        <v>5</v>
      </c>
    </row>
    <row r="7" spans="1:14" x14ac:dyDescent="0.3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">
      <c r="A8">
        <v>1935</v>
      </c>
      <c r="B8">
        <v>59.3</v>
      </c>
      <c r="C8">
        <v>94.9</v>
      </c>
      <c r="D8">
        <v>57.3</v>
      </c>
      <c r="E8">
        <v>29.2</v>
      </c>
      <c r="F8">
        <v>16.600000000000001</v>
      </c>
      <c r="G8">
        <v>9.18</v>
      </c>
      <c r="H8">
        <v>7.12</v>
      </c>
      <c r="I8">
        <v>5.43</v>
      </c>
      <c r="J8">
        <v>4.8</v>
      </c>
      <c r="K8">
        <v>12.2</v>
      </c>
      <c r="L8">
        <v>14.6</v>
      </c>
      <c r="M8">
        <v>44.2</v>
      </c>
      <c r="N8">
        <v>94.9</v>
      </c>
    </row>
    <row r="9" spans="1:14" x14ac:dyDescent="0.3">
      <c r="A9">
        <v>1936</v>
      </c>
      <c r="B9">
        <v>29.6</v>
      </c>
      <c r="C9">
        <v>42.5</v>
      </c>
      <c r="D9">
        <v>38.200000000000003</v>
      </c>
      <c r="E9">
        <v>23.8</v>
      </c>
      <c r="F9">
        <v>10.5</v>
      </c>
      <c r="G9">
        <v>7.66</v>
      </c>
      <c r="H9">
        <v>6.25</v>
      </c>
      <c r="I9">
        <v>4.6500000000000004</v>
      </c>
      <c r="J9">
        <v>8.0299999999999994</v>
      </c>
      <c r="K9">
        <v>13.5</v>
      </c>
      <c r="L9">
        <v>28.1</v>
      </c>
      <c r="M9">
        <v>15.1</v>
      </c>
      <c r="N9">
        <v>42.5</v>
      </c>
    </row>
    <row r="10" spans="1:14" x14ac:dyDescent="0.3">
      <c r="A10">
        <v>1937</v>
      </c>
      <c r="B10">
        <v>93</v>
      </c>
      <c r="C10">
        <v>143</v>
      </c>
      <c r="D10">
        <v>32.299999999999997</v>
      </c>
      <c r="E10">
        <v>34.200000000000003</v>
      </c>
      <c r="F10">
        <v>25.2</v>
      </c>
      <c r="G10">
        <v>9.4</v>
      </c>
      <c r="H10">
        <v>7.48</v>
      </c>
      <c r="I10">
        <v>5.59</v>
      </c>
      <c r="J10">
        <v>4.3499999999999996</v>
      </c>
      <c r="K10">
        <v>15.1</v>
      </c>
      <c r="L10">
        <v>27</v>
      </c>
      <c r="M10">
        <v>161</v>
      </c>
      <c r="N10">
        <v>161</v>
      </c>
    </row>
    <row r="11" spans="1:14" x14ac:dyDescent="0.3">
      <c r="A11">
        <v>1938</v>
      </c>
      <c r="B11">
        <v>42.9</v>
      </c>
      <c r="C11">
        <v>23.1</v>
      </c>
      <c r="D11">
        <v>14.6</v>
      </c>
      <c r="E11">
        <v>32.299999999999997</v>
      </c>
      <c r="F11">
        <v>12</v>
      </c>
      <c r="G11">
        <v>10.5</v>
      </c>
      <c r="H11">
        <v>5.1100000000000003</v>
      </c>
      <c r="I11">
        <v>7.66</v>
      </c>
      <c r="J11">
        <v>4.95</v>
      </c>
      <c r="K11">
        <v>20.2</v>
      </c>
      <c r="L11">
        <v>32.299999999999997</v>
      </c>
      <c r="M11">
        <v>37.799999999999997</v>
      </c>
      <c r="N11">
        <v>42.9</v>
      </c>
    </row>
    <row r="12" spans="1:14" x14ac:dyDescent="0.3">
      <c r="A12">
        <v>1939</v>
      </c>
      <c r="B12">
        <v>97.4</v>
      </c>
      <c r="C12">
        <v>99.9</v>
      </c>
      <c r="D12">
        <v>19.600000000000001</v>
      </c>
      <c r="E12">
        <v>12.2</v>
      </c>
      <c r="F12">
        <v>8.0299999999999994</v>
      </c>
      <c r="G12">
        <v>4.8</v>
      </c>
      <c r="H12">
        <v>4.95</v>
      </c>
      <c r="I12">
        <v>3.77</v>
      </c>
      <c r="J12">
        <v>6.77</v>
      </c>
      <c r="K12">
        <v>10.5</v>
      </c>
      <c r="L12">
        <v>7.12</v>
      </c>
      <c r="M12">
        <v>11.3</v>
      </c>
      <c r="N12">
        <v>99.9</v>
      </c>
    </row>
    <row r="13" spans="1:14" x14ac:dyDescent="0.3">
      <c r="A13">
        <v>1940</v>
      </c>
      <c r="B13">
        <v>16.8</v>
      </c>
      <c r="C13">
        <v>28.5</v>
      </c>
      <c r="D13">
        <v>34.200000000000003</v>
      </c>
      <c r="E13">
        <v>21.8</v>
      </c>
      <c r="F13">
        <v>8.7899999999999991</v>
      </c>
      <c r="G13">
        <v>5.92</v>
      </c>
      <c r="H13">
        <v>3.91</v>
      </c>
      <c r="I13">
        <v>3.77</v>
      </c>
      <c r="J13">
        <v>11.3</v>
      </c>
      <c r="K13">
        <v>17.100000000000001</v>
      </c>
      <c r="L13">
        <v>89.4</v>
      </c>
      <c r="M13">
        <v>44.4</v>
      </c>
      <c r="N13">
        <v>89.4</v>
      </c>
    </row>
    <row r="14" spans="1:14" x14ac:dyDescent="0.3">
      <c r="A14">
        <v>1941</v>
      </c>
      <c r="B14">
        <v>29</v>
      </c>
      <c r="C14">
        <v>18.600000000000001</v>
      </c>
      <c r="D14">
        <v>52.5</v>
      </c>
      <c r="E14">
        <v>39.1</v>
      </c>
      <c r="F14">
        <v>11</v>
      </c>
      <c r="G14">
        <v>9.16</v>
      </c>
      <c r="H14">
        <v>22</v>
      </c>
      <c r="I14">
        <v>4.79</v>
      </c>
      <c r="J14">
        <v>11.4</v>
      </c>
      <c r="K14">
        <v>26.4</v>
      </c>
      <c r="L14">
        <v>16.5</v>
      </c>
      <c r="M14">
        <v>79.2</v>
      </c>
      <c r="N14">
        <v>79.2</v>
      </c>
    </row>
    <row r="15" spans="1:14" x14ac:dyDescent="0.3">
      <c r="A15">
        <v>1942</v>
      </c>
      <c r="B15">
        <v>95.1</v>
      </c>
      <c r="C15">
        <v>37.9</v>
      </c>
      <c r="D15">
        <v>26.1</v>
      </c>
      <c r="E15">
        <v>19.2</v>
      </c>
      <c r="F15">
        <v>17.600000000000001</v>
      </c>
      <c r="G15">
        <v>7.97</v>
      </c>
      <c r="H15">
        <v>7.59</v>
      </c>
      <c r="I15">
        <v>4.63</v>
      </c>
      <c r="J15">
        <v>5.96</v>
      </c>
      <c r="K15">
        <v>13</v>
      </c>
      <c r="L15">
        <v>31.9</v>
      </c>
      <c r="M15">
        <v>173</v>
      </c>
      <c r="N15">
        <v>173</v>
      </c>
    </row>
    <row r="16" spans="1:14" x14ac:dyDescent="0.3">
      <c r="A16">
        <v>1943</v>
      </c>
      <c r="B16">
        <v>158</v>
      </c>
      <c r="C16">
        <v>52.5</v>
      </c>
      <c r="D16">
        <v>81.599999999999994</v>
      </c>
      <c r="E16">
        <v>35.200000000000003</v>
      </c>
      <c r="F16">
        <v>16</v>
      </c>
      <c r="G16">
        <v>14.1</v>
      </c>
      <c r="H16">
        <v>8.76</v>
      </c>
      <c r="I16">
        <v>10.6</v>
      </c>
      <c r="J16">
        <v>5.28</v>
      </c>
      <c r="K16">
        <v>24.5</v>
      </c>
      <c r="L16">
        <v>28</v>
      </c>
      <c r="M16">
        <v>170</v>
      </c>
      <c r="N16">
        <v>170</v>
      </c>
    </row>
    <row r="17" spans="1:14" x14ac:dyDescent="0.3">
      <c r="A17">
        <v>1944</v>
      </c>
      <c r="B17">
        <v>53.4</v>
      </c>
      <c r="C17">
        <v>76.3</v>
      </c>
      <c r="D17">
        <v>29.7</v>
      </c>
      <c r="E17">
        <v>24.2</v>
      </c>
      <c r="F17">
        <v>13.6</v>
      </c>
      <c r="G17">
        <v>8.76</v>
      </c>
      <c r="H17">
        <v>6.66</v>
      </c>
      <c r="I17">
        <v>5.45</v>
      </c>
      <c r="J17">
        <v>5.1100000000000003</v>
      </c>
      <c r="K17">
        <v>18.600000000000001</v>
      </c>
      <c r="L17">
        <v>16</v>
      </c>
      <c r="M17">
        <v>56.3</v>
      </c>
      <c r="N17">
        <v>76.3</v>
      </c>
    </row>
    <row r="18" spans="1:14" x14ac:dyDescent="0.3">
      <c r="A18">
        <v>1945</v>
      </c>
      <c r="B18">
        <v>98</v>
      </c>
      <c r="C18">
        <v>37.799999999999997</v>
      </c>
      <c r="D18">
        <v>53.4</v>
      </c>
      <c r="E18">
        <v>39.9</v>
      </c>
      <c r="F18">
        <v>18.899999999999999</v>
      </c>
      <c r="G18">
        <v>12</v>
      </c>
      <c r="H18">
        <v>8.98</v>
      </c>
      <c r="I18">
        <v>6.25</v>
      </c>
      <c r="J18">
        <v>5.59</v>
      </c>
      <c r="K18">
        <v>13.3</v>
      </c>
      <c r="L18">
        <v>21.2</v>
      </c>
      <c r="M18">
        <v>59.8</v>
      </c>
      <c r="N18">
        <v>98</v>
      </c>
    </row>
    <row r="19" spans="1:14" x14ac:dyDescent="0.3">
      <c r="A19">
        <v>1946</v>
      </c>
      <c r="B19">
        <v>62.9</v>
      </c>
      <c r="C19">
        <v>25.6</v>
      </c>
      <c r="D19">
        <v>28.1</v>
      </c>
      <c r="E19">
        <v>37</v>
      </c>
      <c r="F19">
        <v>14.9</v>
      </c>
      <c r="G19">
        <v>12</v>
      </c>
      <c r="H19">
        <v>6.09</v>
      </c>
      <c r="I19">
        <v>5.27</v>
      </c>
      <c r="J19">
        <v>5.1100000000000003</v>
      </c>
      <c r="K19">
        <v>7.66</v>
      </c>
      <c r="L19">
        <v>33.799999999999997</v>
      </c>
      <c r="M19">
        <v>44.2</v>
      </c>
      <c r="N19">
        <v>62.9</v>
      </c>
    </row>
    <row r="20" spans="1:14" x14ac:dyDescent="0.3">
      <c r="A20">
        <v>1947</v>
      </c>
      <c r="B20">
        <v>30</v>
      </c>
      <c r="C20">
        <v>15.4</v>
      </c>
      <c r="D20">
        <v>48.7</v>
      </c>
      <c r="E20">
        <v>18</v>
      </c>
      <c r="F20">
        <v>7.66</v>
      </c>
      <c r="G20">
        <v>6.09</v>
      </c>
      <c r="H20">
        <v>6.09</v>
      </c>
      <c r="I20">
        <v>8.41</v>
      </c>
      <c r="J20">
        <v>6.6</v>
      </c>
      <c r="K20">
        <v>9.85</v>
      </c>
      <c r="L20">
        <v>23.1</v>
      </c>
      <c r="M20">
        <v>94.9</v>
      </c>
      <c r="N20">
        <v>94.9</v>
      </c>
    </row>
    <row r="21" spans="1:14" x14ac:dyDescent="0.3">
      <c r="A21">
        <v>1948</v>
      </c>
      <c r="B21">
        <v>60.9</v>
      </c>
      <c r="C21">
        <v>17.399999999999999</v>
      </c>
      <c r="D21">
        <v>45.6</v>
      </c>
      <c r="E21">
        <v>14.9</v>
      </c>
      <c r="F21">
        <v>11</v>
      </c>
      <c r="G21">
        <v>9.85</v>
      </c>
      <c r="H21">
        <v>4.95</v>
      </c>
      <c r="I21">
        <v>4.2</v>
      </c>
      <c r="J21">
        <v>4.05</v>
      </c>
      <c r="K21" s="1">
        <v>10.1</v>
      </c>
      <c r="L21">
        <v>17.7</v>
      </c>
      <c r="M21">
        <v>121</v>
      </c>
      <c r="N21" s="1">
        <v>121</v>
      </c>
    </row>
    <row r="22" spans="1:14" x14ac:dyDescent="0.3">
      <c r="A22">
        <v>1949</v>
      </c>
      <c r="B22">
        <v>121</v>
      </c>
      <c r="C22">
        <v>139</v>
      </c>
      <c r="D22">
        <v>62.4</v>
      </c>
      <c r="E22">
        <v>53.9</v>
      </c>
      <c r="F22">
        <v>18</v>
      </c>
      <c r="G22">
        <v>16.600000000000001</v>
      </c>
      <c r="H22">
        <v>11</v>
      </c>
      <c r="I22">
        <v>7.66</v>
      </c>
      <c r="J22">
        <v>7.12</v>
      </c>
      <c r="K22">
        <v>33.4</v>
      </c>
      <c r="L22">
        <v>43.8</v>
      </c>
      <c r="M22">
        <v>33.799999999999997</v>
      </c>
      <c r="N22">
        <v>139</v>
      </c>
    </row>
    <row r="23" spans="1:14" x14ac:dyDescent="0.3">
      <c r="A23">
        <v>1950</v>
      </c>
      <c r="B23">
        <v>92.4</v>
      </c>
      <c r="C23">
        <v>41.6</v>
      </c>
      <c r="D23">
        <v>36.6</v>
      </c>
      <c r="E23">
        <v>42</v>
      </c>
      <c r="F23">
        <v>14.1</v>
      </c>
      <c r="G23">
        <v>8.41</v>
      </c>
      <c r="H23">
        <v>6.77</v>
      </c>
      <c r="I23">
        <v>5.43</v>
      </c>
      <c r="J23">
        <v>8.0299999999999994</v>
      </c>
      <c r="K23">
        <v>7.85</v>
      </c>
      <c r="L23">
        <v>44.2</v>
      </c>
      <c r="M23">
        <v>114</v>
      </c>
      <c r="N23">
        <v>114</v>
      </c>
    </row>
    <row r="24" spans="1:14" x14ac:dyDescent="0.3">
      <c r="A24">
        <v>1951</v>
      </c>
      <c r="B24">
        <v>51.1</v>
      </c>
      <c r="C24">
        <v>51.1</v>
      </c>
      <c r="D24">
        <v>46</v>
      </c>
      <c r="E24">
        <v>28.9</v>
      </c>
      <c r="F24">
        <v>16</v>
      </c>
      <c r="G24">
        <v>10.8</v>
      </c>
      <c r="H24">
        <v>8.0299999999999994</v>
      </c>
      <c r="I24">
        <v>5.75</v>
      </c>
      <c r="J24">
        <v>4.8</v>
      </c>
      <c r="K24">
        <v>6.6</v>
      </c>
      <c r="L24">
        <v>8.41</v>
      </c>
      <c r="M24">
        <v>49.7</v>
      </c>
      <c r="N24">
        <v>51.1</v>
      </c>
    </row>
    <row r="25" spans="1:14" x14ac:dyDescent="0.3">
      <c r="A25">
        <v>1952</v>
      </c>
      <c r="B25">
        <v>130</v>
      </c>
      <c r="C25">
        <v>68.2</v>
      </c>
      <c r="D25">
        <v>73.599999999999994</v>
      </c>
      <c r="E25">
        <v>38.200000000000003</v>
      </c>
      <c r="F25">
        <v>17.7</v>
      </c>
      <c r="G25">
        <v>14.1</v>
      </c>
      <c r="H25">
        <v>9.4</v>
      </c>
      <c r="I25">
        <v>6.95</v>
      </c>
      <c r="J25">
        <v>13.3</v>
      </c>
      <c r="K25">
        <v>7.66</v>
      </c>
      <c r="L25">
        <v>42</v>
      </c>
      <c r="M25">
        <v>56.8</v>
      </c>
      <c r="N25">
        <v>130</v>
      </c>
    </row>
    <row r="26" spans="1:14" x14ac:dyDescent="0.3">
      <c r="A26">
        <v>1953</v>
      </c>
      <c r="B26">
        <v>19.600000000000001</v>
      </c>
      <c r="C26">
        <v>50.6</v>
      </c>
      <c r="D26">
        <v>29.2</v>
      </c>
      <c r="E26">
        <v>23.8</v>
      </c>
      <c r="F26">
        <v>14.3</v>
      </c>
      <c r="G26">
        <v>6.6</v>
      </c>
      <c r="H26">
        <v>5.27</v>
      </c>
      <c r="I26">
        <v>5.27</v>
      </c>
      <c r="J26">
        <v>8.0299999999999994</v>
      </c>
      <c r="K26">
        <v>14.9</v>
      </c>
      <c r="L26">
        <v>27</v>
      </c>
      <c r="M26" s="1">
        <v>36.6</v>
      </c>
      <c r="N26" s="1">
        <v>50.6</v>
      </c>
    </row>
    <row r="27" spans="1:14" x14ac:dyDescent="0.3">
      <c r="A27">
        <v>1954</v>
      </c>
      <c r="B27" s="1">
        <v>41.6</v>
      </c>
      <c r="C27">
        <v>15.7</v>
      </c>
      <c r="D27">
        <v>17.399999999999999</v>
      </c>
      <c r="E27">
        <v>30.6</v>
      </c>
      <c r="F27">
        <v>8.18</v>
      </c>
      <c r="G27">
        <v>4.93</v>
      </c>
      <c r="H27">
        <v>4.2</v>
      </c>
      <c r="I27">
        <v>3.52</v>
      </c>
      <c r="J27">
        <v>3.01</v>
      </c>
      <c r="K27">
        <v>4.49</v>
      </c>
      <c r="L27">
        <v>11.9</v>
      </c>
      <c r="M27" s="1">
        <v>20</v>
      </c>
      <c r="N27" s="1">
        <v>41.6</v>
      </c>
    </row>
    <row r="28" spans="1:14" x14ac:dyDescent="0.3">
      <c r="A28">
        <v>1955</v>
      </c>
      <c r="B28" s="1">
        <v>61.1</v>
      </c>
      <c r="C28">
        <v>11.7</v>
      </c>
      <c r="D28">
        <v>10.8</v>
      </c>
      <c r="E28">
        <v>29.9</v>
      </c>
      <c r="F28">
        <v>26.2</v>
      </c>
      <c r="G28">
        <v>9.07</v>
      </c>
      <c r="H28">
        <v>3.79</v>
      </c>
      <c r="I28">
        <v>2.4</v>
      </c>
      <c r="J28">
        <v>1.74</v>
      </c>
      <c r="K28">
        <v>6.65</v>
      </c>
      <c r="L28">
        <v>14</v>
      </c>
      <c r="M28">
        <v>43.5</v>
      </c>
      <c r="N28" s="1">
        <v>61.1</v>
      </c>
    </row>
    <row r="29" spans="1:14" x14ac:dyDescent="0.3">
      <c r="A29">
        <v>1956</v>
      </c>
      <c r="B29">
        <v>38.700000000000003</v>
      </c>
      <c r="C29">
        <v>7.66</v>
      </c>
      <c r="D29">
        <v>15.1</v>
      </c>
      <c r="E29">
        <v>4.78</v>
      </c>
      <c r="F29">
        <v>5.69</v>
      </c>
      <c r="G29">
        <v>4.93</v>
      </c>
      <c r="H29">
        <v>3.93</v>
      </c>
      <c r="I29" s="1">
        <v>3.39</v>
      </c>
      <c r="J29" s="1">
        <v>2.4</v>
      </c>
      <c r="K29" s="1">
        <v>3.52</v>
      </c>
      <c r="L29" s="1">
        <v>48.1</v>
      </c>
      <c r="M29" t="s">
        <v>20</v>
      </c>
      <c r="N29" t="s">
        <v>20</v>
      </c>
    </row>
    <row r="30" spans="1:14" x14ac:dyDescent="0.3">
      <c r="A30">
        <v>1957</v>
      </c>
      <c r="B30">
        <v>35.4</v>
      </c>
      <c r="C30">
        <v>19.100000000000001</v>
      </c>
      <c r="D30">
        <v>33</v>
      </c>
      <c r="E30">
        <v>44.9</v>
      </c>
      <c r="F30">
        <v>16.600000000000001</v>
      </c>
      <c r="G30" t="s">
        <v>21</v>
      </c>
      <c r="H30" t="s">
        <v>22</v>
      </c>
      <c r="I30" t="s">
        <v>23</v>
      </c>
      <c r="J30" t="s">
        <v>24</v>
      </c>
      <c r="K30" t="s">
        <v>25</v>
      </c>
      <c r="L30" t="s">
        <v>26</v>
      </c>
      <c r="M30">
        <v>57</v>
      </c>
      <c r="N30" t="s">
        <v>27</v>
      </c>
    </row>
    <row r="31" spans="1:14" x14ac:dyDescent="0.3">
      <c r="A31">
        <v>1958</v>
      </c>
      <c r="B31">
        <v>15.8</v>
      </c>
      <c r="C31" t="s">
        <v>28</v>
      </c>
      <c r="D31" t="s">
        <v>29</v>
      </c>
      <c r="E31">
        <v>48.8</v>
      </c>
      <c r="F31">
        <v>19.7</v>
      </c>
      <c r="G31">
        <v>9.7799999999999994</v>
      </c>
      <c r="H31">
        <v>16</v>
      </c>
      <c r="I31">
        <v>5.61</v>
      </c>
      <c r="J31">
        <v>10.8</v>
      </c>
      <c r="K31">
        <v>22.3</v>
      </c>
      <c r="L31">
        <v>61.3</v>
      </c>
      <c r="M31">
        <v>20</v>
      </c>
      <c r="N31" t="s">
        <v>30</v>
      </c>
    </row>
    <row r="32" spans="1:14" x14ac:dyDescent="0.3">
      <c r="A32">
        <v>1959</v>
      </c>
      <c r="B32">
        <v>35.9</v>
      </c>
      <c r="C32">
        <v>5.61</v>
      </c>
      <c r="D32">
        <v>31.9</v>
      </c>
      <c r="E32">
        <v>15.3</v>
      </c>
      <c r="F32">
        <v>6.48</v>
      </c>
      <c r="G32">
        <v>4.17</v>
      </c>
      <c r="H32">
        <v>2.76</v>
      </c>
      <c r="I32">
        <v>2.5</v>
      </c>
      <c r="J32">
        <v>2.02</v>
      </c>
      <c r="K32">
        <v>10.4</v>
      </c>
      <c r="L32">
        <v>26.4</v>
      </c>
      <c r="M32">
        <v>29</v>
      </c>
      <c r="N32">
        <v>35.9</v>
      </c>
    </row>
    <row r="33" spans="1:14" x14ac:dyDescent="0.3">
      <c r="A33">
        <v>1960</v>
      </c>
      <c r="B33">
        <v>215</v>
      </c>
      <c r="C33">
        <v>53.4</v>
      </c>
      <c r="D33">
        <v>99.6</v>
      </c>
      <c r="E33">
        <v>31.9</v>
      </c>
      <c r="F33">
        <v>15.1</v>
      </c>
      <c r="G33">
        <v>11.9</v>
      </c>
      <c r="H33">
        <v>9.3699999999999992</v>
      </c>
      <c r="I33">
        <v>6.31</v>
      </c>
      <c r="J33" t="s">
        <v>31</v>
      </c>
      <c r="K33">
        <v>7.4</v>
      </c>
      <c r="L33">
        <v>17.100000000000001</v>
      </c>
      <c r="M33">
        <v>70.2</v>
      </c>
      <c r="N33" t="s">
        <v>32</v>
      </c>
    </row>
    <row r="34" spans="1:14" x14ac:dyDescent="0.3">
      <c r="A34">
        <v>1961</v>
      </c>
      <c r="B34" t="s">
        <v>33</v>
      </c>
      <c r="C34" t="s">
        <v>34</v>
      </c>
      <c r="D34" t="s">
        <v>35</v>
      </c>
      <c r="E34" t="s">
        <v>36</v>
      </c>
      <c r="F34" t="s">
        <v>37</v>
      </c>
      <c r="G34" t="s">
        <v>38</v>
      </c>
      <c r="H34" t="s">
        <v>39</v>
      </c>
      <c r="I34" t="s">
        <v>40</v>
      </c>
      <c r="J34" t="s">
        <v>41</v>
      </c>
      <c r="K34" t="s">
        <v>39</v>
      </c>
      <c r="L34" t="s">
        <v>42</v>
      </c>
      <c r="M34" t="s">
        <v>43</v>
      </c>
      <c r="N34" t="s">
        <v>33</v>
      </c>
    </row>
    <row r="35" spans="1:14" x14ac:dyDescent="0.3">
      <c r="A35">
        <v>1962</v>
      </c>
      <c r="B35" t="s">
        <v>44</v>
      </c>
      <c r="C35" t="s">
        <v>45</v>
      </c>
      <c r="D35" t="s">
        <v>46</v>
      </c>
      <c r="E35" t="s">
        <v>47</v>
      </c>
      <c r="F35" t="s">
        <v>48</v>
      </c>
      <c r="G35" t="s">
        <v>49</v>
      </c>
      <c r="H35" t="s">
        <v>50</v>
      </c>
      <c r="I35" t="s">
        <v>51</v>
      </c>
      <c r="J35" t="s">
        <v>52</v>
      </c>
      <c r="K35" t="s">
        <v>53</v>
      </c>
      <c r="L35">
        <v>26.4</v>
      </c>
      <c r="M35">
        <v>66.900000000000006</v>
      </c>
      <c r="N35" t="s">
        <v>54</v>
      </c>
    </row>
    <row r="36" spans="1:14" x14ac:dyDescent="0.3">
      <c r="A36">
        <v>1963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 t="s">
        <v>39</v>
      </c>
      <c r="H36">
        <v>5.59</v>
      </c>
      <c r="I36">
        <v>4.3899999999999997</v>
      </c>
      <c r="J36">
        <v>2.78</v>
      </c>
      <c r="K36" t="s">
        <v>60</v>
      </c>
      <c r="L36" t="s">
        <v>61</v>
      </c>
      <c r="M36">
        <v>6.91</v>
      </c>
      <c r="N36" t="s">
        <v>55</v>
      </c>
    </row>
    <row r="37" spans="1:14" x14ac:dyDescent="0.3">
      <c r="A37">
        <v>1964</v>
      </c>
      <c r="B37">
        <v>22.8</v>
      </c>
      <c r="C37">
        <v>65</v>
      </c>
      <c r="D37">
        <v>27.8</v>
      </c>
      <c r="E37">
        <v>22.7</v>
      </c>
      <c r="F37">
        <v>7.86</v>
      </c>
      <c r="G37">
        <v>5.48</v>
      </c>
      <c r="H37">
        <v>17.5</v>
      </c>
      <c r="I37">
        <v>7.07</v>
      </c>
      <c r="J37">
        <v>4.4400000000000004</v>
      </c>
      <c r="K37">
        <v>16.3</v>
      </c>
      <c r="L37">
        <v>21.7</v>
      </c>
      <c r="M37" t="s">
        <v>62</v>
      </c>
      <c r="N37" t="s">
        <v>63</v>
      </c>
    </row>
    <row r="38" spans="1:14" x14ac:dyDescent="0.3">
      <c r="A38">
        <v>1965</v>
      </c>
      <c r="B38">
        <v>50.6</v>
      </c>
      <c r="C38" t="s">
        <v>64</v>
      </c>
      <c r="D38" t="s">
        <v>65</v>
      </c>
      <c r="E38" t="s">
        <v>66</v>
      </c>
      <c r="F38">
        <v>24.7</v>
      </c>
      <c r="G38">
        <v>15.5</v>
      </c>
      <c r="H38">
        <v>12.4</v>
      </c>
      <c r="I38" t="s">
        <v>67</v>
      </c>
      <c r="J38" t="s">
        <v>68</v>
      </c>
      <c r="K38">
        <v>37.799999999999997</v>
      </c>
      <c r="L38">
        <v>53.4</v>
      </c>
      <c r="M38">
        <v>44.2</v>
      </c>
      <c r="N38" t="s">
        <v>65</v>
      </c>
    </row>
    <row r="39" spans="1:14" x14ac:dyDescent="0.3">
      <c r="A39">
        <v>1966</v>
      </c>
      <c r="B39" t="s">
        <v>69</v>
      </c>
      <c r="C39" t="s">
        <v>68</v>
      </c>
      <c r="D39" t="s">
        <v>70</v>
      </c>
      <c r="E39" t="s">
        <v>71</v>
      </c>
      <c r="F39" t="s">
        <v>37</v>
      </c>
      <c r="G39" t="s">
        <v>72</v>
      </c>
      <c r="H39" t="s">
        <v>73</v>
      </c>
      <c r="I39" t="s">
        <v>74</v>
      </c>
      <c r="J39">
        <v>3.35</v>
      </c>
      <c r="K39">
        <v>8.27</v>
      </c>
      <c r="L39">
        <v>33</v>
      </c>
      <c r="M39">
        <v>51.1</v>
      </c>
      <c r="N39" t="s">
        <v>75</v>
      </c>
    </row>
    <row r="40" spans="1:14" x14ac:dyDescent="0.3">
      <c r="A40">
        <v>1967</v>
      </c>
      <c r="B40">
        <v>66.099999999999994</v>
      </c>
      <c r="C40">
        <v>58.3</v>
      </c>
      <c r="D40">
        <v>53.4</v>
      </c>
      <c r="E40" t="s">
        <v>76</v>
      </c>
      <c r="F40" t="s">
        <v>77</v>
      </c>
      <c r="G40" t="s">
        <v>78</v>
      </c>
      <c r="H40" t="s">
        <v>79</v>
      </c>
      <c r="I40" t="s">
        <v>80</v>
      </c>
      <c r="J40" t="s">
        <v>81</v>
      </c>
      <c r="K40" t="s">
        <v>82</v>
      </c>
      <c r="L40">
        <v>42</v>
      </c>
      <c r="M40">
        <v>56.4</v>
      </c>
      <c r="N40" t="s">
        <v>83</v>
      </c>
    </row>
    <row r="41" spans="1:14" x14ac:dyDescent="0.3">
      <c r="A41">
        <v>1968</v>
      </c>
      <c r="B41">
        <v>158</v>
      </c>
      <c r="C41">
        <v>45.1</v>
      </c>
      <c r="D41">
        <v>77</v>
      </c>
      <c r="E41">
        <v>33.4</v>
      </c>
      <c r="F41">
        <v>13.9</v>
      </c>
      <c r="G41">
        <v>9.11</v>
      </c>
      <c r="H41">
        <v>7.46</v>
      </c>
      <c r="I41">
        <v>6.69</v>
      </c>
      <c r="J41">
        <v>28.2</v>
      </c>
      <c r="K41">
        <v>20.8</v>
      </c>
      <c r="L41">
        <v>16.899999999999999</v>
      </c>
      <c r="M41">
        <v>89.3</v>
      </c>
      <c r="N41">
        <v>158</v>
      </c>
    </row>
    <row r="42" spans="1:14" x14ac:dyDescent="0.3">
      <c r="A42">
        <v>1969</v>
      </c>
      <c r="B42">
        <v>42</v>
      </c>
      <c r="C42">
        <v>27.8</v>
      </c>
      <c r="D42">
        <v>15.8</v>
      </c>
      <c r="E42">
        <v>14.7</v>
      </c>
      <c r="F42">
        <v>7.86</v>
      </c>
      <c r="G42">
        <v>12.1</v>
      </c>
      <c r="H42">
        <v>11.9</v>
      </c>
      <c r="I42">
        <v>9.33</v>
      </c>
      <c r="J42">
        <v>3.35</v>
      </c>
      <c r="K42">
        <v>16.899999999999999</v>
      </c>
      <c r="L42">
        <v>33</v>
      </c>
      <c r="M42">
        <v>80.400000000000006</v>
      </c>
      <c r="N42">
        <v>80.400000000000006</v>
      </c>
    </row>
    <row r="43" spans="1:14" x14ac:dyDescent="0.3">
      <c r="A43">
        <v>1970</v>
      </c>
      <c r="B43">
        <v>61.4</v>
      </c>
      <c r="C43">
        <v>25.4</v>
      </c>
      <c r="D43">
        <v>17.8</v>
      </c>
      <c r="E43">
        <v>21.7</v>
      </c>
      <c r="F43">
        <v>19.899999999999999</v>
      </c>
      <c r="G43">
        <v>6.69</v>
      </c>
      <c r="H43">
        <v>6.32</v>
      </c>
      <c r="I43">
        <v>8.68</v>
      </c>
      <c r="J43">
        <v>20.8</v>
      </c>
      <c r="K43">
        <v>24.4</v>
      </c>
      <c r="L43">
        <v>28.6</v>
      </c>
      <c r="M43">
        <v>43.3</v>
      </c>
      <c r="N43">
        <v>61.4</v>
      </c>
    </row>
    <row r="44" spans="1:14" x14ac:dyDescent="0.3">
      <c r="A44">
        <v>1971</v>
      </c>
      <c r="B44">
        <v>26.1</v>
      </c>
      <c r="C44">
        <v>19.5</v>
      </c>
      <c r="D44">
        <v>27.8</v>
      </c>
      <c r="E44">
        <v>10.4</v>
      </c>
      <c r="F44">
        <v>6.32</v>
      </c>
      <c r="G44">
        <v>9.33</v>
      </c>
      <c r="H44">
        <v>5.33</v>
      </c>
      <c r="I44">
        <v>4.4400000000000004</v>
      </c>
      <c r="J44">
        <v>12.9</v>
      </c>
      <c r="K44">
        <v>31.5</v>
      </c>
      <c r="L44">
        <v>108</v>
      </c>
      <c r="M44">
        <v>55.4</v>
      </c>
      <c r="N44">
        <v>108</v>
      </c>
    </row>
    <row r="45" spans="1:14" x14ac:dyDescent="0.3">
      <c r="A45">
        <v>1972</v>
      </c>
      <c r="B45">
        <v>20.2</v>
      </c>
      <c r="C45">
        <v>30</v>
      </c>
      <c r="D45">
        <v>61.9</v>
      </c>
      <c r="E45">
        <v>23.4</v>
      </c>
      <c r="F45">
        <v>12.1</v>
      </c>
      <c r="G45">
        <v>7.07</v>
      </c>
      <c r="H45">
        <v>28.2</v>
      </c>
      <c r="I45">
        <v>9.11</v>
      </c>
      <c r="J45">
        <v>14.7</v>
      </c>
      <c r="K45">
        <v>16.600000000000001</v>
      </c>
      <c r="L45">
        <v>55.9</v>
      </c>
      <c r="M45">
        <v>54.4</v>
      </c>
      <c r="N45">
        <v>61.9</v>
      </c>
    </row>
    <row r="46" spans="1:14" x14ac:dyDescent="0.3">
      <c r="A46">
        <v>1973</v>
      </c>
      <c r="B46">
        <v>42</v>
      </c>
      <c r="C46">
        <v>24</v>
      </c>
      <c r="D46">
        <v>57.8</v>
      </c>
      <c r="E46">
        <v>26.1</v>
      </c>
      <c r="F46">
        <v>18.600000000000001</v>
      </c>
      <c r="G46">
        <v>11.4</v>
      </c>
      <c r="H46">
        <v>11.4</v>
      </c>
      <c r="I46">
        <v>9.33</v>
      </c>
      <c r="J46">
        <v>6.32</v>
      </c>
      <c r="K46">
        <v>37.4</v>
      </c>
      <c r="L46">
        <v>22.7</v>
      </c>
      <c r="M46">
        <v>18.100000000000001</v>
      </c>
      <c r="N46">
        <v>57.8</v>
      </c>
    </row>
    <row r="47" spans="1:14" x14ac:dyDescent="0.3">
      <c r="A47">
        <v>1974</v>
      </c>
      <c r="B47" t="s">
        <v>84</v>
      </c>
      <c r="C47" t="s">
        <v>76</v>
      </c>
      <c r="D47">
        <v>24.7</v>
      </c>
      <c r="E47">
        <v>18.100000000000001</v>
      </c>
      <c r="F47">
        <v>9.11</v>
      </c>
      <c r="G47">
        <v>7.66</v>
      </c>
      <c r="H47">
        <v>5.03</v>
      </c>
      <c r="I47">
        <v>4.7300000000000004</v>
      </c>
      <c r="J47">
        <v>3.61</v>
      </c>
      <c r="K47">
        <v>17.8</v>
      </c>
      <c r="L47">
        <v>12.9</v>
      </c>
      <c r="M47">
        <v>50.1</v>
      </c>
      <c r="N47" t="s">
        <v>85</v>
      </c>
    </row>
    <row r="48" spans="1:14" x14ac:dyDescent="0.3">
      <c r="A48">
        <v>1975</v>
      </c>
      <c r="B48">
        <v>103</v>
      </c>
      <c r="C48">
        <v>35</v>
      </c>
      <c r="D48">
        <v>23</v>
      </c>
      <c r="E48">
        <v>17.5</v>
      </c>
      <c r="F48">
        <v>12.1</v>
      </c>
      <c r="G48">
        <v>8.27</v>
      </c>
      <c r="H48">
        <v>20.2</v>
      </c>
      <c r="I48">
        <v>4.7300000000000004</v>
      </c>
      <c r="J48">
        <v>7.86</v>
      </c>
      <c r="K48">
        <v>18.100000000000001</v>
      </c>
      <c r="L48">
        <v>94.2</v>
      </c>
      <c r="M48">
        <v>73.599999999999994</v>
      </c>
      <c r="N48">
        <v>103</v>
      </c>
    </row>
    <row r="49" spans="1:14" x14ac:dyDescent="0.3">
      <c r="A49">
        <v>1976</v>
      </c>
      <c r="B49">
        <v>17.5</v>
      </c>
      <c r="C49">
        <v>14.1</v>
      </c>
      <c r="D49">
        <v>18.100000000000001</v>
      </c>
      <c r="E49">
        <v>9.33</v>
      </c>
      <c r="F49">
        <v>8.68</v>
      </c>
      <c r="G49">
        <v>4.16</v>
      </c>
      <c r="H49">
        <v>8.06</v>
      </c>
      <c r="I49">
        <v>7.07</v>
      </c>
      <c r="J49">
        <v>29.3</v>
      </c>
      <c r="K49">
        <v>31.5</v>
      </c>
      <c r="L49">
        <v>81.599999999999994</v>
      </c>
      <c r="M49">
        <v>68.2</v>
      </c>
      <c r="N49">
        <v>81.599999999999994</v>
      </c>
    </row>
    <row r="50" spans="1:14" x14ac:dyDescent="0.3">
      <c r="A50">
        <v>1977</v>
      </c>
      <c r="B50">
        <v>36.6</v>
      </c>
      <c r="C50">
        <v>27.5</v>
      </c>
      <c r="D50">
        <v>24.4</v>
      </c>
      <c r="E50">
        <v>56.8</v>
      </c>
      <c r="F50">
        <v>10.9</v>
      </c>
      <c r="G50">
        <v>7.66</v>
      </c>
      <c r="H50">
        <v>5.64</v>
      </c>
      <c r="I50">
        <v>4.4400000000000004</v>
      </c>
      <c r="J50">
        <v>8.4700000000000006</v>
      </c>
      <c r="K50">
        <v>14.7</v>
      </c>
      <c r="L50">
        <v>122</v>
      </c>
      <c r="M50">
        <v>108</v>
      </c>
      <c r="N50">
        <v>122</v>
      </c>
    </row>
    <row r="51" spans="1:14" x14ac:dyDescent="0.3">
      <c r="A51">
        <v>1978</v>
      </c>
      <c r="B51">
        <v>86.3</v>
      </c>
      <c r="C51">
        <v>30</v>
      </c>
      <c r="D51">
        <v>20.5</v>
      </c>
      <c r="E51">
        <v>22.7</v>
      </c>
      <c r="F51">
        <v>33</v>
      </c>
      <c r="G51">
        <v>32.299999999999997</v>
      </c>
      <c r="H51">
        <v>9.77</v>
      </c>
      <c r="I51">
        <v>6.32</v>
      </c>
      <c r="J51">
        <v>13.9</v>
      </c>
      <c r="K51">
        <v>18.899999999999999</v>
      </c>
      <c r="L51">
        <v>35</v>
      </c>
      <c r="M51">
        <v>97.4</v>
      </c>
      <c r="N51">
        <v>97.4</v>
      </c>
    </row>
    <row r="52" spans="1:14" x14ac:dyDescent="0.3">
      <c r="A52">
        <v>1979</v>
      </c>
      <c r="B52">
        <v>162</v>
      </c>
      <c r="C52" t="s">
        <v>86</v>
      </c>
      <c r="D52">
        <v>67.2</v>
      </c>
      <c r="E52">
        <v>38</v>
      </c>
      <c r="F52">
        <v>26.2</v>
      </c>
      <c r="G52">
        <v>20.9</v>
      </c>
      <c r="H52">
        <v>13.6</v>
      </c>
      <c r="I52">
        <v>12.1</v>
      </c>
      <c r="J52">
        <v>10.6</v>
      </c>
      <c r="K52">
        <v>8.6</v>
      </c>
      <c r="L52">
        <v>54.8</v>
      </c>
      <c r="M52" t="s">
        <v>87</v>
      </c>
      <c r="N52" t="s">
        <v>86</v>
      </c>
    </row>
    <row r="53" spans="1:14" x14ac:dyDescent="0.3">
      <c r="A53">
        <v>1980</v>
      </c>
      <c r="B53">
        <v>69.3</v>
      </c>
      <c r="C53">
        <v>40.9</v>
      </c>
      <c r="D53">
        <v>26.6</v>
      </c>
      <c r="E53">
        <v>58.1</v>
      </c>
      <c r="F53">
        <v>29.1</v>
      </c>
      <c r="G53">
        <v>11.6</v>
      </c>
      <c r="H53">
        <v>9.7100000000000009</v>
      </c>
      <c r="I53">
        <v>9.7100000000000009</v>
      </c>
      <c r="J53">
        <v>7.96</v>
      </c>
      <c r="K53" t="s">
        <v>88</v>
      </c>
      <c r="L53">
        <v>16.399999999999999</v>
      </c>
      <c r="M53">
        <v>47.8</v>
      </c>
      <c r="N53" t="s">
        <v>89</v>
      </c>
    </row>
    <row r="54" spans="1:14" x14ac:dyDescent="0.3">
      <c r="A54">
        <v>1981</v>
      </c>
      <c r="B54">
        <v>30.2</v>
      </c>
      <c r="C54">
        <v>17.600000000000001</v>
      </c>
      <c r="D54" t="s">
        <v>90</v>
      </c>
      <c r="E54" t="s">
        <v>91</v>
      </c>
      <c r="F54" t="s">
        <v>92</v>
      </c>
      <c r="G54" t="s">
        <v>93</v>
      </c>
      <c r="H54" t="s">
        <v>94</v>
      </c>
      <c r="I54" t="s">
        <v>95</v>
      </c>
      <c r="J54" t="s">
        <v>96</v>
      </c>
      <c r="K54" t="s">
        <v>97</v>
      </c>
      <c r="L54">
        <v>97.5</v>
      </c>
      <c r="M54">
        <v>51.1</v>
      </c>
      <c r="N54" t="s">
        <v>98</v>
      </c>
    </row>
    <row r="55" spans="1:14" x14ac:dyDescent="0.3">
      <c r="A55">
        <v>1982</v>
      </c>
      <c r="B55">
        <v>73.599999999999994</v>
      </c>
      <c r="C55">
        <v>37</v>
      </c>
      <c r="D55">
        <v>110</v>
      </c>
      <c r="E55">
        <v>45.6</v>
      </c>
      <c r="F55">
        <v>18.3</v>
      </c>
      <c r="G55">
        <v>12.9</v>
      </c>
      <c r="H55">
        <v>10.4</v>
      </c>
      <c r="I55">
        <v>8.27</v>
      </c>
      <c r="J55">
        <v>6.69</v>
      </c>
      <c r="K55">
        <v>10.7</v>
      </c>
      <c r="L55">
        <v>9.5500000000000007</v>
      </c>
      <c r="M55">
        <v>30</v>
      </c>
      <c r="N55">
        <v>110</v>
      </c>
    </row>
    <row r="56" spans="1:14" x14ac:dyDescent="0.3">
      <c r="A56">
        <v>1983</v>
      </c>
      <c r="B56">
        <v>77</v>
      </c>
      <c r="C56">
        <v>26.1</v>
      </c>
      <c r="D56">
        <v>23.7</v>
      </c>
      <c r="E56">
        <v>31.1</v>
      </c>
      <c r="F56">
        <v>18.899999999999999</v>
      </c>
      <c r="G56">
        <v>19.5</v>
      </c>
      <c r="H56">
        <v>14.4</v>
      </c>
      <c r="I56">
        <v>7.86</v>
      </c>
      <c r="J56">
        <v>18.600000000000001</v>
      </c>
      <c r="K56">
        <v>42</v>
      </c>
      <c r="L56">
        <v>35</v>
      </c>
      <c r="M56">
        <v>65</v>
      </c>
      <c r="N56">
        <v>77</v>
      </c>
    </row>
    <row r="57" spans="1:14" x14ac:dyDescent="0.3">
      <c r="A57">
        <v>1984</v>
      </c>
      <c r="B57">
        <v>34.200000000000003</v>
      </c>
      <c r="C57">
        <v>18.600000000000001</v>
      </c>
      <c r="D57">
        <v>45.1</v>
      </c>
      <c r="E57">
        <v>28.9</v>
      </c>
      <c r="F57">
        <v>8.27</v>
      </c>
      <c r="G57">
        <v>6.88</v>
      </c>
      <c r="H57">
        <v>5.64</v>
      </c>
      <c r="I57">
        <v>9.77</v>
      </c>
      <c r="J57">
        <v>12.1</v>
      </c>
      <c r="K57">
        <v>35.4</v>
      </c>
      <c r="L57">
        <v>37.799999999999997</v>
      </c>
      <c r="M57" t="s">
        <v>99</v>
      </c>
      <c r="N57" t="s">
        <v>99</v>
      </c>
    </row>
    <row r="58" spans="1:14" x14ac:dyDescent="0.3">
      <c r="A58">
        <v>1985</v>
      </c>
      <c r="B58">
        <v>265</v>
      </c>
      <c r="C58">
        <v>82.2</v>
      </c>
      <c r="D58">
        <v>74.2</v>
      </c>
      <c r="E58">
        <v>30.8</v>
      </c>
      <c r="F58">
        <v>18.3</v>
      </c>
      <c r="G58">
        <v>12.4</v>
      </c>
      <c r="H58">
        <v>9.99</v>
      </c>
      <c r="I58">
        <v>13.9</v>
      </c>
      <c r="J58">
        <v>20.8</v>
      </c>
      <c r="K58">
        <v>26.8</v>
      </c>
      <c r="L58">
        <v>21.7</v>
      </c>
      <c r="M58">
        <v>40.299999999999997</v>
      </c>
      <c r="N58">
        <v>265</v>
      </c>
    </row>
    <row r="59" spans="1:14" x14ac:dyDescent="0.3">
      <c r="A59">
        <v>1986</v>
      </c>
      <c r="B59">
        <v>41.2</v>
      </c>
      <c r="C59">
        <v>46.5</v>
      </c>
      <c r="D59">
        <v>24.4</v>
      </c>
      <c r="E59">
        <v>13.1</v>
      </c>
      <c r="F59">
        <v>14.9</v>
      </c>
      <c r="G59">
        <v>7.07</v>
      </c>
      <c r="H59">
        <v>5.03</v>
      </c>
      <c r="I59" t="s">
        <v>100</v>
      </c>
      <c r="J59" t="s">
        <v>101</v>
      </c>
      <c r="K59" t="s">
        <v>102</v>
      </c>
      <c r="L59" t="s">
        <v>103</v>
      </c>
      <c r="M59" t="s">
        <v>104</v>
      </c>
      <c r="N59" t="s">
        <v>64</v>
      </c>
    </row>
    <row r="60" spans="1:14" x14ac:dyDescent="0.3">
      <c r="A60">
        <v>1987</v>
      </c>
      <c r="B60" t="s">
        <v>105</v>
      </c>
      <c r="C60" t="s">
        <v>106</v>
      </c>
      <c r="D60" t="s">
        <v>107</v>
      </c>
      <c r="E60">
        <v>36.200000000000003</v>
      </c>
      <c r="F60">
        <v>13.9</v>
      </c>
      <c r="G60">
        <v>8.27</v>
      </c>
      <c r="H60">
        <v>5.95</v>
      </c>
      <c r="I60">
        <v>4.7300000000000004</v>
      </c>
      <c r="J60">
        <v>12.6</v>
      </c>
      <c r="K60">
        <v>15.2</v>
      </c>
      <c r="L60">
        <v>31.1</v>
      </c>
      <c r="M60">
        <v>75.900000000000006</v>
      </c>
      <c r="N60" t="s">
        <v>108</v>
      </c>
    </row>
    <row r="61" spans="1:14" x14ac:dyDescent="0.3">
      <c r="A61">
        <v>1988</v>
      </c>
      <c r="B61" t="s">
        <v>109</v>
      </c>
      <c r="C61" t="s">
        <v>110</v>
      </c>
      <c r="D61">
        <v>50.1</v>
      </c>
      <c r="E61" t="s">
        <v>111</v>
      </c>
      <c r="F61" t="s">
        <v>31</v>
      </c>
      <c r="G61">
        <v>10.199999999999999</v>
      </c>
      <c r="H61" t="s">
        <v>112</v>
      </c>
      <c r="I61" t="s">
        <v>82</v>
      </c>
      <c r="J61">
        <v>3.88</v>
      </c>
      <c r="K61" t="s">
        <v>93</v>
      </c>
      <c r="L61">
        <v>17.5</v>
      </c>
      <c r="M61" t="s">
        <v>113</v>
      </c>
      <c r="N61" t="s">
        <v>109</v>
      </c>
    </row>
    <row r="62" spans="1:14" x14ac:dyDescent="0.3">
      <c r="A62">
        <v>1989</v>
      </c>
      <c r="B62">
        <v>27.1</v>
      </c>
      <c r="C62">
        <v>30.4</v>
      </c>
      <c r="D62">
        <v>22.7</v>
      </c>
      <c r="E62">
        <v>15.5</v>
      </c>
      <c r="F62">
        <v>9.5500000000000007</v>
      </c>
      <c r="G62">
        <v>18.3</v>
      </c>
      <c r="H62">
        <v>16</v>
      </c>
      <c r="I62" t="s">
        <v>114</v>
      </c>
      <c r="J62" t="s">
        <v>115</v>
      </c>
      <c r="K62">
        <v>15.2</v>
      </c>
      <c r="L62">
        <v>37.799999999999997</v>
      </c>
      <c r="M62">
        <v>87.5</v>
      </c>
      <c r="N62" t="s">
        <v>116</v>
      </c>
    </row>
    <row r="63" spans="1:14" x14ac:dyDescent="0.3">
      <c r="A63">
        <v>1990</v>
      </c>
      <c r="B63">
        <v>18.100000000000001</v>
      </c>
      <c r="C63" t="s">
        <v>117</v>
      </c>
      <c r="D63" t="s">
        <v>70</v>
      </c>
      <c r="E63" t="s">
        <v>73</v>
      </c>
      <c r="F63">
        <v>5.03</v>
      </c>
      <c r="G63" t="s">
        <v>118</v>
      </c>
      <c r="H63" t="s">
        <v>119</v>
      </c>
      <c r="I63">
        <v>4.7300000000000004</v>
      </c>
      <c r="J63">
        <v>4.4400000000000004</v>
      </c>
      <c r="K63" t="s">
        <v>120</v>
      </c>
      <c r="L63" t="s">
        <v>121</v>
      </c>
      <c r="M63" t="s">
        <v>122</v>
      </c>
      <c r="N63" t="s">
        <v>117</v>
      </c>
    </row>
    <row r="64" spans="1:14" x14ac:dyDescent="0.3">
      <c r="A64">
        <v>1991</v>
      </c>
      <c r="B64">
        <v>42.9</v>
      </c>
      <c r="C64" t="s">
        <v>123</v>
      </c>
      <c r="D64">
        <v>162</v>
      </c>
      <c r="E64" t="s">
        <v>124</v>
      </c>
      <c r="F64" t="s">
        <v>31</v>
      </c>
      <c r="G64" t="s">
        <v>125</v>
      </c>
      <c r="H64">
        <v>7.46</v>
      </c>
      <c r="I64">
        <v>6.69</v>
      </c>
      <c r="J64">
        <v>14.4</v>
      </c>
      <c r="K64" t="s">
        <v>126</v>
      </c>
      <c r="L64" t="s">
        <v>127</v>
      </c>
      <c r="M64" t="s">
        <v>128</v>
      </c>
      <c r="N64" t="s">
        <v>129</v>
      </c>
    </row>
    <row r="65" spans="1:14" x14ac:dyDescent="0.3">
      <c r="A65">
        <v>1992</v>
      </c>
      <c r="B65" t="s">
        <v>130</v>
      </c>
      <c r="C65">
        <v>21.4</v>
      </c>
      <c r="D65">
        <v>14.4</v>
      </c>
      <c r="E65">
        <v>18.3</v>
      </c>
      <c r="F65">
        <v>12.9</v>
      </c>
      <c r="G65">
        <v>6.32</v>
      </c>
      <c r="H65">
        <v>5.03</v>
      </c>
      <c r="I65" t="s">
        <v>131</v>
      </c>
      <c r="J65" t="s">
        <v>68</v>
      </c>
      <c r="K65" t="s">
        <v>132</v>
      </c>
      <c r="L65">
        <v>84.5</v>
      </c>
      <c r="M65" t="s">
        <v>133</v>
      </c>
      <c r="N65" t="s">
        <v>134</v>
      </c>
    </row>
    <row r="66" spans="1:14" x14ac:dyDescent="0.3">
      <c r="A66">
        <v>1993</v>
      </c>
      <c r="B66" t="s">
        <v>135</v>
      </c>
      <c r="C66">
        <v>11.6</v>
      </c>
      <c r="D66">
        <v>8.4700000000000006</v>
      </c>
      <c r="E66" t="s">
        <v>136</v>
      </c>
      <c r="F66" t="s">
        <v>93</v>
      </c>
      <c r="G66">
        <v>8.27</v>
      </c>
      <c r="H66">
        <v>5.33</v>
      </c>
      <c r="I66" t="s">
        <v>137</v>
      </c>
      <c r="J66" t="s">
        <v>81</v>
      </c>
      <c r="K66" t="s">
        <v>138</v>
      </c>
      <c r="L66" t="s">
        <v>139</v>
      </c>
      <c r="M66" t="s">
        <v>140</v>
      </c>
      <c r="N66" t="s">
        <v>135</v>
      </c>
    </row>
    <row r="67" spans="1:14" x14ac:dyDescent="0.3">
      <c r="A67">
        <v>1994</v>
      </c>
      <c r="B67" t="s">
        <v>141</v>
      </c>
      <c r="C67">
        <v>8.75</v>
      </c>
      <c r="D67" t="s">
        <v>142</v>
      </c>
      <c r="E67">
        <v>11.2</v>
      </c>
      <c r="F67" t="s">
        <v>143</v>
      </c>
      <c r="G67" t="s">
        <v>144</v>
      </c>
      <c r="H67" t="s">
        <v>145</v>
      </c>
      <c r="I67" t="s">
        <v>146</v>
      </c>
      <c r="J67" t="s">
        <v>147</v>
      </c>
      <c r="K67" t="s">
        <v>148</v>
      </c>
      <c r="L67">
        <v>8.1</v>
      </c>
      <c r="M67" t="s">
        <v>149</v>
      </c>
      <c r="N67" t="s">
        <v>141</v>
      </c>
    </row>
    <row r="68" spans="1:14" x14ac:dyDescent="0.3">
      <c r="A68">
        <v>1995</v>
      </c>
      <c r="B68">
        <v>14.9</v>
      </c>
      <c r="C68">
        <v>7.52</v>
      </c>
      <c r="D68">
        <v>15.9</v>
      </c>
      <c r="E68">
        <v>6.61</v>
      </c>
      <c r="F68">
        <v>4.91</v>
      </c>
      <c r="G68" t="s">
        <v>150</v>
      </c>
      <c r="H68" t="s">
        <v>151</v>
      </c>
      <c r="I68" t="s">
        <v>152</v>
      </c>
      <c r="J68" t="s">
        <v>153</v>
      </c>
      <c r="K68" t="s">
        <v>154</v>
      </c>
      <c r="L68" t="s">
        <v>155</v>
      </c>
      <c r="M68" t="s">
        <v>156</v>
      </c>
      <c r="N68" t="s">
        <v>156</v>
      </c>
    </row>
    <row r="69" spans="1:14" x14ac:dyDescent="0.3">
      <c r="A69">
        <v>1996</v>
      </c>
      <c r="B69" t="s">
        <v>157</v>
      </c>
      <c r="C69" t="s">
        <v>158</v>
      </c>
      <c r="D69">
        <v>69.3</v>
      </c>
      <c r="E69" t="s">
        <v>159</v>
      </c>
      <c r="F69" t="s">
        <v>160</v>
      </c>
      <c r="G69" t="s">
        <v>43</v>
      </c>
      <c r="H69" t="s">
        <v>161</v>
      </c>
      <c r="I69" t="s">
        <v>162</v>
      </c>
      <c r="J69" t="s">
        <v>163</v>
      </c>
      <c r="K69" t="s">
        <v>164</v>
      </c>
      <c r="L69" t="s">
        <v>165</v>
      </c>
      <c r="M69">
        <v>49.2</v>
      </c>
      <c r="N69" t="s">
        <v>157</v>
      </c>
    </row>
    <row r="70" spans="1:14" x14ac:dyDescent="0.3">
      <c r="A70">
        <v>1997</v>
      </c>
      <c r="B70" t="s">
        <v>166</v>
      </c>
      <c r="C70">
        <v>28.1</v>
      </c>
      <c r="D70">
        <v>39.1</v>
      </c>
      <c r="E70">
        <v>17.399999999999999</v>
      </c>
      <c r="F70">
        <v>15.4</v>
      </c>
      <c r="G70">
        <v>10.3</v>
      </c>
      <c r="H70">
        <v>6.73</v>
      </c>
      <c r="I70">
        <v>5.81</v>
      </c>
      <c r="J70">
        <v>11.5</v>
      </c>
      <c r="K70">
        <v>25.6</v>
      </c>
      <c r="L70" t="s">
        <v>75</v>
      </c>
      <c r="M70">
        <v>78.7</v>
      </c>
      <c r="N70" t="s">
        <v>166</v>
      </c>
    </row>
    <row r="71" spans="1:14" x14ac:dyDescent="0.3">
      <c r="A71">
        <v>1998</v>
      </c>
      <c r="B71">
        <v>72</v>
      </c>
      <c r="C71">
        <v>39.1</v>
      </c>
      <c r="D71">
        <v>20.5</v>
      </c>
      <c r="E71">
        <v>18.600000000000001</v>
      </c>
      <c r="F71">
        <v>18</v>
      </c>
      <c r="G71">
        <v>10.3</v>
      </c>
      <c r="H71">
        <v>5.64</v>
      </c>
      <c r="I71">
        <v>14.9</v>
      </c>
      <c r="J71">
        <v>12.7</v>
      </c>
      <c r="K71">
        <v>14.9</v>
      </c>
      <c r="L71">
        <v>33.799999999999997</v>
      </c>
      <c r="M71" t="s">
        <v>167</v>
      </c>
      <c r="N71" t="s">
        <v>105</v>
      </c>
    </row>
    <row r="72" spans="1:14" x14ac:dyDescent="0.3">
      <c r="A72">
        <v>1999</v>
      </c>
      <c r="B72">
        <v>68.7</v>
      </c>
      <c r="C72">
        <v>20.5</v>
      </c>
      <c r="D72">
        <v>44.2</v>
      </c>
      <c r="E72">
        <v>15.1</v>
      </c>
      <c r="F72">
        <v>7.91</v>
      </c>
      <c r="G72">
        <v>7.91</v>
      </c>
      <c r="H72">
        <v>5.29</v>
      </c>
      <c r="I72" t="s">
        <v>168</v>
      </c>
      <c r="J72" t="s">
        <v>169</v>
      </c>
      <c r="K72" t="s">
        <v>170</v>
      </c>
      <c r="L72">
        <v>33.4</v>
      </c>
      <c r="M72">
        <v>50.6</v>
      </c>
      <c r="N72" t="s">
        <v>171</v>
      </c>
    </row>
    <row r="73" spans="1:14" x14ac:dyDescent="0.3">
      <c r="A73">
        <v>2000</v>
      </c>
      <c r="B73" t="s">
        <v>62</v>
      </c>
      <c r="C73">
        <v>35.4</v>
      </c>
      <c r="D73" t="s">
        <v>172</v>
      </c>
      <c r="E73">
        <v>19.899999999999999</v>
      </c>
      <c r="F73">
        <v>12.5</v>
      </c>
      <c r="G73">
        <v>8.32</v>
      </c>
      <c r="H73">
        <v>6.35</v>
      </c>
      <c r="I73">
        <v>15.4</v>
      </c>
      <c r="J73">
        <v>8.11</v>
      </c>
      <c r="K73">
        <v>28.5</v>
      </c>
      <c r="L73">
        <v>28.1</v>
      </c>
      <c r="M73">
        <v>78.099999999999994</v>
      </c>
      <c r="N73" t="s">
        <v>173</v>
      </c>
    </row>
    <row r="74" spans="1:14" x14ac:dyDescent="0.3">
      <c r="A74">
        <v>2001</v>
      </c>
      <c r="B74">
        <v>157</v>
      </c>
      <c r="C74">
        <v>19.600000000000001</v>
      </c>
      <c r="D74">
        <v>26.6</v>
      </c>
      <c r="E74">
        <v>11.5</v>
      </c>
      <c r="F74">
        <v>14.3</v>
      </c>
      <c r="G74">
        <v>6.73</v>
      </c>
      <c r="H74">
        <v>4.8</v>
      </c>
      <c r="I74">
        <v>4.32</v>
      </c>
      <c r="J74">
        <v>6.73</v>
      </c>
      <c r="K74">
        <v>10.1</v>
      </c>
      <c r="L74">
        <v>37.4</v>
      </c>
      <c r="M74">
        <v>45.1</v>
      </c>
      <c r="N74">
        <v>157</v>
      </c>
    </row>
    <row r="75" spans="1:14" x14ac:dyDescent="0.3">
      <c r="A75">
        <v>2002</v>
      </c>
      <c r="B75">
        <v>40.799999999999997</v>
      </c>
      <c r="C75">
        <v>50.6</v>
      </c>
      <c r="D75">
        <v>34.200000000000003</v>
      </c>
      <c r="E75">
        <v>14.1</v>
      </c>
      <c r="F75">
        <v>12.2</v>
      </c>
      <c r="G75">
        <v>7.51</v>
      </c>
      <c r="H75">
        <v>7.11</v>
      </c>
      <c r="I75">
        <v>4.8</v>
      </c>
      <c r="J75">
        <v>16.8</v>
      </c>
      <c r="K75">
        <v>14.9</v>
      </c>
      <c r="L75">
        <v>22.5</v>
      </c>
      <c r="M75">
        <v>56.8</v>
      </c>
      <c r="N75">
        <v>56.8</v>
      </c>
    </row>
    <row r="76" spans="1:14" x14ac:dyDescent="0.3">
      <c r="A76">
        <v>2003</v>
      </c>
      <c r="B76">
        <v>181</v>
      </c>
      <c r="C76">
        <v>38.700000000000003</v>
      </c>
      <c r="D76">
        <v>22.5</v>
      </c>
      <c r="E76">
        <v>13.8</v>
      </c>
      <c r="F76">
        <v>10.1</v>
      </c>
      <c r="G76">
        <v>6.92</v>
      </c>
      <c r="H76">
        <v>6.35</v>
      </c>
      <c r="I76">
        <v>15.1</v>
      </c>
      <c r="J76">
        <v>14.3</v>
      </c>
      <c r="K76">
        <v>9.85</v>
      </c>
      <c r="L76">
        <v>19.3</v>
      </c>
      <c r="M76">
        <v>21.2</v>
      </c>
      <c r="N76">
        <v>181</v>
      </c>
    </row>
    <row r="77" spans="1:14" x14ac:dyDescent="0.3">
      <c r="A77">
        <v>2004</v>
      </c>
      <c r="B77">
        <v>27.4</v>
      </c>
      <c r="C77">
        <v>52</v>
      </c>
      <c r="D77">
        <v>48.3</v>
      </c>
      <c r="E77">
        <v>56.4</v>
      </c>
      <c r="F77">
        <v>13.8</v>
      </c>
      <c r="G77">
        <v>10.8</v>
      </c>
      <c r="H77">
        <v>12.5</v>
      </c>
      <c r="I77">
        <v>7.51</v>
      </c>
      <c r="J77">
        <v>4.6399999999999997</v>
      </c>
      <c r="K77">
        <v>13.8</v>
      </c>
      <c r="L77">
        <v>19.3</v>
      </c>
      <c r="M77">
        <v>70.900000000000006</v>
      </c>
      <c r="N77">
        <v>70.900000000000006</v>
      </c>
    </row>
    <row r="78" spans="1:14" x14ac:dyDescent="0.3">
      <c r="A78">
        <v>2005</v>
      </c>
      <c r="B78">
        <v>50.1</v>
      </c>
      <c r="C78">
        <v>65.5</v>
      </c>
      <c r="D78">
        <v>204</v>
      </c>
      <c r="E78">
        <v>64.5</v>
      </c>
      <c r="F78">
        <v>23.1</v>
      </c>
      <c r="G78">
        <v>16.3</v>
      </c>
      <c r="H78">
        <v>12</v>
      </c>
      <c r="I78">
        <v>9.6199999999999992</v>
      </c>
      <c r="J78">
        <v>21.2</v>
      </c>
      <c r="K78">
        <v>22.8</v>
      </c>
      <c r="L78" t="s">
        <v>164</v>
      </c>
      <c r="M78">
        <v>101</v>
      </c>
      <c r="N78" t="s">
        <v>174</v>
      </c>
    </row>
    <row r="79" spans="1:14" x14ac:dyDescent="0.3">
      <c r="A79">
        <v>2006</v>
      </c>
      <c r="B79">
        <v>24.5</v>
      </c>
      <c r="C79">
        <v>19.899999999999999</v>
      </c>
      <c r="D79">
        <v>42.9</v>
      </c>
      <c r="E79">
        <v>22.5</v>
      </c>
      <c r="F79">
        <v>11</v>
      </c>
      <c r="G79">
        <v>7.51</v>
      </c>
      <c r="H79">
        <v>5.99</v>
      </c>
      <c r="I79">
        <v>5.29</v>
      </c>
      <c r="J79">
        <v>11.3</v>
      </c>
      <c r="K79">
        <v>34.6</v>
      </c>
      <c r="L79">
        <v>36.200000000000003</v>
      </c>
      <c r="M79">
        <v>69.3</v>
      </c>
      <c r="N79">
        <v>69.3</v>
      </c>
    </row>
    <row r="80" spans="1:14" x14ac:dyDescent="0.3">
      <c r="A80">
        <v>2007</v>
      </c>
      <c r="B80">
        <v>164</v>
      </c>
      <c r="C80" t="s">
        <v>175</v>
      </c>
      <c r="D80">
        <v>31.5</v>
      </c>
      <c r="E80">
        <v>22.5</v>
      </c>
      <c r="F80">
        <v>15.1</v>
      </c>
      <c r="G80">
        <v>10.5</v>
      </c>
      <c r="H80">
        <v>7.71</v>
      </c>
      <c r="I80">
        <v>5.99</v>
      </c>
      <c r="J80">
        <v>4.32</v>
      </c>
      <c r="K80">
        <v>11</v>
      </c>
      <c r="L80">
        <v>25.2</v>
      </c>
      <c r="M80">
        <v>82.8</v>
      </c>
      <c r="N80" t="s">
        <v>176</v>
      </c>
    </row>
    <row r="81" spans="1:14" x14ac:dyDescent="0.3">
      <c r="A81">
        <v>2008</v>
      </c>
      <c r="B81">
        <v>36.200000000000003</v>
      </c>
      <c r="C81">
        <v>48.7</v>
      </c>
      <c r="D81">
        <v>30.4</v>
      </c>
      <c r="E81" t="s">
        <v>177</v>
      </c>
      <c r="F81" t="s">
        <v>178</v>
      </c>
      <c r="G81">
        <v>11.7</v>
      </c>
      <c r="H81">
        <v>11</v>
      </c>
      <c r="I81">
        <v>5.64</v>
      </c>
      <c r="J81">
        <v>17.399999999999999</v>
      </c>
      <c r="K81">
        <v>6.73</v>
      </c>
      <c r="L81">
        <v>75.3</v>
      </c>
      <c r="M81">
        <v>212</v>
      </c>
      <c r="N81" t="s">
        <v>179</v>
      </c>
    </row>
    <row r="82" spans="1:14" x14ac:dyDescent="0.3">
      <c r="A82">
        <v>2009</v>
      </c>
      <c r="B82">
        <v>228</v>
      </c>
      <c r="C82" t="s">
        <v>180</v>
      </c>
      <c r="D82" t="s">
        <v>181</v>
      </c>
      <c r="E82" t="s">
        <v>182</v>
      </c>
      <c r="F82" t="s">
        <v>183</v>
      </c>
      <c r="G82" t="s">
        <v>52</v>
      </c>
      <c r="H82">
        <v>13.3</v>
      </c>
      <c r="I82">
        <v>12.5</v>
      </c>
      <c r="J82">
        <v>14.1</v>
      </c>
      <c r="K82">
        <v>35</v>
      </c>
      <c r="L82">
        <v>21.5</v>
      </c>
      <c r="M82">
        <v>70.900000000000006</v>
      </c>
      <c r="N82" t="s">
        <v>184</v>
      </c>
    </row>
    <row r="83" spans="1:14" x14ac:dyDescent="0.3">
      <c r="A83">
        <v>2010</v>
      </c>
      <c r="B83">
        <v>73.099999999999994</v>
      </c>
      <c r="C83">
        <v>12.5</v>
      </c>
      <c r="D83">
        <v>20.5</v>
      </c>
      <c r="E83">
        <v>20.5</v>
      </c>
      <c r="F83">
        <v>12.5</v>
      </c>
      <c r="G83">
        <v>6.35</v>
      </c>
      <c r="H83">
        <v>4.6399999999999997</v>
      </c>
      <c r="I83">
        <v>3.87</v>
      </c>
      <c r="J83">
        <v>2.91</v>
      </c>
      <c r="K83">
        <v>20.8</v>
      </c>
      <c r="L83">
        <v>75.3</v>
      </c>
      <c r="M83" t="s">
        <v>185</v>
      </c>
      <c r="N83" t="s">
        <v>185</v>
      </c>
    </row>
    <row r="84" spans="1:14" x14ac:dyDescent="0.3">
      <c r="A84">
        <v>2011</v>
      </c>
      <c r="B84" t="s">
        <v>186</v>
      </c>
      <c r="C84">
        <v>28.1</v>
      </c>
      <c r="D84">
        <v>125</v>
      </c>
      <c r="E84">
        <v>104</v>
      </c>
      <c r="F84">
        <v>25.9</v>
      </c>
      <c r="G84">
        <v>13.3</v>
      </c>
      <c r="H84">
        <v>9.85</v>
      </c>
      <c r="I84">
        <v>5.99</v>
      </c>
      <c r="J84">
        <v>4.96</v>
      </c>
      <c r="K84">
        <v>27.4</v>
      </c>
      <c r="L84">
        <v>27.7</v>
      </c>
      <c r="M84">
        <v>56.8</v>
      </c>
      <c r="N84" t="s">
        <v>187</v>
      </c>
    </row>
    <row r="85" spans="1:14" x14ac:dyDescent="0.3">
      <c r="A85">
        <v>2012</v>
      </c>
      <c r="B85">
        <v>114</v>
      </c>
      <c r="C85">
        <v>22.1</v>
      </c>
      <c r="D85">
        <v>33.4</v>
      </c>
      <c r="E85">
        <v>19.3</v>
      </c>
      <c r="F85">
        <v>35</v>
      </c>
      <c r="G85">
        <v>10.5</v>
      </c>
      <c r="H85">
        <v>7.91</v>
      </c>
      <c r="I85">
        <v>7.51</v>
      </c>
      <c r="J85">
        <v>7.31</v>
      </c>
      <c r="K85">
        <v>8.11</v>
      </c>
      <c r="L85">
        <v>28.1</v>
      </c>
      <c r="M85">
        <v>11.5</v>
      </c>
      <c r="N85">
        <v>114</v>
      </c>
    </row>
    <row r="86" spans="1:14" x14ac:dyDescent="0.3">
      <c r="A86">
        <v>2013</v>
      </c>
      <c r="B86">
        <v>46</v>
      </c>
      <c r="C86">
        <v>47.4</v>
      </c>
      <c r="D86">
        <v>28.1</v>
      </c>
      <c r="E86">
        <v>25.2</v>
      </c>
      <c r="F86">
        <v>17.399999999999999</v>
      </c>
      <c r="G86">
        <v>9.85</v>
      </c>
      <c r="H86">
        <v>5.99</v>
      </c>
      <c r="I86">
        <v>4.32</v>
      </c>
      <c r="J86">
        <v>4.6399999999999997</v>
      </c>
      <c r="K86">
        <v>7.91</v>
      </c>
      <c r="L86">
        <v>24.9</v>
      </c>
      <c r="M86">
        <v>63.4</v>
      </c>
      <c r="N86">
        <v>63.4</v>
      </c>
    </row>
    <row r="87" spans="1:14" x14ac:dyDescent="0.3">
      <c r="A87">
        <v>2014</v>
      </c>
      <c r="B87">
        <v>22.5</v>
      </c>
      <c r="C87">
        <v>21.5</v>
      </c>
      <c r="D87">
        <v>22.5</v>
      </c>
      <c r="E87">
        <v>33.4</v>
      </c>
      <c r="F87">
        <v>7.91</v>
      </c>
      <c r="G87">
        <v>6.73</v>
      </c>
      <c r="H87">
        <v>6.92</v>
      </c>
      <c r="I87">
        <v>4.6399999999999997</v>
      </c>
      <c r="J87">
        <v>2.91</v>
      </c>
      <c r="K87">
        <v>13</v>
      </c>
      <c r="L87">
        <v>85.7</v>
      </c>
      <c r="M87">
        <v>27.7</v>
      </c>
      <c r="N87">
        <v>85.7</v>
      </c>
    </row>
    <row r="88" spans="1:14" x14ac:dyDescent="0.3">
      <c r="A88" t="s">
        <v>188</v>
      </c>
      <c r="B88">
        <v>69.400000000000006</v>
      </c>
      <c r="C88">
        <v>42</v>
      </c>
      <c r="D88">
        <v>41.8</v>
      </c>
      <c r="E88">
        <v>28.2</v>
      </c>
      <c r="F88">
        <v>14.4</v>
      </c>
      <c r="G88">
        <v>9.5500000000000007</v>
      </c>
      <c r="H88">
        <v>8.17</v>
      </c>
      <c r="I88">
        <v>6.65</v>
      </c>
      <c r="J88">
        <v>9.33</v>
      </c>
      <c r="K88">
        <v>16.7</v>
      </c>
      <c r="L88">
        <v>36.5</v>
      </c>
      <c r="M88">
        <v>60.3</v>
      </c>
      <c r="N88">
        <v>98.2</v>
      </c>
    </row>
    <row r="90" spans="1:14" x14ac:dyDescent="0.3">
      <c r="A90" s="1" t="s">
        <v>189</v>
      </c>
    </row>
    <row r="92" spans="1:14" x14ac:dyDescent="0.3">
      <c r="A92" t="s">
        <v>4</v>
      </c>
    </row>
    <row r="93" spans="1:14" x14ac:dyDescent="0.3">
      <c r="A93" t="s">
        <v>5</v>
      </c>
    </row>
    <row r="94" spans="1:14" x14ac:dyDescent="0.3">
      <c r="A94" t="s">
        <v>6</v>
      </c>
      <c r="B94" t="s">
        <v>7</v>
      </c>
      <c r="C94" t="s">
        <v>8</v>
      </c>
      <c r="D94" t="s">
        <v>9</v>
      </c>
      <c r="E94" t="s">
        <v>10</v>
      </c>
      <c r="F94" t="s">
        <v>11</v>
      </c>
      <c r="G94" t="s">
        <v>12</v>
      </c>
      <c r="H94" t="s">
        <v>13</v>
      </c>
      <c r="I94" t="s">
        <v>14</v>
      </c>
      <c r="J94" t="s">
        <v>15</v>
      </c>
      <c r="K94" t="s">
        <v>16</v>
      </c>
      <c r="L94" t="s">
        <v>17</v>
      </c>
      <c r="M94" t="s">
        <v>18</v>
      </c>
      <c r="N94" t="s">
        <v>19</v>
      </c>
    </row>
    <row r="95" spans="1:14" x14ac:dyDescent="0.3">
      <c r="A95">
        <v>2015</v>
      </c>
      <c r="B95">
        <v>17</v>
      </c>
      <c r="C95">
        <v>4.95</v>
      </c>
      <c r="D95">
        <v>7.82</v>
      </c>
      <c r="E95">
        <v>12.9</v>
      </c>
      <c r="F95">
        <v>13.3</v>
      </c>
      <c r="G95">
        <v>7.72</v>
      </c>
      <c r="H95">
        <v>3.67</v>
      </c>
      <c r="I95">
        <v>3.53</v>
      </c>
      <c r="J95">
        <v>9.4</v>
      </c>
      <c r="K95">
        <v>25.1</v>
      </c>
      <c r="L95">
        <v>4.21</v>
      </c>
      <c r="M95">
        <v>22.3</v>
      </c>
      <c r="N95">
        <v>25.1</v>
      </c>
    </row>
    <row r="96" spans="1:14" x14ac:dyDescent="0.3">
      <c r="A96">
        <v>2016</v>
      </c>
      <c r="B96">
        <v>21</v>
      </c>
      <c r="C96">
        <v>11.6</v>
      </c>
      <c r="D96">
        <v>14</v>
      </c>
      <c r="E96">
        <v>9.9499999999999993</v>
      </c>
      <c r="F96">
        <v>7.62</v>
      </c>
      <c r="G96">
        <v>7.22</v>
      </c>
      <c r="H96">
        <v>2.27</v>
      </c>
      <c r="I96">
        <v>1.81</v>
      </c>
      <c r="J96">
        <v>2.37</v>
      </c>
      <c r="K96">
        <v>3.24</v>
      </c>
      <c r="L96">
        <v>60.6</v>
      </c>
      <c r="M96">
        <v>41.8</v>
      </c>
      <c r="N96">
        <v>60.6</v>
      </c>
    </row>
    <row r="97" spans="1:14" x14ac:dyDescent="0.3">
      <c r="A97">
        <v>2017</v>
      </c>
      <c r="B97">
        <v>12.5</v>
      </c>
      <c r="C97">
        <v>11.4</v>
      </c>
      <c r="D97">
        <v>15.3</v>
      </c>
      <c r="E97">
        <v>11.3</v>
      </c>
      <c r="F97">
        <v>8.23</v>
      </c>
      <c r="G97">
        <v>5.81</v>
      </c>
      <c r="H97">
        <v>3.83</v>
      </c>
      <c r="I97">
        <v>2.16</v>
      </c>
      <c r="J97">
        <v>1.6</v>
      </c>
      <c r="K97">
        <v>1.97</v>
      </c>
      <c r="L97">
        <v>13.4</v>
      </c>
      <c r="M97">
        <v>53.6</v>
      </c>
      <c r="N97">
        <v>53.6</v>
      </c>
    </row>
    <row r="98" spans="1:14" x14ac:dyDescent="0.3">
      <c r="A98">
        <v>2018</v>
      </c>
      <c r="B98">
        <v>21</v>
      </c>
      <c r="C98">
        <v>59</v>
      </c>
      <c r="D98">
        <v>69.5</v>
      </c>
      <c r="E98">
        <v>46.7</v>
      </c>
      <c r="F98">
        <v>9.4</v>
      </c>
      <c r="G98">
        <v>7.22</v>
      </c>
      <c r="H98">
        <v>5.37</v>
      </c>
      <c r="I98">
        <v>19</v>
      </c>
      <c r="J98">
        <v>13.1</v>
      </c>
      <c r="K98">
        <v>9.4</v>
      </c>
      <c r="L98">
        <v>23.2</v>
      </c>
      <c r="M98">
        <v>46.1</v>
      </c>
      <c r="N98">
        <v>69.5</v>
      </c>
    </row>
    <row r="99" spans="1:14" x14ac:dyDescent="0.3">
      <c r="A99">
        <v>2019</v>
      </c>
      <c r="B99">
        <v>13.7</v>
      </c>
      <c r="C99">
        <v>15.6</v>
      </c>
      <c r="D99">
        <v>16.7</v>
      </c>
      <c r="E99">
        <v>29.1</v>
      </c>
      <c r="F99">
        <v>18.5</v>
      </c>
      <c r="G99">
        <v>6.36</v>
      </c>
      <c r="H99">
        <v>4.45</v>
      </c>
      <c r="I99">
        <v>3.31</v>
      </c>
      <c r="J99">
        <v>3.6</v>
      </c>
      <c r="K99">
        <v>3.6</v>
      </c>
      <c r="L99">
        <v>31.2</v>
      </c>
      <c r="M99">
        <v>44</v>
      </c>
      <c r="N99">
        <v>44</v>
      </c>
    </row>
    <row r="100" spans="1:14" x14ac:dyDescent="0.3">
      <c r="A100">
        <v>2020</v>
      </c>
      <c r="B100">
        <v>168</v>
      </c>
      <c r="C100">
        <v>89.2</v>
      </c>
      <c r="D100">
        <v>69.5</v>
      </c>
      <c r="E100">
        <v>39.1</v>
      </c>
      <c r="F100">
        <v>15.9</v>
      </c>
      <c r="G100">
        <v>12.3</v>
      </c>
      <c r="H100">
        <v>11.8</v>
      </c>
      <c r="I100">
        <v>11.2</v>
      </c>
      <c r="J100">
        <v>5.55</v>
      </c>
      <c r="K100">
        <v>34.9</v>
      </c>
      <c r="L100">
        <v>37.9</v>
      </c>
      <c r="M100">
        <v>37.299999999999997</v>
      </c>
      <c r="N100">
        <v>168</v>
      </c>
    </row>
    <row r="101" spans="1:14" x14ac:dyDescent="0.3">
      <c r="A101">
        <v>2021</v>
      </c>
      <c r="B101">
        <v>64.599999999999994</v>
      </c>
      <c r="C101">
        <v>204</v>
      </c>
    </row>
    <row r="102" spans="1:14" x14ac:dyDescent="0.3">
      <c r="A102" t="s">
        <v>188</v>
      </c>
      <c r="B102">
        <v>45.4</v>
      </c>
      <c r="C102">
        <v>56.5</v>
      </c>
      <c r="D102">
        <v>32.1</v>
      </c>
      <c r="E102">
        <v>24.8</v>
      </c>
      <c r="F102">
        <v>12.2</v>
      </c>
      <c r="G102">
        <v>7.77</v>
      </c>
      <c r="H102">
        <v>5.23</v>
      </c>
      <c r="I102">
        <v>6.83</v>
      </c>
      <c r="J102">
        <v>5.94</v>
      </c>
      <c r="K102">
        <v>13</v>
      </c>
      <c r="L102">
        <v>28.4</v>
      </c>
      <c r="M102">
        <v>40.9</v>
      </c>
      <c r="N102">
        <v>70.099999999999994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67BC-9B16-42D3-89C2-A3F5F683F777}">
  <dimension ref="A1:N17"/>
  <sheetViews>
    <sheetView workbookViewId="0">
      <selection activeCell="G19" sqref="G19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  <c r="B3" t="s">
        <v>190</v>
      </c>
    </row>
    <row r="5" spans="1:14" x14ac:dyDescent="0.3">
      <c r="A5" t="s">
        <v>4</v>
      </c>
    </row>
    <row r="6" spans="1:14" x14ac:dyDescent="0.3">
      <c r="A6" t="s">
        <v>5</v>
      </c>
    </row>
    <row r="7" spans="1:14" x14ac:dyDescent="0.3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">
      <c r="A8">
        <v>2015</v>
      </c>
      <c r="B8">
        <v>17</v>
      </c>
      <c r="C8">
        <v>4.95</v>
      </c>
      <c r="D8">
        <v>7.82</v>
      </c>
      <c r="E8">
        <v>12.9</v>
      </c>
      <c r="F8">
        <v>13.3</v>
      </c>
      <c r="G8">
        <v>7.72</v>
      </c>
      <c r="H8">
        <v>3.67</v>
      </c>
      <c r="I8">
        <v>3.53</v>
      </c>
      <c r="J8">
        <v>9.4</v>
      </c>
      <c r="K8">
        <v>25.1</v>
      </c>
      <c r="L8">
        <v>4.21</v>
      </c>
      <c r="M8">
        <v>22.3</v>
      </c>
      <c r="N8">
        <v>25.1</v>
      </c>
    </row>
    <row r="9" spans="1:14" x14ac:dyDescent="0.3">
      <c r="A9">
        <v>2016</v>
      </c>
      <c r="B9">
        <v>21</v>
      </c>
      <c r="C9">
        <v>11.6</v>
      </c>
      <c r="D9">
        <v>14</v>
      </c>
      <c r="E9">
        <v>9.9499999999999993</v>
      </c>
      <c r="F9">
        <v>7.62</v>
      </c>
      <c r="G9">
        <v>7.22</v>
      </c>
      <c r="H9">
        <v>2.27</v>
      </c>
      <c r="I9">
        <v>1.81</v>
      </c>
      <c r="J9">
        <v>2.37</v>
      </c>
      <c r="K9">
        <v>3.24</v>
      </c>
      <c r="L9">
        <v>60.6</v>
      </c>
      <c r="M9">
        <v>41.8</v>
      </c>
      <c r="N9">
        <v>60.6</v>
      </c>
    </row>
    <row r="10" spans="1:14" x14ac:dyDescent="0.3">
      <c r="A10">
        <v>2017</v>
      </c>
      <c r="B10">
        <v>12.5</v>
      </c>
      <c r="C10">
        <v>11.4</v>
      </c>
      <c r="D10">
        <v>15.3</v>
      </c>
      <c r="E10">
        <v>11.3</v>
      </c>
      <c r="F10">
        <v>8.23</v>
      </c>
      <c r="G10">
        <v>5.81</v>
      </c>
      <c r="H10">
        <v>3.83</v>
      </c>
      <c r="I10">
        <v>2.16</v>
      </c>
      <c r="J10">
        <v>1.6</v>
      </c>
      <c r="K10">
        <v>1.97</v>
      </c>
      <c r="L10">
        <v>13.4</v>
      </c>
      <c r="M10">
        <v>53.6</v>
      </c>
      <c r="N10">
        <v>53.6</v>
      </c>
    </row>
    <row r="11" spans="1:14" x14ac:dyDescent="0.3">
      <c r="A11">
        <v>2018</v>
      </c>
      <c r="B11">
        <v>21</v>
      </c>
      <c r="C11">
        <v>59</v>
      </c>
      <c r="D11">
        <v>69.5</v>
      </c>
      <c r="E11">
        <v>46.7</v>
      </c>
      <c r="F11">
        <v>9.4</v>
      </c>
      <c r="G11">
        <v>7.22</v>
      </c>
      <c r="H11">
        <v>5.37</v>
      </c>
      <c r="I11">
        <v>19</v>
      </c>
      <c r="J11">
        <v>13.1</v>
      </c>
      <c r="K11">
        <v>9.4</v>
      </c>
      <c r="L11">
        <v>23.2</v>
      </c>
      <c r="M11">
        <v>46.1</v>
      </c>
      <c r="N11">
        <v>69.5</v>
      </c>
    </row>
    <row r="12" spans="1:14" x14ac:dyDescent="0.3">
      <c r="A12">
        <v>2019</v>
      </c>
      <c r="B12">
        <v>13.7</v>
      </c>
      <c r="C12">
        <v>15.6</v>
      </c>
      <c r="D12">
        <v>16.7</v>
      </c>
      <c r="E12">
        <v>29.1</v>
      </c>
      <c r="F12">
        <v>18.5</v>
      </c>
      <c r="G12">
        <v>6.36</v>
      </c>
      <c r="H12">
        <v>4.45</v>
      </c>
      <c r="I12">
        <v>3.31</v>
      </c>
      <c r="J12">
        <v>3.6</v>
      </c>
      <c r="K12">
        <v>3.6</v>
      </c>
      <c r="L12">
        <v>31.2</v>
      </c>
      <c r="M12">
        <v>44</v>
      </c>
      <c r="N12">
        <v>44</v>
      </c>
    </row>
    <row r="13" spans="1:14" x14ac:dyDescent="0.3">
      <c r="A13">
        <v>2020</v>
      </c>
      <c r="B13">
        <v>168</v>
      </c>
      <c r="C13">
        <v>89.2</v>
      </c>
      <c r="D13">
        <v>69.5</v>
      </c>
      <c r="E13">
        <v>39.1</v>
      </c>
      <c r="F13">
        <v>15.9</v>
      </c>
      <c r="G13">
        <v>12.3</v>
      </c>
      <c r="H13">
        <v>11.8</v>
      </c>
      <c r="I13">
        <v>11.2</v>
      </c>
      <c r="J13">
        <v>5.55</v>
      </c>
      <c r="K13">
        <v>34.9</v>
      </c>
      <c r="L13">
        <v>37.9</v>
      </c>
      <c r="M13">
        <v>37.299999999999997</v>
      </c>
      <c r="N13">
        <v>168</v>
      </c>
    </row>
    <row r="14" spans="1:14" x14ac:dyDescent="0.3">
      <c r="A14">
        <v>2021</v>
      </c>
      <c r="B14">
        <v>64.599999999999994</v>
      </c>
      <c r="C14">
        <v>204</v>
      </c>
    </row>
    <row r="15" spans="1:14" x14ac:dyDescent="0.3">
      <c r="A15" t="s">
        <v>188</v>
      </c>
      <c r="B15">
        <v>45.4</v>
      </c>
      <c r="C15">
        <v>56.5</v>
      </c>
      <c r="D15">
        <v>32.1</v>
      </c>
      <c r="E15">
        <v>24.8</v>
      </c>
      <c r="F15">
        <v>12.2</v>
      </c>
      <c r="G15">
        <v>7.77</v>
      </c>
      <c r="H15">
        <v>5.23</v>
      </c>
      <c r="I15">
        <v>6.83</v>
      </c>
      <c r="J15">
        <v>5.94</v>
      </c>
      <c r="K15">
        <v>13</v>
      </c>
      <c r="L15">
        <v>28.4</v>
      </c>
      <c r="M15">
        <v>40.9</v>
      </c>
      <c r="N15">
        <v>70.099999999999994</v>
      </c>
    </row>
    <row r="17" spans="1:1" x14ac:dyDescent="0.3">
      <c r="A17" t="s">
        <v>189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8CE6-F597-4371-B812-476E7B04F1B3}">
  <dimension ref="A1:Q101"/>
  <sheetViews>
    <sheetView topLeftCell="M1" workbookViewId="0">
      <selection activeCell="K21" sqref="K21"/>
    </sheetView>
  </sheetViews>
  <sheetFormatPr defaultRowHeight="14.4" x14ac:dyDescent="0.3"/>
  <cols>
    <col min="14" max="14" width="15.5546875" bestFit="1" customWidth="1"/>
    <col min="16" max="16" width="16.88671875" customWidth="1"/>
  </cols>
  <sheetData>
    <row r="1" spans="1:16" x14ac:dyDescent="0.3">
      <c r="A1" t="s">
        <v>0</v>
      </c>
    </row>
    <row r="2" spans="1:16" x14ac:dyDescent="0.3">
      <c r="A2" t="s">
        <v>1</v>
      </c>
    </row>
    <row r="3" spans="1:16" x14ac:dyDescent="0.3">
      <c r="A3" t="s">
        <v>2</v>
      </c>
      <c r="B3" t="s">
        <v>191</v>
      </c>
    </row>
    <row r="5" spans="1:16" x14ac:dyDescent="0.3">
      <c r="A5" t="s">
        <v>4</v>
      </c>
    </row>
    <row r="6" spans="1:16" x14ac:dyDescent="0.3">
      <c r="A6" t="s">
        <v>5</v>
      </c>
    </row>
    <row r="7" spans="1:16" ht="28.8" x14ac:dyDescent="0.3">
      <c r="A7" s="63" t="s">
        <v>6</v>
      </c>
      <c r="B7" s="63" t="s">
        <v>7</v>
      </c>
      <c r="C7" s="63" t="s">
        <v>8</v>
      </c>
      <c r="D7" s="63" t="s">
        <v>9</v>
      </c>
      <c r="E7" s="63" t="s">
        <v>10</v>
      </c>
      <c r="F7" s="63" t="s">
        <v>11</v>
      </c>
      <c r="G7" s="63" t="s">
        <v>12</v>
      </c>
      <c r="H7" s="63" t="s">
        <v>13</v>
      </c>
      <c r="I7" s="63" t="s">
        <v>14</v>
      </c>
      <c r="J7" s="63" t="s">
        <v>15</v>
      </c>
      <c r="K7" s="63" t="s">
        <v>16</v>
      </c>
      <c r="L7" s="63" t="s">
        <v>17</v>
      </c>
      <c r="M7" s="63" t="s">
        <v>18</v>
      </c>
      <c r="N7" s="62" t="s">
        <v>19</v>
      </c>
      <c r="P7" s="11" t="s">
        <v>194</v>
      </c>
    </row>
    <row r="8" spans="1:16" x14ac:dyDescent="0.3">
      <c r="A8" s="13">
        <v>1935</v>
      </c>
      <c r="B8" s="10">
        <v>59.3</v>
      </c>
      <c r="C8" s="10">
        <v>94.9</v>
      </c>
      <c r="D8" s="10">
        <v>57.3</v>
      </c>
      <c r="E8" s="10">
        <v>29.2</v>
      </c>
      <c r="F8" s="10">
        <v>16.600000000000001</v>
      </c>
      <c r="G8" s="10">
        <v>9.18</v>
      </c>
      <c r="H8" s="10">
        <v>7.12</v>
      </c>
      <c r="I8" s="10">
        <v>5.43</v>
      </c>
      <c r="J8" s="10">
        <v>4.8</v>
      </c>
      <c r="K8" s="10">
        <v>12.2</v>
      </c>
      <c r="L8" s="10">
        <v>14.6</v>
      </c>
      <c r="M8" s="4">
        <v>44.2</v>
      </c>
      <c r="N8">
        <v>94.9</v>
      </c>
      <c r="P8" s="12"/>
    </row>
    <row r="9" spans="1:16" x14ac:dyDescent="0.3">
      <c r="A9" s="13">
        <v>1936</v>
      </c>
      <c r="B9" s="10">
        <v>29.6</v>
      </c>
      <c r="C9" s="10">
        <v>42.5</v>
      </c>
      <c r="D9" s="10">
        <v>38.200000000000003</v>
      </c>
      <c r="E9" s="10">
        <v>23.8</v>
      </c>
      <c r="F9" s="10">
        <v>10.5</v>
      </c>
      <c r="G9" s="10">
        <v>7.66</v>
      </c>
      <c r="H9" s="10">
        <v>6.25</v>
      </c>
      <c r="I9" s="10">
        <v>4.6500000000000004</v>
      </c>
      <c r="J9" s="10">
        <v>8.0299999999999994</v>
      </c>
      <c r="K9" s="10">
        <v>13.5</v>
      </c>
      <c r="L9" s="10">
        <v>28.1</v>
      </c>
      <c r="M9" s="10">
        <v>15.1</v>
      </c>
      <c r="N9">
        <v>42.5</v>
      </c>
      <c r="P9" s="13">
        <f>MAX(J8:M8,B9:I9)</f>
        <v>44.2</v>
      </c>
    </row>
    <row r="10" spans="1:16" x14ac:dyDescent="0.3">
      <c r="A10" s="13">
        <v>1937</v>
      </c>
      <c r="B10" s="10">
        <v>93</v>
      </c>
      <c r="C10" s="4">
        <v>143</v>
      </c>
      <c r="D10" s="10">
        <v>32.299999999999997</v>
      </c>
      <c r="E10" s="10">
        <v>34.200000000000003</v>
      </c>
      <c r="F10" s="10">
        <v>25.2</v>
      </c>
      <c r="G10" s="10">
        <v>9.4</v>
      </c>
      <c r="H10" s="10">
        <v>7.48</v>
      </c>
      <c r="I10" s="10">
        <v>5.59</v>
      </c>
      <c r="J10" s="10">
        <v>4.3499999999999996</v>
      </c>
      <c r="K10" s="10">
        <v>15.1</v>
      </c>
      <c r="L10" s="10">
        <v>27</v>
      </c>
      <c r="M10" s="4">
        <v>161</v>
      </c>
      <c r="N10">
        <v>161</v>
      </c>
      <c r="P10" s="13">
        <f>MAX(J9:M9,B10:I10)</f>
        <v>143</v>
      </c>
    </row>
    <row r="11" spans="1:16" x14ac:dyDescent="0.3">
      <c r="A11" s="13">
        <v>1938</v>
      </c>
      <c r="B11" s="10">
        <v>42.9</v>
      </c>
      <c r="C11" s="10">
        <v>23.1</v>
      </c>
      <c r="D11" s="10">
        <v>14.6</v>
      </c>
      <c r="E11" s="10">
        <v>32.299999999999997</v>
      </c>
      <c r="F11" s="10">
        <v>12</v>
      </c>
      <c r="G11" s="10">
        <v>10.5</v>
      </c>
      <c r="H11" s="10">
        <v>5.1100000000000003</v>
      </c>
      <c r="I11" s="10">
        <v>7.66</v>
      </c>
      <c r="J11" s="10">
        <v>4.95</v>
      </c>
      <c r="K11" s="10">
        <v>20.2</v>
      </c>
      <c r="L11" s="10">
        <v>32.299999999999997</v>
      </c>
      <c r="M11" s="10">
        <v>37.799999999999997</v>
      </c>
      <c r="N11">
        <v>42.9</v>
      </c>
      <c r="P11" s="17">
        <f>MAX(J10:M10,B11:I11)</f>
        <v>161</v>
      </c>
    </row>
    <row r="12" spans="1:16" x14ac:dyDescent="0.3">
      <c r="A12" s="13">
        <v>1939</v>
      </c>
      <c r="B12" s="10">
        <v>97.4</v>
      </c>
      <c r="C12" s="10">
        <v>99.9</v>
      </c>
      <c r="D12" s="10">
        <v>19.600000000000001</v>
      </c>
      <c r="E12" s="10">
        <v>12.2</v>
      </c>
      <c r="F12" s="10">
        <v>8.0299999999999994</v>
      </c>
      <c r="G12" s="10">
        <v>4.8</v>
      </c>
      <c r="H12" s="10">
        <v>4.95</v>
      </c>
      <c r="I12" s="10">
        <v>3.77</v>
      </c>
      <c r="J12" s="10">
        <v>6.77</v>
      </c>
      <c r="K12" s="10">
        <v>10.5</v>
      </c>
      <c r="L12" s="10">
        <v>7.12</v>
      </c>
      <c r="M12" s="10">
        <v>11.3</v>
      </c>
      <c r="N12">
        <v>99.9</v>
      </c>
      <c r="P12" s="13">
        <f t="shared" ref="P12:P75" si="0">MAX(J11:M11,B12:I12)</f>
        <v>99.9</v>
      </c>
    </row>
    <row r="13" spans="1:16" x14ac:dyDescent="0.3">
      <c r="A13" s="13">
        <v>1940</v>
      </c>
      <c r="B13" s="10">
        <v>16.8</v>
      </c>
      <c r="C13" s="10">
        <v>28.5</v>
      </c>
      <c r="D13" s="10">
        <v>34.200000000000003</v>
      </c>
      <c r="E13" s="10">
        <v>21.8</v>
      </c>
      <c r="F13" s="10">
        <v>8.7899999999999991</v>
      </c>
      <c r="G13" s="10">
        <v>5.92</v>
      </c>
      <c r="H13" s="10">
        <v>3.91</v>
      </c>
      <c r="I13" s="10">
        <v>3.77</v>
      </c>
      <c r="J13" s="10">
        <v>11.3</v>
      </c>
      <c r="K13" s="10">
        <v>17.100000000000001</v>
      </c>
      <c r="L13" s="10">
        <v>89.4</v>
      </c>
      <c r="M13" s="10">
        <v>44.4</v>
      </c>
      <c r="N13">
        <v>89.4</v>
      </c>
      <c r="P13" s="13">
        <f t="shared" si="0"/>
        <v>34.200000000000003</v>
      </c>
    </row>
    <row r="14" spans="1:16" x14ac:dyDescent="0.3">
      <c r="A14" s="13">
        <v>1941</v>
      </c>
      <c r="B14" s="10">
        <v>29</v>
      </c>
      <c r="C14" s="10">
        <v>18.600000000000001</v>
      </c>
      <c r="D14" s="10">
        <v>52.5</v>
      </c>
      <c r="E14" s="10">
        <v>39.1</v>
      </c>
      <c r="F14" s="10">
        <v>11</v>
      </c>
      <c r="G14" s="10">
        <v>9.16</v>
      </c>
      <c r="H14" s="10">
        <v>22</v>
      </c>
      <c r="I14" s="10">
        <v>4.79</v>
      </c>
      <c r="J14" s="10">
        <v>11.4</v>
      </c>
      <c r="K14" s="10">
        <v>26.4</v>
      </c>
      <c r="L14" s="10">
        <v>16.5</v>
      </c>
      <c r="M14" s="10">
        <v>79.2</v>
      </c>
      <c r="N14">
        <v>79.2</v>
      </c>
      <c r="P14" s="13">
        <f t="shared" si="0"/>
        <v>89.4</v>
      </c>
    </row>
    <row r="15" spans="1:16" x14ac:dyDescent="0.3">
      <c r="A15" s="13">
        <v>1942</v>
      </c>
      <c r="B15" s="10">
        <v>95.1</v>
      </c>
      <c r="C15" s="10">
        <v>37.9</v>
      </c>
      <c r="D15" s="10">
        <v>26.1</v>
      </c>
      <c r="E15" s="10">
        <v>19.2</v>
      </c>
      <c r="F15" s="10">
        <v>17.600000000000001</v>
      </c>
      <c r="G15" s="10">
        <v>7.97</v>
      </c>
      <c r="H15" s="10">
        <v>7.59</v>
      </c>
      <c r="I15" s="10">
        <v>4.63</v>
      </c>
      <c r="J15" s="10">
        <v>5.96</v>
      </c>
      <c r="K15" s="10">
        <v>13</v>
      </c>
      <c r="L15" s="10">
        <v>31.9</v>
      </c>
      <c r="M15" s="10">
        <v>173</v>
      </c>
      <c r="N15">
        <v>173</v>
      </c>
      <c r="P15" s="13">
        <f t="shared" si="0"/>
        <v>95.1</v>
      </c>
    </row>
    <row r="16" spans="1:16" x14ac:dyDescent="0.3">
      <c r="A16" s="13">
        <v>1943</v>
      </c>
      <c r="B16" s="10">
        <v>158</v>
      </c>
      <c r="C16" s="10">
        <v>52.5</v>
      </c>
      <c r="D16" s="10">
        <v>81.599999999999994</v>
      </c>
      <c r="E16" s="10">
        <v>35.200000000000003</v>
      </c>
      <c r="F16" s="10">
        <v>16</v>
      </c>
      <c r="G16" s="10">
        <v>14.1</v>
      </c>
      <c r="H16" s="10">
        <v>8.76</v>
      </c>
      <c r="I16" s="10">
        <v>10.6</v>
      </c>
      <c r="J16" s="10">
        <v>5.28</v>
      </c>
      <c r="K16" s="10">
        <v>24.5</v>
      </c>
      <c r="L16" s="10">
        <v>28</v>
      </c>
      <c r="M16" s="10">
        <v>170</v>
      </c>
      <c r="N16">
        <v>170</v>
      </c>
      <c r="P16" s="17">
        <f t="shared" si="0"/>
        <v>173</v>
      </c>
    </row>
    <row r="17" spans="1:16" x14ac:dyDescent="0.3">
      <c r="A17" s="13">
        <v>1944</v>
      </c>
      <c r="B17" s="10">
        <v>53.4</v>
      </c>
      <c r="C17" s="10">
        <v>76.3</v>
      </c>
      <c r="D17" s="10">
        <v>29.7</v>
      </c>
      <c r="E17" s="10">
        <v>24.2</v>
      </c>
      <c r="F17" s="10">
        <v>13.6</v>
      </c>
      <c r="G17" s="10">
        <v>8.76</v>
      </c>
      <c r="H17" s="10">
        <v>6.66</v>
      </c>
      <c r="I17" s="10">
        <v>5.45</v>
      </c>
      <c r="J17" s="10">
        <v>5.1100000000000003</v>
      </c>
      <c r="K17" s="10">
        <v>18.600000000000001</v>
      </c>
      <c r="L17" s="10">
        <v>16</v>
      </c>
      <c r="M17" s="10">
        <v>56.3</v>
      </c>
      <c r="N17">
        <v>76.3</v>
      </c>
      <c r="P17" s="13">
        <f t="shared" si="0"/>
        <v>170</v>
      </c>
    </row>
    <row r="18" spans="1:16" x14ac:dyDescent="0.3">
      <c r="A18" s="13">
        <v>1945</v>
      </c>
      <c r="B18" s="10">
        <v>98</v>
      </c>
      <c r="C18" s="10">
        <v>37.799999999999997</v>
      </c>
      <c r="D18" s="10">
        <v>53.4</v>
      </c>
      <c r="E18" s="10">
        <v>39.9</v>
      </c>
      <c r="F18" s="10">
        <v>18.899999999999999</v>
      </c>
      <c r="G18" s="10">
        <v>12</v>
      </c>
      <c r="H18" s="10">
        <v>8.98</v>
      </c>
      <c r="I18" s="10">
        <v>6.25</v>
      </c>
      <c r="J18" s="10">
        <v>5.59</v>
      </c>
      <c r="K18" s="10">
        <v>13.3</v>
      </c>
      <c r="L18" s="10">
        <v>21.2</v>
      </c>
      <c r="M18" s="10">
        <v>59.8</v>
      </c>
      <c r="N18">
        <v>98</v>
      </c>
      <c r="P18" s="13">
        <f t="shared" si="0"/>
        <v>98</v>
      </c>
    </row>
    <row r="19" spans="1:16" x14ac:dyDescent="0.3">
      <c r="A19" s="13">
        <v>1946</v>
      </c>
      <c r="B19" s="10">
        <v>62.9</v>
      </c>
      <c r="C19" s="10">
        <v>25.6</v>
      </c>
      <c r="D19" s="10">
        <v>28.1</v>
      </c>
      <c r="E19" s="10">
        <v>37</v>
      </c>
      <c r="F19" s="10">
        <v>14.9</v>
      </c>
      <c r="G19" s="10">
        <v>12</v>
      </c>
      <c r="H19" s="10">
        <v>6.09</v>
      </c>
      <c r="I19" s="10">
        <v>5.27</v>
      </c>
      <c r="J19" s="10">
        <v>5.1100000000000003</v>
      </c>
      <c r="K19" s="10">
        <v>7.66</v>
      </c>
      <c r="L19" s="10">
        <v>33.799999999999997</v>
      </c>
      <c r="M19" s="10">
        <v>44.2</v>
      </c>
      <c r="N19">
        <v>62.9</v>
      </c>
      <c r="P19" s="13">
        <f t="shared" si="0"/>
        <v>62.9</v>
      </c>
    </row>
    <row r="20" spans="1:16" x14ac:dyDescent="0.3">
      <c r="A20" s="13">
        <v>1947</v>
      </c>
      <c r="B20" s="10">
        <v>30</v>
      </c>
      <c r="C20" s="10">
        <v>15.4</v>
      </c>
      <c r="D20" s="10">
        <v>48.7</v>
      </c>
      <c r="E20" s="10">
        <v>18</v>
      </c>
      <c r="F20" s="10">
        <v>7.66</v>
      </c>
      <c r="G20" s="10">
        <v>6.09</v>
      </c>
      <c r="H20" s="10">
        <v>6.09</v>
      </c>
      <c r="I20" s="10">
        <v>8.41</v>
      </c>
      <c r="J20" s="10">
        <v>6.6</v>
      </c>
      <c r="K20" s="10">
        <v>9.85</v>
      </c>
      <c r="L20" s="10">
        <v>23.1</v>
      </c>
      <c r="M20" s="10">
        <v>94.9</v>
      </c>
      <c r="N20">
        <v>94.9</v>
      </c>
      <c r="P20" s="13">
        <f t="shared" si="0"/>
        <v>48.7</v>
      </c>
    </row>
    <row r="21" spans="1:16" x14ac:dyDescent="0.3">
      <c r="A21" s="13">
        <v>1948</v>
      </c>
      <c r="B21" s="10">
        <v>60.9</v>
      </c>
      <c r="C21" s="10">
        <v>17.399999999999999</v>
      </c>
      <c r="D21" s="10">
        <v>45.6</v>
      </c>
      <c r="E21" s="10">
        <v>14.9</v>
      </c>
      <c r="F21" s="10">
        <v>11</v>
      </c>
      <c r="G21" s="10">
        <v>9.85</v>
      </c>
      <c r="H21" s="10">
        <v>4.95</v>
      </c>
      <c r="I21" s="10">
        <v>4.2</v>
      </c>
      <c r="J21" s="10">
        <v>4.05</v>
      </c>
      <c r="K21" s="20">
        <v>10.1</v>
      </c>
      <c r="L21" s="10">
        <v>17.7</v>
      </c>
      <c r="M21" s="10">
        <v>121</v>
      </c>
      <c r="N21" s="1">
        <v>121</v>
      </c>
      <c r="P21" s="13">
        <f t="shared" si="0"/>
        <v>94.9</v>
      </c>
    </row>
    <row r="22" spans="1:16" x14ac:dyDescent="0.3">
      <c r="A22" s="13">
        <v>1949</v>
      </c>
      <c r="B22" s="10">
        <v>121</v>
      </c>
      <c r="C22" s="10">
        <v>139</v>
      </c>
      <c r="D22" s="10">
        <v>62.4</v>
      </c>
      <c r="E22" s="10">
        <v>53.9</v>
      </c>
      <c r="F22" s="10">
        <v>18</v>
      </c>
      <c r="G22" s="10">
        <v>16.600000000000001</v>
      </c>
      <c r="H22" s="10">
        <v>11</v>
      </c>
      <c r="I22" s="10">
        <v>7.66</v>
      </c>
      <c r="J22" s="10">
        <v>7.12</v>
      </c>
      <c r="K22" s="10">
        <v>33.4</v>
      </c>
      <c r="L22" s="10">
        <v>43.8</v>
      </c>
      <c r="M22" s="10">
        <v>33.799999999999997</v>
      </c>
      <c r="N22">
        <v>139</v>
      </c>
      <c r="P22" s="13">
        <f t="shared" si="0"/>
        <v>139</v>
      </c>
    </row>
    <row r="23" spans="1:16" x14ac:dyDescent="0.3">
      <c r="A23" s="13">
        <v>1950</v>
      </c>
      <c r="B23" s="10">
        <v>92.4</v>
      </c>
      <c r="C23" s="10">
        <v>41.6</v>
      </c>
      <c r="D23" s="10">
        <v>36.6</v>
      </c>
      <c r="E23" s="10">
        <v>42</v>
      </c>
      <c r="F23" s="10">
        <v>14.1</v>
      </c>
      <c r="G23" s="10">
        <v>8.41</v>
      </c>
      <c r="H23" s="10">
        <v>6.77</v>
      </c>
      <c r="I23" s="10">
        <v>5.43</v>
      </c>
      <c r="J23" s="10">
        <v>8.0299999999999994</v>
      </c>
      <c r="K23" s="10">
        <v>7.85</v>
      </c>
      <c r="L23" s="10">
        <v>44.2</v>
      </c>
      <c r="M23" s="10">
        <v>114</v>
      </c>
      <c r="N23">
        <v>114</v>
      </c>
      <c r="P23" s="13">
        <f t="shared" si="0"/>
        <v>92.4</v>
      </c>
    </row>
    <row r="24" spans="1:16" x14ac:dyDescent="0.3">
      <c r="A24" s="13">
        <v>1951</v>
      </c>
      <c r="B24" s="10">
        <v>51.1</v>
      </c>
      <c r="C24" s="10">
        <v>51.1</v>
      </c>
      <c r="D24" s="10">
        <v>46</v>
      </c>
      <c r="E24" s="10">
        <v>28.9</v>
      </c>
      <c r="F24" s="10">
        <v>16</v>
      </c>
      <c r="G24" s="10">
        <v>10.8</v>
      </c>
      <c r="H24" s="10">
        <v>8.0299999999999994</v>
      </c>
      <c r="I24" s="10">
        <v>5.75</v>
      </c>
      <c r="J24" s="10">
        <v>4.8</v>
      </c>
      <c r="K24" s="10">
        <v>6.6</v>
      </c>
      <c r="L24" s="10">
        <v>8.41</v>
      </c>
      <c r="M24" s="10">
        <v>49.7</v>
      </c>
      <c r="N24">
        <v>51.1</v>
      </c>
      <c r="P24" s="13">
        <f t="shared" si="0"/>
        <v>114</v>
      </c>
    </row>
    <row r="25" spans="1:16" x14ac:dyDescent="0.3">
      <c r="A25" s="13">
        <v>1952</v>
      </c>
      <c r="B25" s="10">
        <v>130</v>
      </c>
      <c r="C25" s="10">
        <v>68.2</v>
      </c>
      <c r="D25" s="10">
        <v>73.599999999999994</v>
      </c>
      <c r="E25" s="10">
        <v>38.200000000000003</v>
      </c>
      <c r="F25" s="10">
        <v>17.7</v>
      </c>
      <c r="G25" s="10">
        <v>14.1</v>
      </c>
      <c r="H25" s="10">
        <v>9.4</v>
      </c>
      <c r="I25" s="10">
        <v>6.95</v>
      </c>
      <c r="J25" s="10">
        <v>13.3</v>
      </c>
      <c r="K25" s="10">
        <v>7.66</v>
      </c>
      <c r="L25" s="10">
        <v>42</v>
      </c>
      <c r="M25" s="10">
        <v>56.8</v>
      </c>
      <c r="N25">
        <v>130</v>
      </c>
      <c r="P25" s="13">
        <f t="shared" si="0"/>
        <v>130</v>
      </c>
    </row>
    <row r="26" spans="1:16" x14ac:dyDescent="0.3">
      <c r="A26" s="13">
        <v>1953</v>
      </c>
      <c r="B26" s="10">
        <v>19.600000000000001</v>
      </c>
      <c r="C26" s="10">
        <v>50.6</v>
      </c>
      <c r="D26" s="10">
        <v>29.2</v>
      </c>
      <c r="E26" s="10">
        <v>23.8</v>
      </c>
      <c r="F26" s="10">
        <v>14.3</v>
      </c>
      <c r="G26" s="10">
        <v>6.6</v>
      </c>
      <c r="H26" s="10">
        <v>5.27</v>
      </c>
      <c r="I26" s="10">
        <v>5.27</v>
      </c>
      <c r="J26" s="10">
        <v>8.0299999999999994</v>
      </c>
      <c r="K26" s="10">
        <v>14.9</v>
      </c>
      <c r="L26" s="10">
        <v>27</v>
      </c>
      <c r="M26" s="20">
        <v>36.6</v>
      </c>
      <c r="N26" s="1">
        <v>50.6</v>
      </c>
      <c r="P26" s="13">
        <f t="shared" si="0"/>
        <v>56.8</v>
      </c>
    </row>
    <row r="27" spans="1:16" x14ac:dyDescent="0.3">
      <c r="A27" s="13">
        <v>1954</v>
      </c>
      <c r="B27" s="20">
        <v>41.6</v>
      </c>
      <c r="C27" s="10">
        <v>15.7</v>
      </c>
      <c r="D27" s="10">
        <v>17.399999999999999</v>
      </c>
      <c r="E27" s="10">
        <v>30.6</v>
      </c>
      <c r="F27" s="10">
        <v>8.18</v>
      </c>
      <c r="G27" s="10">
        <v>4.93</v>
      </c>
      <c r="H27" s="10">
        <v>4.2</v>
      </c>
      <c r="I27" s="10">
        <v>3.52</v>
      </c>
      <c r="J27" s="10">
        <v>3.01</v>
      </c>
      <c r="K27" s="10">
        <v>4.49</v>
      </c>
      <c r="L27" s="10">
        <v>11.9</v>
      </c>
      <c r="M27" s="20">
        <v>20</v>
      </c>
      <c r="N27" s="1">
        <v>41.6</v>
      </c>
      <c r="P27" s="13">
        <f t="shared" si="0"/>
        <v>41.6</v>
      </c>
    </row>
    <row r="28" spans="1:16" x14ac:dyDescent="0.3">
      <c r="A28" s="13">
        <v>1955</v>
      </c>
      <c r="B28" s="20">
        <v>61.1</v>
      </c>
      <c r="C28" s="10">
        <v>11.7</v>
      </c>
      <c r="D28" s="10">
        <v>10.8</v>
      </c>
      <c r="E28" s="10">
        <v>29.9</v>
      </c>
      <c r="F28" s="10">
        <v>26.2</v>
      </c>
      <c r="G28" s="10">
        <v>9.07</v>
      </c>
      <c r="H28" s="10">
        <v>3.79</v>
      </c>
      <c r="I28" s="10">
        <v>2.4</v>
      </c>
      <c r="J28" s="10">
        <v>1.74</v>
      </c>
      <c r="K28" s="10">
        <v>6.65</v>
      </c>
      <c r="L28" s="10">
        <v>14</v>
      </c>
      <c r="M28" s="10">
        <v>43.5</v>
      </c>
      <c r="N28" s="1">
        <v>61.1</v>
      </c>
      <c r="P28" s="13">
        <f t="shared" si="0"/>
        <v>61.1</v>
      </c>
    </row>
    <row r="29" spans="1:16" x14ac:dyDescent="0.3">
      <c r="A29" s="13">
        <v>1956</v>
      </c>
      <c r="B29" s="10">
        <v>38.700000000000003</v>
      </c>
      <c r="C29" s="10">
        <v>7.66</v>
      </c>
      <c r="D29" s="10">
        <v>15.1</v>
      </c>
      <c r="E29" s="10">
        <v>4.78</v>
      </c>
      <c r="F29" s="10">
        <v>5.69</v>
      </c>
      <c r="G29" s="10">
        <v>4.93</v>
      </c>
      <c r="H29" s="10">
        <v>3.93</v>
      </c>
      <c r="I29" s="20">
        <v>3.39</v>
      </c>
      <c r="J29" s="20">
        <v>2.4</v>
      </c>
      <c r="K29" s="20">
        <v>3.52</v>
      </c>
      <c r="L29" s="20">
        <v>48.1</v>
      </c>
      <c r="M29" s="20">
        <v>89.1</v>
      </c>
      <c r="N29" s="1">
        <v>89.1</v>
      </c>
      <c r="P29" s="13">
        <f t="shared" si="0"/>
        <v>43.5</v>
      </c>
    </row>
    <row r="30" spans="1:16" x14ac:dyDescent="0.3">
      <c r="A30" s="13">
        <v>1957</v>
      </c>
      <c r="B30" s="10">
        <v>35.4</v>
      </c>
      <c r="C30" s="10">
        <v>19.100000000000001</v>
      </c>
      <c r="D30" s="10">
        <v>33</v>
      </c>
      <c r="E30" s="10">
        <v>44.9</v>
      </c>
      <c r="F30" s="10">
        <v>16.600000000000001</v>
      </c>
      <c r="G30" s="20">
        <v>6.81</v>
      </c>
      <c r="H30" s="20">
        <v>4.3499999999999996</v>
      </c>
      <c r="I30" s="20">
        <v>3.79</v>
      </c>
      <c r="J30" s="20">
        <v>5.23</v>
      </c>
      <c r="K30" s="20">
        <v>7.66</v>
      </c>
      <c r="L30" s="20">
        <v>21.2</v>
      </c>
      <c r="M30" s="10">
        <v>57</v>
      </c>
      <c r="N30" s="1">
        <v>57</v>
      </c>
      <c r="P30" s="13">
        <f t="shared" si="0"/>
        <v>89.1</v>
      </c>
    </row>
    <row r="31" spans="1:16" x14ac:dyDescent="0.3">
      <c r="A31" s="13">
        <v>1958</v>
      </c>
      <c r="B31" s="10">
        <v>15.8</v>
      </c>
      <c r="C31" s="20">
        <v>16.3</v>
      </c>
      <c r="D31" s="20">
        <v>11.4</v>
      </c>
      <c r="E31" s="10">
        <v>48.8</v>
      </c>
      <c r="F31" s="10">
        <v>19.7</v>
      </c>
      <c r="G31" s="10">
        <v>9.7799999999999994</v>
      </c>
      <c r="H31" s="10">
        <v>16</v>
      </c>
      <c r="I31" s="10">
        <v>5.61</v>
      </c>
      <c r="J31" s="10">
        <v>10.8</v>
      </c>
      <c r="K31" s="10">
        <v>22.3</v>
      </c>
      <c r="L31" s="10">
        <v>61.3</v>
      </c>
      <c r="M31" s="10">
        <v>20</v>
      </c>
      <c r="N31" s="1">
        <v>61.3</v>
      </c>
      <c r="P31" s="13">
        <f t="shared" si="0"/>
        <v>57</v>
      </c>
    </row>
    <row r="32" spans="1:16" x14ac:dyDescent="0.3">
      <c r="A32" s="13">
        <v>1959</v>
      </c>
      <c r="B32" s="10">
        <v>35.9</v>
      </c>
      <c r="C32" s="10">
        <v>5.61</v>
      </c>
      <c r="D32" s="10">
        <v>31.9</v>
      </c>
      <c r="E32" s="10">
        <v>15.3</v>
      </c>
      <c r="F32" s="10">
        <v>6.48</v>
      </c>
      <c r="G32" s="10">
        <v>4.17</v>
      </c>
      <c r="H32" s="10">
        <v>2.76</v>
      </c>
      <c r="I32" s="10">
        <v>2.5</v>
      </c>
      <c r="J32" s="10">
        <v>2.02</v>
      </c>
      <c r="K32" s="10">
        <v>10.4</v>
      </c>
      <c r="L32" s="10">
        <v>26.4</v>
      </c>
      <c r="M32" s="10">
        <v>29</v>
      </c>
      <c r="N32">
        <v>35.9</v>
      </c>
      <c r="P32" s="13">
        <f t="shared" si="0"/>
        <v>61.3</v>
      </c>
    </row>
    <row r="33" spans="1:16" x14ac:dyDescent="0.3">
      <c r="A33" s="13">
        <v>1960</v>
      </c>
      <c r="B33" s="10">
        <v>215</v>
      </c>
      <c r="C33" s="10">
        <v>53.4</v>
      </c>
      <c r="D33" s="10">
        <v>99.6</v>
      </c>
      <c r="E33" s="10">
        <v>31.9</v>
      </c>
      <c r="F33" s="10">
        <v>15.1</v>
      </c>
      <c r="G33" s="10">
        <v>11.9</v>
      </c>
      <c r="H33" s="10">
        <v>9.3699999999999992</v>
      </c>
      <c r="I33" s="10">
        <v>6.31</v>
      </c>
      <c r="J33" s="20">
        <v>18.100000000000001</v>
      </c>
      <c r="K33" s="10">
        <v>7.4</v>
      </c>
      <c r="L33" s="10">
        <v>17.100000000000001</v>
      </c>
      <c r="M33" s="10">
        <v>70.2</v>
      </c>
      <c r="N33" s="1">
        <v>215</v>
      </c>
      <c r="P33" s="13">
        <f t="shared" si="0"/>
        <v>215</v>
      </c>
    </row>
    <row r="34" spans="1:16" x14ac:dyDescent="0.3">
      <c r="A34" s="13">
        <v>1961</v>
      </c>
      <c r="B34" s="20">
        <v>98.3</v>
      </c>
      <c r="C34" s="20">
        <v>89.9</v>
      </c>
      <c r="D34" s="20">
        <v>13.8</v>
      </c>
      <c r="E34" s="20">
        <v>11.2</v>
      </c>
      <c r="F34" s="20">
        <v>9.77</v>
      </c>
      <c r="G34" s="20">
        <v>4.05</v>
      </c>
      <c r="H34" s="20">
        <v>3.29</v>
      </c>
      <c r="I34" s="20">
        <v>3.15</v>
      </c>
      <c r="J34" s="20">
        <v>1.99</v>
      </c>
      <c r="K34" s="20">
        <v>3.29</v>
      </c>
      <c r="L34" s="20">
        <v>5.05</v>
      </c>
      <c r="M34" s="20">
        <v>6.54</v>
      </c>
      <c r="N34" s="1">
        <v>98.3</v>
      </c>
      <c r="P34" s="13">
        <f t="shared" si="0"/>
        <v>98.3</v>
      </c>
    </row>
    <row r="35" spans="1:16" x14ac:dyDescent="0.3">
      <c r="A35" s="13">
        <v>1962</v>
      </c>
      <c r="B35" s="20">
        <v>23.2</v>
      </c>
      <c r="C35" s="20">
        <v>44.1</v>
      </c>
      <c r="D35" s="20">
        <v>25.1</v>
      </c>
      <c r="E35" s="20">
        <v>11</v>
      </c>
      <c r="F35" s="20">
        <v>7.4</v>
      </c>
      <c r="G35" s="20">
        <v>5.45</v>
      </c>
      <c r="H35" s="20">
        <v>6.48</v>
      </c>
      <c r="I35" s="20">
        <v>3.58</v>
      </c>
      <c r="J35" s="20">
        <v>17.100000000000001</v>
      </c>
      <c r="K35" s="20">
        <v>9.3699999999999992</v>
      </c>
      <c r="L35" s="10">
        <v>26.4</v>
      </c>
      <c r="M35" s="10">
        <v>66.900000000000006</v>
      </c>
      <c r="N35" s="1">
        <v>66.900000000000006</v>
      </c>
      <c r="P35" s="13">
        <f t="shared" si="0"/>
        <v>44.1</v>
      </c>
    </row>
    <row r="36" spans="1:16" x14ac:dyDescent="0.3">
      <c r="A36" s="13">
        <v>1963</v>
      </c>
      <c r="B36" s="20">
        <v>18.399999999999999</v>
      </c>
      <c r="C36" s="20">
        <v>16.7</v>
      </c>
      <c r="D36" s="20">
        <v>11.8</v>
      </c>
      <c r="E36" s="20">
        <v>12.3</v>
      </c>
      <c r="F36" s="20">
        <v>5.28</v>
      </c>
      <c r="G36" s="20">
        <v>3.29</v>
      </c>
      <c r="H36" s="10">
        <v>5.59</v>
      </c>
      <c r="I36" s="10">
        <v>4.3899999999999997</v>
      </c>
      <c r="J36" s="10">
        <v>2.78</v>
      </c>
      <c r="K36" s="20">
        <v>3.03</v>
      </c>
      <c r="L36" s="20">
        <v>9.06</v>
      </c>
      <c r="M36" s="10">
        <v>6.91</v>
      </c>
      <c r="N36" s="1">
        <v>18.399999999999999</v>
      </c>
      <c r="P36" s="13">
        <f t="shared" si="0"/>
        <v>66.900000000000006</v>
      </c>
    </row>
    <row r="37" spans="1:16" x14ac:dyDescent="0.3">
      <c r="A37" s="13">
        <v>1964</v>
      </c>
      <c r="B37" s="10">
        <v>22.8</v>
      </c>
      <c r="C37" s="10">
        <v>65</v>
      </c>
      <c r="D37" s="10">
        <v>27.8</v>
      </c>
      <c r="E37" s="10">
        <v>22.7</v>
      </c>
      <c r="F37" s="10">
        <v>7.86</v>
      </c>
      <c r="G37" s="10">
        <v>5.48</v>
      </c>
      <c r="H37" s="10">
        <v>17.5</v>
      </c>
      <c r="I37" s="10">
        <v>7.07</v>
      </c>
      <c r="J37" s="10">
        <v>4.4400000000000004</v>
      </c>
      <c r="K37" s="10">
        <v>16.3</v>
      </c>
      <c r="L37" s="10">
        <v>21.7</v>
      </c>
      <c r="M37" s="20">
        <v>48.3</v>
      </c>
      <c r="N37" s="1">
        <v>65</v>
      </c>
      <c r="P37" s="13">
        <f t="shared" si="0"/>
        <v>65</v>
      </c>
    </row>
    <row r="38" spans="1:16" x14ac:dyDescent="0.3">
      <c r="A38" s="13">
        <v>1965</v>
      </c>
      <c r="B38" s="10">
        <v>50.6</v>
      </c>
      <c r="C38" s="20">
        <v>46.5</v>
      </c>
      <c r="D38" s="20">
        <v>58.8</v>
      </c>
      <c r="E38" s="20">
        <v>28.2</v>
      </c>
      <c r="F38" s="10">
        <v>24.7</v>
      </c>
      <c r="G38" s="10">
        <v>15.5</v>
      </c>
      <c r="H38" s="10">
        <v>12.4</v>
      </c>
      <c r="I38" s="20">
        <v>14.1</v>
      </c>
      <c r="J38" s="20">
        <v>19.899999999999999</v>
      </c>
      <c r="K38" s="10">
        <v>37.799999999999997</v>
      </c>
      <c r="L38" s="10">
        <v>53.4</v>
      </c>
      <c r="M38" s="10">
        <v>44.2</v>
      </c>
      <c r="N38" s="1">
        <v>58.8</v>
      </c>
      <c r="P38" s="13">
        <f t="shared" si="0"/>
        <v>58.8</v>
      </c>
    </row>
    <row r="39" spans="1:16" x14ac:dyDescent="0.3">
      <c r="A39" s="13">
        <v>1966</v>
      </c>
      <c r="B39" s="20">
        <v>44.2</v>
      </c>
      <c r="C39" s="20">
        <v>19.899999999999999</v>
      </c>
      <c r="D39" s="20">
        <v>14.7</v>
      </c>
      <c r="E39" s="20">
        <v>17.8</v>
      </c>
      <c r="F39" s="20">
        <v>9.77</v>
      </c>
      <c r="G39" s="20">
        <v>7.26</v>
      </c>
      <c r="H39" s="20">
        <v>8.68</v>
      </c>
      <c r="I39" s="20">
        <v>4.7300000000000004</v>
      </c>
      <c r="J39" s="10">
        <v>3.35</v>
      </c>
      <c r="K39" s="10">
        <v>8.27</v>
      </c>
      <c r="L39" s="10">
        <v>33</v>
      </c>
      <c r="M39" s="10">
        <v>51.1</v>
      </c>
      <c r="N39" s="1">
        <v>51.1</v>
      </c>
      <c r="P39" s="13">
        <f t="shared" si="0"/>
        <v>53.4</v>
      </c>
    </row>
    <row r="40" spans="1:16" x14ac:dyDescent="0.3">
      <c r="A40" s="13">
        <v>1967</v>
      </c>
      <c r="B40" s="10">
        <v>66.099999999999994</v>
      </c>
      <c r="C40" s="10">
        <v>58.3</v>
      </c>
      <c r="D40" s="10">
        <v>53.4</v>
      </c>
      <c r="E40" s="20">
        <v>19.5</v>
      </c>
      <c r="F40" s="20">
        <v>13.4</v>
      </c>
      <c r="G40" s="20">
        <v>8.27</v>
      </c>
      <c r="H40" s="20">
        <v>6.88</v>
      </c>
      <c r="I40" s="20">
        <v>5.8</v>
      </c>
      <c r="J40" s="20">
        <v>6.5</v>
      </c>
      <c r="K40" s="20">
        <v>6.32</v>
      </c>
      <c r="L40" s="10">
        <v>42</v>
      </c>
      <c r="M40" s="10">
        <v>56.4</v>
      </c>
      <c r="N40" s="1">
        <v>66.099999999999994</v>
      </c>
      <c r="P40" s="13">
        <f t="shared" si="0"/>
        <v>66.099999999999994</v>
      </c>
    </row>
    <row r="41" spans="1:16" x14ac:dyDescent="0.3">
      <c r="A41" s="13">
        <v>1968</v>
      </c>
      <c r="B41" s="10">
        <v>158</v>
      </c>
      <c r="C41" s="10">
        <v>45.1</v>
      </c>
      <c r="D41" s="10">
        <v>77</v>
      </c>
      <c r="E41" s="10">
        <v>33.4</v>
      </c>
      <c r="F41" s="10">
        <v>13.9</v>
      </c>
      <c r="G41" s="10">
        <v>9.11</v>
      </c>
      <c r="H41" s="10">
        <v>7.46</v>
      </c>
      <c r="I41" s="10">
        <v>6.69</v>
      </c>
      <c r="J41" s="10">
        <v>28.2</v>
      </c>
      <c r="K41" s="10">
        <v>20.8</v>
      </c>
      <c r="L41" s="10">
        <v>16.899999999999999</v>
      </c>
      <c r="M41" s="10">
        <v>89.3</v>
      </c>
      <c r="N41">
        <v>158</v>
      </c>
      <c r="P41" s="13">
        <f t="shared" si="0"/>
        <v>158</v>
      </c>
    </row>
    <row r="42" spans="1:16" x14ac:dyDescent="0.3">
      <c r="A42" s="13">
        <v>1969</v>
      </c>
      <c r="B42" s="10">
        <v>42</v>
      </c>
      <c r="C42" s="10">
        <v>27.8</v>
      </c>
      <c r="D42" s="10">
        <v>15.8</v>
      </c>
      <c r="E42" s="10">
        <v>14.7</v>
      </c>
      <c r="F42" s="10">
        <v>7.86</v>
      </c>
      <c r="G42" s="10">
        <v>12.1</v>
      </c>
      <c r="H42" s="10">
        <v>11.9</v>
      </c>
      <c r="I42" s="10">
        <v>9.33</v>
      </c>
      <c r="J42" s="10">
        <v>3.35</v>
      </c>
      <c r="K42" s="10">
        <v>16.899999999999999</v>
      </c>
      <c r="L42" s="10">
        <v>33</v>
      </c>
      <c r="M42" s="10">
        <v>80.400000000000006</v>
      </c>
      <c r="N42">
        <v>80.400000000000006</v>
      </c>
      <c r="P42" s="13">
        <f t="shared" si="0"/>
        <v>89.3</v>
      </c>
    </row>
    <row r="43" spans="1:16" x14ac:dyDescent="0.3">
      <c r="A43" s="13">
        <v>1970</v>
      </c>
      <c r="B43" s="10">
        <v>61.4</v>
      </c>
      <c r="C43" s="10">
        <v>25.4</v>
      </c>
      <c r="D43" s="10">
        <v>17.8</v>
      </c>
      <c r="E43" s="10">
        <v>21.7</v>
      </c>
      <c r="F43" s="10">
        <v>19.899999999999999</v>
      </c>
      <c r="G43" s="10">
        <v>6.69</v>
      </c>
      <c r="H43" s="10">
        <v>6.32</v>
      </c>
      <c r="I43" s="10">
        <v>8.68</v>
      </c>
      <c r="J43" s="10">
        <v>20.8</v>
      </c>
      <c r="K43" s="10">
        <v>24.4</v>
      </c>
      <c r="L43" s="10">
        <v>28.6</v>
      </c>
      <c r="M43" s="10">
        <v>43.3</v>
      </c>
      <c r="N43">
        <v>61.4</v>
      </c>
      <c r="P43" s="13">
        <f t="shared" si="0"/>
        <v>80.400000000000006</v>
      </c>
    </row>
    <row r="44" spans="1:16" x14ac:dyDescent="0.3">
      <c r="A44" s="13">
        <v>1971</v>
      </c>
      <c r="B44" s="10">
        <v>26.1</v>
      </c>
      <c r="C44" s="10">
        <v>19.5</v>
      </c>
      <c r="D44" s="10">
        <v>27.8</v>
      </c>
      <c r="E44" s="10">
        <v>10.4</v>
      </c>
      <c r="F44" s="10">
        <v>6.32</v>
      </c>
      <c r="G44" s="10">
        <v>9.33</v>
      </c>
      <c r="H44" s="10">
        <v>5.33</v>
      </c>
      <c r="I44" s="10">
        <v>4.4400000000000004</v>
      </c>
      <c r="J44" s="10">
        <v>12.9</v>
      </c>
      <c r="K44" s="10">
        <v>31.5</v>
      </c>
      <c r="L44" s="10">
        <v>108</v>
      </c>
      <c r="M44" s="10">
        <v>55.4</v>
      </c>
      <c r="N44">
        <v>108</v>
      </c>
      <c r="P44" s="13">
        <f t="shared" si="0"/>
        <v>43.3</v>
      </c>
    </row>
    <row r="45" spans="1:16" x14ac:dyDescent="0.3">
      <c r="A45" s="13">
        <v>1972</v>
      </c>
      <c r="B45" s="10">
        <v>20.2</v>
      </c>
      <c r="C45" s="10">
        <v>30</v>
      </c>
      <c r="D45" s="10">
        <v>61.9</v>
      </c>
      <c r="E45" s="10">
        <v>23.4</v>
      </c>
      <c r="F45" s="10">
        <v>12.1</v>
      </c>
      <c r="G45" s="10">
        <v>7.07</v>
      </c>
      <c r="H45" s="10">
        <v>28.2</v>
      </c>
      <c r="I45" s="10">
        <v>9.11</v>
      </c>
      <c r="J45" s="10">
        <v>14.7</v>
      </c>
      <c r="K45" s="10">
        <v>16.600000000000001</v>
      </c>
      <c r="L45" s="10">
        <v>55.9</v>
      </c>
      <c r="M45" s="10">
        <v>54.4</v>
      </c>
      <c r="N45">
        <v>61.9</v>
      </c>
      <c r="P45" s="13">
        <f t="shared" si="0"/>
        <v>108</v>
      </c>
    </row>
    <row r="46" spans="1:16" x14ac:dyDescent="0.3">
      <c r="A46" s="13">
        <v>1973</v>
      </c>
      <c r="B46" s="10">
        <v>42</v>
      </c>
      <c r="C46" s="10">
        <v>24</v>
      </c>
      <c r="D46" s="10">
        <v>57.8</v>
      </c>
      <c r="E46" s="10">
        <v>26.1</v>
      </c>
      <c r="F46" s="10">
        <v>18.600000000000001</v>
      </c>
      <c r="G46" s="10">
        <v>11.4</v>
      </c>
      <c r="H46" s="10">
        <v>11.4</v>
      </c>
      <c r="I46" s="10">
        <v>9.33</v>
      </c>
      <c r="J46" s="10">
        <v>6.32</v>
      </c>
      <c r="K46" s="10">
        <v>37.4</v>
      </c>
      <c r="L46" s="10">
        <v>22.7</v>
      </c>
      <c r="M46" s="10">
        <v>18.100000000000001</v>
      </c>
      <c r="N46">
        <v>57.8</v>
      </c>
      <c r="P46" s="13">
        <f t="shared" si="0"/>
        <v>57.8</v>
      </c>
    </row>
    <row r="47" spans="1:16" x14ac:dyDescent="0.3">
      <c r="A47" s="13">
        <v>1974</v>
      </c>
      <c r="B47" s="20">
        <v>29.3</v>
      </c>
      <c r="C47" s="20">
        <v>19.5</v>
      </c>
      <c r="D47" s="10">
        <v>24.7</v>
      </c>
      <c r="E47" s="10">
        <v>18.100000000000001</v>
      </c>
      <c r="F47" s="10">
        <v>9.11</v>
      </c>
      <c r="G47" s="10">
        <v>7.66</v>
      </c>
      <c r="H47" s="10">
        <v>5.03</v>
      </c>
      <c r="I47" s="10">
        <v>4.7300000000000004</v>
      </c>
      <c r="J47" s="10">
        <v>3.61</v>
      </c>
      <c r="K47" s="10">
        <v>17.8</v>
      </c>
      <c r="L47" s="10">
        <v>12.9</v>
      </c>
      <c r="M47" s="10">
        <v>50.1</v>
      </c>
      <c r="N47" s="1">
        <v>50.1</v>
      </c>
      <c r="P47" s="13">
        <f t="shared" si="0"/>
        <v>37.4</v>
      </c>
    </row>
    <row r="48" spans="1:16" x14ac:dyDescent="0.3">
      <c r="A48" s="13">
        <v>1975</v>
      </c>
      <c r="B48" s="10">
        <v>103</v>
      </c>
      <c r="C48" s="10">
        <v>35</v>
      </c>
      <c r="D48" s="10">
        <v>23</v>
      </c>
      <c r="E48" s="10">
        <v>17.5</v>
      </c>
      <c r="F48" s="10">
        <v>12.1</v>
      </c>
      <c r="G48" s="10">
        <v>8.27</v>
      </c>
      <c r="H48" s="10">
        <v>20.2</v>
      </c>
      <c r="I48" s="10">
        <v>4.7300000000000004</v>
      </c>
      <c r="J48" s="10">
        <v>7.86</v>
      </c>
      <c r="K48" s="10">
        <v>18.100000000000001</v>
      </c>
      <c r="L48" s="10">
        <v>94.2</v>
      </c>
      <c r="M48" s="10">
        <v>73.599999999999994</v>
      </c>
      <c r="N48">
        <v>103</v>
      </c>
      <c r="P48" s="13">
        <f t="shared" si="0"/>
        <v>103</v>
      </c>
    </row>
    <row r="49" spans="1:16" x14ac:dyDescent="0.3">
      <c r="A49" s="13">
        <v>1976</v>
      </c>
      <c r="B49" s="10">
        <v>17.5</v>
      </c>
      <c r="C49" s="10">
        <v>14.1</v>
      </c>
      <c r="D49" s="10">
        <v>18.100000000000001</v>
      </c>
      <c r="E49" s="10">
        <v>9.33</v>
      </c>
      <c r="F49" s="10">
        <v>8.68</v>
      </c>
      <c r="G49" s="10">
        <v>4.16</v>
      </c>
      <c r="H49" s="10">
        <v>8.06</v>
      </c>
      <c r="I49" s="10">
        <v>7.07</v>
      </c>
      <c r="J49" s="10">
        <v>29.3</v>
      </c>
      <c r="K49" s="10">
        <v>31.5</v>
      </c>
      <c r="L49" s="10">
        <v>81.599999999999994</v>
      </c>
      <c r="M49" s="10">
        <v>68.2</v>
      </c>
      <c r="N49">
        <v>81.599999999999994</v>
      </c>
      <c r="P49" s="13">
        <f t="shared" si="0"/>
        <v>94.2</v>
      </c>
    </row>
    <row r="50" spans="1:16" x14ac:dyDescent="0.3">
      <c r="A50" s="13">
        <v>1977</v>
      </c>
      <c r="B50" s="10">
        <v>36.6</v>
      </c>
      <c r="C50" s="10">
        <v>27.5</v>
      </c>
      <c r="D50" s="10">
        <v>24.4</v>
      </c>
      <c r="E50" s="10">
        <v>56.8</v>
      </c>
      <c r="F50" s="10">
        <v>10.9</v>
      </c>
      <c r="G50" s="10">
        <v>7.66</v>
      </c>
      <c r="H50" s="10">
        <v>5.64</v>
      </c>
      <c r="I50" s="10">
        <v>4.4400000000000004</v>
      </c>
      <c r="J50" s="10">
        <v>8.4700000000000006</v>
      </c>
      <c r="K50" s="10">
        <v>14.7</v>
      </c>
      <c r="L50" s="10">
        <v>122</v>
      </c>
      <c r="M50" s="10">
        <v>108</v>
      </c>
      <c r="N50">
        <v>122</v>
      </c>
      <c r="P50" s="13">
        <f t="shared" si="0"/>
        <v>81.599999999999994</v>
      </c>
    </row>
    <row r="51" spans="1:16" x14ac:dyDescent="0.3">
      <c r="A51" s="13">
        <v>1978</v>
      </c>
      <c r="B51" s="10">
        <v>86.3</v>
      </c>
      <c r="C51" s="10">
        <v>30</v>
      </c>
      <c r="D51" s="10">
        <v>20.5</v>
      </c>
      <c r="E51" s="10">
        <v>22.7</v>
      </c>
      <c r="F51" s="10">
        <v>33</v>
      </c>
      <c r="G51" s="10">
        <v>32.299999999999997</v>
      </c>
      <c r="H51" s="10">
        <v>9.77</v>
      </c>
      <c r="I51" s="10">
        <v>6.32</v>
      </c>
      <c r="J51" s="10">
        <v>13.9</v>
      </c>
      <c r="K51" s="10">
        <v>18.899999999999999</v>
      </c>
      <c r="L51" s="10">
        <v>35</v>
      </c>
      <c r="M51" s="10">
        <v>97.4</v>
      </c>
      <c r="N51">
        <v>97.4</v>
      </c>
      <c r="P51" s="13">
        <f t="shared" si="0"/>
        <v>122</v>
      </c>
    </row>
    <row r="52" spans="1:16" x14ac:dyDescent="0.3">
      <c r="A52" s="13">
        <v>1979</v>
      </c>
      <c r="B52" s="10">
        <v>162</v>
      </c>
      <c r="C52" s="20">
        <v>298</v>
      </c>
      <c r="D52" s="10">
        <v>67.2</v>
      </c>
      <c r="E52" s="10">
        <v>38</v>
      </c>
      <c r="F52" s="10">
        <v>26.2</v>
      </c>
      <c r="G52" s="10">
        <v>20.9</v>
      </c>
      <c r="H52" s="10">
        <v>13.6</v>
      </c>
      <c r="I52" s="10">
        <v>12.1</v>
      </c>
      <c r="J52" s="10">
        <v>10.6</v>
      </c>
      <c r="K52" s="10">
        <v>8.6</v>
      </c>
      <c r="L52" s="10">
        <v>54.8</v>
      </c>
      <c r="M52" s="20">
        <v>52.4</v>
      </c>
      <c r="N52" s="1">
        <v>298</v>
      </c>
      <c r="P52" s="14">
        <f t="shared" si="0"/>
        <v>298</v>
      </c>
    </row>
    <row r="53" spans="1:16" x14ac:dyDescent="0.3">
      <c r="A53" s="13">
        <v>1980</v>
      </c>
      <c r="B53" s="10">
        <v>69.3</v>
      </c>
      <c r="C53" s="10">
        <v>40.9</v>
      </c>
      <c r="D53" s="10">
        <v>26.6</v>
      </c>
      <c r="E53" s="10">
        <v>58.1</v>
      </c>
      <c r="F53" s="10">
        <v>29.1</v>
      </c>
      <c r="G53" s="10">
        <v>11.6</v>
      </c>
      <c r="H53" s="10">
        <v>9.7100000000000009</v>
      </c>
      <c r="I53" s="10">
        <v>9.7100000000000009</v>
      </c>
      <c r="J53" s="10">
        <v>7.96</v>
      </c>
      <c r="K53" s="20">
        <v>10.199999999999999</v>
      </c>
      <c r="L53" s="10">
        <v>16.399999999999999</v>
      </c>
      <c r="M53" s="10">
        <v>47.8</v>
      </c>
      <c r="N53" s="1">
        <v>69.3</v>
      </c>
      <c r="P53" s="13">
        <f t="shared" si="0"/>
        <v>69.3</v>
      </c>
    </row>
    <row r="54" spans="1:16" x14ac:dyDescent="0.3">
      <c r="A54" s="13">
        <v>1981</v>
      </c>
      <c r="B54" s="10">
        <v>30.2</v>
      </c>
      <c r="C54" s="10">
        <v>17.600000000000001</v>
      </c>
      <c r="D54" s="20">
        <v>24.5</v>
      </c>
      <c r="E54" s="20">
        <v>17</v>
      </c>
      <c r="F54" s="20">
        <v>8.17</v>
      </c>
      <c r="G54" s="20">
        <v>11.6</v>
      </c>
      <c r="H54" s="20">
        <v>5.43</v>
      </c>
      <c r="I54" s="20">
        <v>10.4</v>
      </c>
      <c r="J54" s="20">
        <v>3.53</v>
      </c>
      <c r="K54" s="20">
        <v>16.399999999999999</v>
      </c>
      <c r="L54" s="10">
        <v>97.5</v>
      </c>
      <c r="M54" s="10">
        <v>51.1</v>
      </c>
      <c r="N54" s="1">
        <v>97.5</v>
      </c>
      <c r="P54" s="13">
        <f t="shared" si="0"/>
        <v>47.8</v>
      </c>
    </row>
    <row r="55" spans="1:16" x14ac:dyDescent="0.3">
      <c r="A55" s="13">
        <v>1982</v>
      </c>
      <c r="B55" s="10">
        <v>73.599999999999994</v>
      </c>
      <c r="C55" s="10">
        <v>37</v>
      </c>
      <c r="D55" s="10">
        <v>110</v>
      </c>
      <c r="E55" s="10">
        <v>45.6</v>
      </c>
      <c r="F55" s="10">
        <v>18.3</v>
      </c>
      <c r="G55" s="10">
        <v>12.9</v>
      </c>
      <c r="H55" s="10">
        <v>10.4</v>
      </c>
      <c r="I55" s="10">
        <v>8.27</v>
      </c>
      <c r="J55" s="10">
        <v>6.69</v>
      </c>
      <c r="K55" s="10">
        <v>10.7</v>
      </c>
      <c r="L55" s="10">
        <v>9.5500000000000007</v>
      </c>
      <c r="M55" s="10">
        <v>30</v>
      </c>
      <c r="N55">
        <v>110</v>
      </c>
      <c r="P55" s="13">
        <f t="shared" si="0"/>
        <v>110</v>
      </c>
    </row>
    <row r="56" spans="1:16" x14ac:dyDescent="0.3">
      <c r="A56" s="13">
        <v>1983</v>
      </c>
      <c r="B56" s="10">
        <v>77</v>
      </c>
      <c r="C56" s="10">
        <v>26.1</v>
      </c>
      <c r="D56" s="10">
        <v>23.7</v>
      </c>
      <c r="E56" s="10">
        <v>31.1</v>
      </c>
      <c r="F56" s="10">
        <v>18.899999999999999</v>
      </c>
      <c r="G56" s="10">
        <v>19.5</v>
      </c>
      <c r="H56" s="10">
        <v>14.4</v>
      </c>
      <c r="I56" s="10">
        <v>7.86</v>
      </c>
      <c r="J56" s="10">
        <v>18.600000000000001</v>
      </c>
      <c r="K56" s="10">
        <v>42</v>
      </c>
      <c r="L56" s="10">
        <v>35</v>
      </c>
      <c r="M56" s="10">
        <v>65</v>
      </c>
      <c r="N56">
        <v>77</v>
      </c>
      <c r="P56" s="13">
        <f t="shared" si="0"/>
        <v>77</v>
      </c>
    </row>
    <row r="57" spans="1:16" x14ac:dyDescent="0.3">
      <c r="A57" s="13">
        <v>1984</v>
      </c>
      <c r="B57" s="10">
        <v>34.200000000000003</v>
      </c>
      <c r="C57" s="10">
        <v>18.600000000000001</v>
      </c>
      <c r="D57" s="10">
        <v>45.1</v>
      </c>
      <c r="E57" s="10">
        <v>28.9</v>
      </c>
      <c r="F57" s="10">
        <v>8.27</v>
      </c>
      <c r="G57" s="10">
        <v>6.88</v>
      </c>
      <c r="H57" s="10">
        <v>5.64</v>
      </c>
      <c r="I57" s="10">
        <v>9.77</v>
      </c>
      <c r="J57" s="10">
        <v>12.1</v>
      </c>
      <c r="K57" s="10">
        <v>35.4</v>
      </c>
      <c r="L57" s="10">
        <v>37.799999999999997</v>
      </c>
      <c r="M57" s="20">
        <v>77.599999999999994</v>
      </c>
      <c r="N57" s="1">
        <v>77.599999999999994</v>
      </c>
      <c r="P57" s="13">
        <f t="shared" si="0"/>
        <v>65</v>
      </c>
    </row>
    <row r="58" spans="1:16" x14ac:dyDescent="0.3">
      <c r="A58" s="13">
        <v>1985</v>
      </c>
      <c r="B58" s="10">
        <v>265</v>
      </c>
      <c r="C58" s="10">
        <v>82.2</v>
      </c>
      <c r="D58" s="10">
        <v>74.2</v>
      </c>
      <c r="E58" s="10">
        <v>30.8</v>
      </c>
      <c r="F58" s="10">
        <v>18.3</v>
      </c>
      <c r="G58" s="10">
        <v>12.4</v>
      </c>
      <c r="H58" s="10">
        <v>9.99</v>
      </c>
      <c r="I58" s="10">
        <v>13.9</v>
      </c>
      <c r="J58" s="10">
        <v>20.8</v>
      </c>
      <c r="K58" s="10">
        <v>26.8</v>
      </c>
      <c r="L58" s="10">
        <v>21.7</v>
      </c>
      <c r="M58" s="10">
        <v>40.299999999999997</v>
      </c>
      <c r="N58">
        <v>265</v>
      </c>
      <c r="P58" s="14">
        <f t="shared" si="0"/>
        <v>265</v>
      </c>
    </row>
    <row r="59" spans="1:16" x14ac:dyDescent="0.3">
      <c r="A59" s="13">
        <v>1986</v>
      </c>
      <c r="B59" s="10">
        <v>41.2</v>
      </c>
      <c r="C59" s="10">
        <v>46.5</v>
      </c>
      <c r="D59" s="10">
        <v>24.4</v>
      </c>
      <c r="E59" s="10">
        <v>13.1</v>
      </c>
      <c r="F59" s="10">
        <v>14.9</v>
      </c>
      <c r="G59" s="10">
        <v>7.07</v>
      </c>
      <c r="H59" s="10">
        <v>5.03</v>
      </c>
      <c r="I59" s="20">
        <v>11.1</v>
      </c>
      <c r="J59" s="20">
        <v>3.88</v>
      </c>
      <c r="K59" s="20">
        <v>3.48</v>
      </c>
      <c r="L59" s="20">
        <v>26.4</v>
      </c>
      <c r="M59" s="20">
        <v>40.299999999999997</v>
      </c>
      <c r="N59" s="1">
        <v>46.5</v>
      </c>
      <c r="P59" s="13">
        <f t="shared" si="0"/>
        <v>46.5</v>
      </c>
    </row>
    <row r="60" spans="1:16" x14ac:dyDescent="0.3">
      <c r="A60" s="13">
        <v>1987</v>
      </c>
      <c r="B60" s="20">
        <v>72</v>
      </c>
      <c r="C60" s="20">
        <v>22.7</v>
      </c>
      <c r="D60" s="20">
        <v>37</v>
      </c>
      <c r="E60" s="10">
        <v>36.200000000000003</v>
      </c>
      <c r="F60" s="10">
        <v>13.9</v>
      </c>
      <c r="G60" s="10">
        <v>8.27</v>
      </c>
      <c r="H60" s="10">
        <v>5.95</v>
      </c>
      <c r="I60" s="10">
        <v>4.7300000000000004</v>
      </c>
      <c r="J60" s="10">
        <v>12.6</v>
      </c>
      <c r="K60" s="10">
        <v>15.2</v>
      </c>
      <c r="L60" s="10">
        <v>31.1</v>
      </c>
      <c r="M60" s="10">
        <v>75.900000000000006</v>
      </c>
      <c r="N60" s="1">
        <v>75.900000000000006</v>
      </c>
      <c r="P60" s="13">
        <f t="shared" si="0"/>
        <v>72</v>
      </c>
    </row>
    <row r="61" spans="1:16" x14ac:dyDescent="0.3">
      <c r="A61" s="13">
        <v>1988</v>
      </c>
      <c r="B61" s="20">
        <v>51.5</v>
      </c>
      <c r="C61" s="20">
        <v>38.200000000000003</v>
      </c>
      <c r="D61" s="10">
        <v>50.1</v>
      </c>
      <c r="E61" s="20">
        <v>34.6</v>
      </c>
      <c r="F61" s="20">
        <v>18.100000000000001</v>
      </c>
      <c r="G61" s="10">
        <v>10.199999999999999</v>
      </c>
      <c r="H61" s="20">
        <v>6.69</v>
      </c>
      <c r="I61" s="20">
        <v>6.32</v>
      </c>
      <c r="J61" s="10">
        <v>3.88</v>
      </c>
      <c r="K61" s="20">
        <v>11.6</v>
      </c>
      <c r="L61" s="10">
        <v>17.5</v>
      </c>
      <c r="M61" s="20">
        <v>35.799999999999997</v>
      </c>
      <c r="N61" s="1">
        <v>51.5</v>
      </c>
      <c r="P61" s="13">
        <f t="shared" si="0"/>
        <v>75.900000000000006</v>
      </c>
    </row>
    <row r="62" spans="1:16" x14ac:dyDescent="0.3">
      <c r="A62" s="13">
        <v>1989</v>
      </c>
      <c r="B62" s="10">
        <v>27.1</v>
      </c>
      <c r="C62" s="10">
        <v>30.4</v>
      </c>
      <c r="D62" s="10">
        <v>22.7</v>
      </c>
      <c r="E62" s="10">
        <v>15.5</v>
      </c>
      <c r="F62" s="10">
        <v>9.5500000000000007</v>
      </c>
      <c r="G62" s="10">
        <v>18.3</v>
      </c>
      <c r="H62" s="10">
        <v>16</v>
      </c>
      <c r="I62" s="20">
        <v>12.1</v>
      </c>
      <c r="J62" s="20">
        <v>5.33</v>
      </c>
      <c r="K62" s="10">
        <v>15.2</v>
      </c>
      <c r="L62" s="10">
        <v>37.799999999999997</v>
      </c>
      <c r="M62" s="10">
        <v>87.5</v>
      </c>
      <c r="N62" s="1">
        <v>87.5</v>
      </c>
      <c r="P62" s="13">
        <f t="shared" si="0"/>
        <v>35.799999999999997</v>
      </c>
    </row>
    <row r="63" spans="1:16" x14ac:dyDescent="0.3">
      <c r="A63" s="13">
        <v>1990</v>
      </c>
      <c r="B63" s="10">
        <v>18.100000000000001</v>
      </c>
      <c r="C63" s="20">
        <v>26.1</v>
      </c>
      <c r="D63" s="20">
        <v>14.7</v>
      </c>
      <c r="E63" s="20">
        <v>8.68</v>
      </c>
      <c r="F63" s="10">
        <v>5.03</v>
      </c>
      <c r="G63" s="20">
        <v>4.4400000000000004</v>
      </c>
      <c r="H63" s="20">
        <v>7.86</v>
      </c>
      <c r="I63" s="10">
        <v>4.7300000000000004</v>
      </c>
      <c r="J63" s="10">
        <v>4.4400000000000004</v>
      </c>
      <c r="K63" s="20">
        <v>21.7</v>
      </c>
      <c r="L63" s="20">
        <v>12.6</v>
      </c>
      <c r="M63" s="20">
        <v>15.8</v>
      </c>
      <c r="N63" s="1">
        <v>26.1</v>
      </c>
      <c r="P63" s="13">
        <f t="shared" si="0"/>
        <v>87.5</v>
      </c>
    </row>
    <row r="64" spans="1:16" x14ac:dyDescent="0.3">
      <c r="A64" s="13">
        <v>1991</v>
      </c>
      <c r="B64" s="10">
        <v>42.9</v>
      </c>
      <c r="C64" s="20">
        <v>55.9</v>
      </c>
      <c r="D64" s="10">
        <v>162</v>
      </c>
      <c r="E64" s="20">
        <v>71.400000000000006</v>
      </c>
      <c r="F64" s="20">
        <v>18.100000000000001</v>
      </c>
      <c r="G64" s="20">
        <v>9.5500000000000007</v>
      </c>
      <c r="H64" s="10">
        <v>7.46</v>
      </c>
      <c r="I64" s="10">
        <v>6.69</v>
      </c>
      <c r="J64" s="10">
        <v>14.4</v>
      </c>
      <c r="K64" s="20">
        <v>18.600000000000001</v>
      </c>
      <c r="L64" s="20">
        <v>45.6</v>
      </c>
      <c r="M64" s="20">
        <v>23.4</v>
      </c>
      <c r="N64" s="1">
        <v>162</v>
      </c>
      <c r="P64" s="17">
        <f t="shared" si="0"/>
        <v>162</v>
      </c>
    </row>
    <row r="65" spans="1:16" x14ac:dyDescent="0.3">
      <c r="A65" s="13">
        <v>1992</v>
      </c>
      <c r="B65" s="20">
        <v>27.1</v>
      </c>
      <c r="C65" s="10">
        <v>21.4</v>
      </c>
      <c r="D65" s="10">
        <v>14.4</v>
      </c>
      <c r="E65" s="10">
        <v>18.3</v>
      </c>
      <c r="F65" s="10">
        <v>12.9</v>
      </c>
      <c r="G65" s="10">
        <v>6.32</v>
      </c>
      <c r="H65" s="10">
        <v>5.03</v>
      </c>
      <c r="I65" s="20">
        <v>7.46</v>
      </c>
      <c r="J65" s="20">
        <v>19.899999999999999</v>
      </c>
      <c r="K65" s="20">
        <v>21.4</v>
      </c>
      <c r="L65" s="10">
        <v>84.5</v>
      </c>
      <c r="M65" s="20">
        <v>39.1</v>
      </c>
      <c r="N65" s="1">
        <v>84.5</v>
      </c>
      <c r="P65" s="13">
        <f t="shared" si="0"/>
        <v>45.6</v>
      </c>
    </row>
    <row r="66" spans="1:16" x14ac:dyDescent="0.3">
      <c r="A66" s="13">
        <v>1993</v>
      </c>
      <c r="B66" s="20">
        <v>39.9</v>
      </c>
      <c r="C66" s="10">
        <v>11.6</v>
      </c>
      <c r="D66" s="10">
        <v>8.4700000000000006</v>
      </c>
      <c r="E66" s="20">
        <v>25.4</v>
      </c>
      <c r="F66" s="20">
        <v>11.6</v>
      </c>
      <c r="G66" s="10">
        <v>8.27</v>
      </c>
      <c r="H66" s="10">
        <v>5.33</v>
      </c>
      <c r="I66" s="20">
        <v>3.61</v>
      </c>
      <c r="J66" s="20">
        <v>6.5</v>
      </c>
      <c r="K66" s="20">
        <v>9.33</v>
      </c>
      <c r="L66" s="20">
        <v>8.4700000000000006</v>
      </c>
      <c r="M66" s="20">
        <v>29.9</v>
      </c>
      <c r="N66" s="1">
        <v>39.9</v>
      </c>
      <c r="P66" s="13">
        <f t="shared" si="0"/>
        <v>84.5</v>
      </c>
    </row>
    <row r="67" spans="1:16" x14ac:dyDescent="0.3">
      <c r="A67" s="13">
        <v>1994</v>
      </c>
      <c r="B67" s="20">
        <v>73.5</v>
      </c>
      <c r="C67" s="10">
        <v>8.75</v>
      </c>
      <c r="D67" s="20">
        <v>66.599999999999994</v>
      </c>
      <c r="E67" s="10">
        <v>11.2</v>
      </c>
      <c r="F67" s="20">
        <v>15.7</v>
      </c>
      <c r="G67" s="20">
        <v>6.97</v>
      </c>
      <c r="H67" s="20">
        <v>5.9</v>
      </c>
      <c r="I67" s="20">
        <v>4.28</v>
      </c>
      <c r="J67" s="20">
        <v>2.87</v>
      </c>
      <c r="K67" s="20">
        <v>10.8</v>
      </c>
      <c r="L67" s="10">
        <v>8.1</v>
      </c>
      <c r="M67" s="20">
        <v>51</v>
      </c>
      <c r="N67" s="1">
        <v>73.5</v>
      </c>
      <c r="P67" s="13">
        <f t="shared" si="0"/>
        <v>73.5</v>
      </c>
    </row>
    <row r="68" spans="1:16" x14ac:dyDescent="0.3">
      <c r="A68" s="13">
        <v>1995</v>
      </c>
      <c r="B68" s="10">
        <v>14.9</v>
      </c>
      <c r="C68" s="10">
        <v>7.52</v>
      </c>
      <c r="D68" s="10">
        <v>15.9</v>
      </c>
      <c r="E68" s="10">
        <v>6.61</v>
      </c>
      <c r="F68" s="10">
        <v>4.91</v>
      </c>
      <c r="G68" s="20">
        <v>3.55</v>
      </c>
      <c r="H68" s="20">
        <v>2.61</v>
      </c>
      <c r="I68" s="20">
        <v>1.46</v>
      </c>
      <c r="J68" s="20">
        <v>2.73</v>
      </c>
      <c r="K68" s="20">
        <v>6.79</v>
      </c>
      <c r="L68" s="20">
        <v>41.7</v>
      </c>
      <c r="M68" s="20">
        <v>59</v>
      </c>
      <c r="N68" s="1">
        <v>59</v>
      </c>
      <c r="P68" s="13">
        <f t="shared" si="0"/>
        <v>51</v>
      </c>
    </row>
    <row r="69" spans="1:16" x14ac:dyDescent="0.3">
      <c r="A69" s="13">
        <v>1996</v>
      </c>
      <c r="B69" s="20">
        <v>103</v>
      </c>
      <c r="C69" s="20">
        <v>22.8</v>
      </c>
      <c r="D69" s="10">
        <v>69.3</v>
      </c>
      <c r="E69" s="20">
        <v>15.4</v>
      </c>
      <c r="F69" s="20">
        <v>9.4</v>
      </c>
      <c r="G69" s="20">
        <v>6.54</v>
      </c>
      <c r="H69" s="20">
        <v>5.64</v>
      </c>
      <c r="I69" s="20">
        <v>3.73</v>
      </c>
      <c r="J69" s="20">
        <v>37.4</v>
      </c>
      <c r="K69" s="20">
        <v>43.8</v>
      </c>
      <c r="L69" s="20">
        <v>91.2</v>
      </c>
      <c r="M69" s="10">
        <v>49.2</v>
      </c>
      <c r="N69" s="1">
        <v>103</v>
      </c>
      <c r="P69" s="13">
        <f t="shared" si="0"/>
        <v>103</v>
      </c>
    </row>
    <row r="70" spans="1:16" x14ac:dyDescent="0.3">
      <c r="A70" s="13">
        <v>1997</v>
      </c>
      <c r="B70" s="20">
        <v>166</v>
      </c>
      <c r="C70" s="10">
        <v>28.1</v>
      </c>
      <c r="D70" s="10">
        <v>39.1</v>
      </c>
      <c r="E70" s="10">
        <v>17.399999999999999</v>
      </c>
      <c r="F70" s="10">
        <v>15.4</v>
      </c>
      <c r="G70" s="10">
        <v>10.3</v>
      </c>
      <c r="H70" s="10">
        <v>6.73</v>
      </c>
      <c r="I70" s="10">
        <v>5.81</v>
      </c>
      <c r="J70" s="10">
        <v>11.5</v>
      </c>
      <c r="K70" s="10">
        <v>25.6</v>
      </c>
      <c r="L70" s="20">
        <v>51.1</v>
      </c>
      <c r="M70" s="10">
        <v>78.7</v>
      </c>
      <c r="N70" s="1">
        <v>166</v>
      </c>
      <c r="P70" s="17">
        <f t="shared" si="0"/>
        <v>166</v>
      </c>
    </row>
    <row r="71" spans="1:16" x14ac:dyDescent="0.3">
      <c r="A71" s="13">
        <v>1998</v>
      </c>
      <c r="B71" s="10">
        <v>72</v>
      </c>
      <c r="C71" s="10">
        <v>39.1</v>
      </c>
      <c r="D71" s="10">
        <v>20.5</v>
      </c>
      <c r="E71" s="10">
        <v>18.600000000000001</v>
      </c>
      <c r="F71" s="10">
        <v>18</v>
      </c>
      <c r="G71" s="10">
        <v>10.3</v>
      </c>
      <c r="H71" s="10">
        <v>5.64</v>
      </c>
      <c r="I71" s="10">
        <v>14.9</v>
      </c>
      <c r="J71" s="10">
        <v>12.7</v>
      </c>
      <c r="K71" s="10">
        <v>14.9</v>
      </c>
      <c r="L71" s="10">
        <v>33.799999999999997</v>
      </c>
      <c r="M71" s="20">
        <v>30.4</v>
      </c>
      <c r="N71" s="1">
        <v>72</v>
      </c>
      <c r="P71" s="13">
        <f t="shared" si="0"/>
        <v>78.7</v>
      </c>
    </row>
    <row r="72" spans="1:16" x14ac:dyDescent="0.3">
      <c r="A72" s="13">
        <v>1999</v>
      </c>
      <c r="B72" s="10">
        <v>68.7</v>
      </c>
      <c r="C72" s="10">
        <v>20.5</v>
      </c>
      <c r="D72" s="10">
        <v>44.2</v>
      </c>
      <c r="E72" s="10">
        <v>15.1</v>
      </c>
      <c r="F72" s="10">
        <v>7.91</v>
      </c>
      <c r="G72" s="10">
        <v>7.91</v>
      </c>
      <c r="H72" s="10">
        <v>5.29</v>
      </c>
      <c r="I72" s="20">
        <v>4.17</v>
      </c>
      <c r="J72" s="20">
        <v>7.11</v>
      </c>
      <c r="K72" s="20">
        <v>25.9</v>
      </c>
      <c r="L72" s="10">
        <v>33.4</v>
      </c>
      <c r="M72" s="10">
        <v>50.6</v>
      </c>
      <c r="N72" s="1">
        <v>68.7</v>
      </c>
      <c r="P72" s="13">
        <f t="shared" si="0"/>
        <v>68.7</v>
      </c>
    </row>
    <row r="73" spans="1:16" x14ac:dyDescent="0.3">
      <c r="A73" s="13">
        <v>2000</v>
      </c>
      <c r="B73" s="20">
        <v>48.3</v>
      </c>
      <c r="C73" s="10">
        <v>35.4</v>
      </c>
      <c r="D73" s="20">
        <v>42.5</v>
      </c>
      <c r="E73" s="10">
        <v>19.899999999999999</v>
      </c>
      <c r="F73" s="10">
        <v>12.5</v>
      </c>
      <c r="G73" s="10">
        <v>8.32</v>
      </c>
      <c r="H73" s="10">
        <v>6.35</v>
      </c>
      <c r="I73" s="10">
        <v>15.4</v>
      </c>
      <c r="J73" s="10">
        <v>8.11</v>
      </c>
      <c r="K73" s="10">
        <v>28.5</v>
      </c>
      <c r="L73" s="10">
        <v>28.1</v>
      </c>
      <c r="M73" s="10">
        <v>78.099999999999994</v>
      </c>
      <c r="N73" s="1">
        <v>78.099999999999994</v>
      </c>
      <c r="P73" s="13">
        <f t="shared" si="0"/>
        <v>50.6</v>
      </c>
    </row>
    <row r="74" spans="1:16" x14ac:dyDescent="0.3">
      <c r="A74" s="13">
        <v>2001</v>
      </c>
      <c r="B74" s="10">
        <v>157</v>
      </c>
      <c r="C74" s="10">
        <v>19.600000000000001</v>
      </c>
      <c r="D74" s="10">
        <v>26.6</v>
      </c>
      <c r="E74" s="10">
        <v>11.5</v>
      </c>
      <c r="F74" s="10">
        <v>14.3</v>
      </c>
      <c r="G74" s="10">
        <v>6.73</v>
      </c>
      <c r="H74" s="10">
        <v>4.8</v>
      </c>
      <c r="I74" s="10">
        <v>4.32</v>
      </c>
      <c r="J74" s="10">
        <v>6.73</v>
      </c>
      <c r="K74" s="10">
        <v>10.1</v>
      </c>
      <c r="L74" s="10">
        <v>37.4</v>
      </c>
      <c r="M74" s="10">
        <v>45.1</v>
      </c>
      <c r="N74">
        <v>157</v>
      </c>
      <c r="P74" s="17">
        <f t="shared" si="0"/>
        <v>157</v>
      </c>
    </row>
    <row r="75" spans="1:16" x14ac:dyDescent="0.3">
      <c r="A75" s="13">
        <v>2002</v>
      </c>
      <c r="B75" s="10">
        <v>40.799999999999997</v>
      </c>
      <c r="C75" s="10">
        <v>50.6</v>
      </c>
      <c r="D75" s="10">
        <v>34.200000000000003</v>
      </c>
      <c r="E75" s="10">
        <v>14.1</v>
      </c>
      <c r="F75" s="10">
        <v>12.2</v>
      </c>
      <c r="G75" s="10">
        <v>7.51</v>
      </c>
      <c r="H75" s="10">
        <v>7.11</v>
      </c>
      <c r="I75" s="10">
        <v>4.8</v>
      </c>
      <c r="J75" s="10">
        <v>16.8</v>
      </c>
      <c r="K75" s="10">
        <v>14.9</v>
      </c>
      <c r="L75" s="10">
        <v>22.5</v>
      </c>
      <c r="M75" s="10">
        <v>56.8</v>
      </c>
      <c r="N75">
        <v>56.8</v>
      </c>
      <c r="P75" s="13">
        <f t="shared" si="0"/>
        <v>50.6</v>
      </c>
    </row>
    <row r="76" spans="1:16" x14ac:dyDescent="0.3">
      <c r="A76" s="13">
        <v>2003</v>
      </c>
      <c r="B76" s="10">
        <v>181</v>
      </c>
      <c r="C76" s="10">
        <v>38.700000000000003</v>
      </c>
      <c r="D76" s="10">
        <v>22.5</v>
      </c>
      <c r="E76" s="10">
        <v>13.8</v>
      </c>
      <c r="F76" s="10">
        <v>10.1</v>
      </c>
      <c r="G76" s="10">
        <v>6.92</v>
      </c>
      <c r="H76" s="10">
        <v>6.35</v>
      </c>
      <c r="I76" s="10">
        <v>15.1</v>
      </c>
      <c r="J76" s="10">
        <v>14.3</v>
      </c>
      <c r="K76" s="10">
        <v>9.85</v>
      </c>
      <c r="L76" s="10">
        <v>19.3</v>
      </c>
      <c r="M76" s="10">
        <v>21.2</v>
      </c>
      <c r="N76">
        <v>181</v>
      </c>
      <c r="P76" s="17">
        <f t="shared" ref="P76:P93" si="1">MAX(J75:M75,B76:I76)</f>
        <v>181</v>
      </c>
    </row>
    <row r="77" spans="1:16" x14ac:dyDescent="0.3">
      <c r="A77" s="13">
        <v>2004</v>
      </c>
      <c r="B77" s="10">
        <v>27.4</v>
      </c>
      <c r="C77" s="10">
        <v>52</v>
      </c>
      <c r="D77" s="10">
        <v>48.3</v>
      </c>
      <c r="E77" s="10">
        <v>56.4</v>
      </c>
      <c r="F77" s="10">
        <v>13.8</v>
      </c>
      <c r="G77" s="10">
        <v>10.8</v>
      </c>
      <c r="H77" s="10">
        <v>12.5</v>
      </c>
      <c r="I77" s="10">
        <v>7.51</v>
      </c>
      <c r="J77" s="10">
        <v>4.6399999999999997</v>
      </c>
      <c r="K77" s="10">
        <v>13.8</v>
      </c>
      <c r="L77" s="10">
        <v>19.3</v>
      </c>
      <c r="M77" s="10">
        <v>70.900000000000006</v>
      </c>
      <c r="N77">
        <v>70.900000000000006</v>
      </c>
      <c r="P77" s="13">
        <f t="shared" si="1"/>
        <v>56.4</v>
      </c>
    </row>
    <row r="78" spans="1:16" x14ac:dyDescent="0.3">
      <c r="A78" s="13">
        <v>2005</v>
      </c>
      <c r="B78" s="10">
        <v>50.1</v>
      </c>
      <c r="C78" s="10">
        <v>65.5</v>
      </c>
      <c r="D78" s="10">
        <v>204</v>
      </c>
      <c r="E78" s="10">
        <v>64.5</v>
      </c>
      <c r="F78" s="10">
        <v>23.1</v>
      </c>
      <c r="G78" s="10">
        <v>16.3</v>
      </c>
      <c r="H78" s="10">
        <v>12</v>
      </c>
      <c r="I78" s="10">
        <v>9.6199999999999992</v>
      </c>
      <c r="J78" s="10">
        <v>21.2</v>
      </c>
      <c r="K78" s="10">
        <v>22.8</v>
      </c>
      <c r="L78" s="20">
        <v>43.8</v>
      </c>
      <c r="M78" s="10">
        <v>101</v>
      </c>
      <c r="N78" s="1">
        <v>204</v>
      </c>
      <c r="P78" s="14">
        <f t="shared" si="1"/>
        <v>204</v>
      </c>
    </row>
    <row r="79" spans="1:16" x14ac:dyDescent="0.3">
      <c r="A79" s="13">
        <v>2006</v>
      </c>
      <c r="B79" s="10">
        <v>24.5</v>
      </c>
      <c r="C79" s="10">
        <v>19.899999999999999</v>
      </c>
      <c r="D79" s="10">
        <v>42.9</v>
      </c>
      <c r="E79" s="10">
        <v>22.5</v>
      </c>
      <c r="F79" s="10">
        <v>11</v>
      </c>
      <c r="G79" s="10">
        <v>7.51</v>
      </c>
      <c r="H79" s="10">
        <v>5.99</v>
      </c>
      <c r="I79" s="10">
        <v>5.29</v>
      </c>
      <c r="J79" s="10">
        <v>11.3</v>
      </c>
      <c r="K79" s="10">
        <v>34.6</v>
      </c>
      <c r="L79" s="10">
        <v>36.200000000000003</v>
      </c>
      <c r="M79" s="10">
        <v>69.3</v>
      </c>
      <c r="N79">
        <v>69.3</v>
      </c>
      <c r="P79" s="13">
        <f t="shared" si="1"/>
        <v>101</v>
      </c>
    </row>
    <row r="80" spans="1:16" x14ac:dyDescent="0.3">
      <c r="A80" s="13">
        <v>2007</v>
      </c>
      <c r="B80" s="10">
        <v>164</v>
      </c>
      <c r="C80" s="20">
        <v>85.1</v>
      </c>
      <c r="D80" s="10">
        <v>31.5</v>
      </c>
      <c r="E80" s="10">
        <v>22.5</v>
      </c>
      <c r="F80" s="10">
        <v>15.1</v>
      </c>
      <c r="G80" s="10">
        <v>10.5</v>
      </c>
      <c r="H80" s="10">
        <v>7.71</v>
      </c>
      <c r="I80" s="10">
        <v>5.99</v>
      </c>
      <c r="J80" s="10">
        <v>4.32</v>
      </c>
      <c r="K80" s="10">
        <v>11</v>
      </c>
      <c r="L80" s="10">
        <v>25.2</v>
      </c>
      <c r="M80" s="10">
        <v>82.8</v>
      </c>
      <c r="N80" s="1">
        <v>164</v>
      </c>
      <c r="P80" s="17">
        <f t="shared" si="1"/>
        <v>164</v>
      </c>
    </row>
    <row r="81" spans="1:17" x14ac:dyDescent="0.3">
      <c r="A81" s="13">
        <v>2008</v>
      </c>
      <c r="B81" s="10">
        <v>36.200000000000003</v>
      </c>
      <c r="C81" s="10">
        <v>48.7</v>
      </c>
      <c r="D81" s="10">
        <v>30.4</v>
      </c>
      <c r="E81" s="20">
        <v>27.4</v>
      </c>
      <c r="F81" s="20">
        <v>16.8</v>
      </c>
      <c r="G81" s="10">
        <v>11.7</v>
      </c>
      <c r="H81" s="10">
        <v>11</v>
      </c>
      <c r="I81" s="10">
        <v>5.64</v>
      </c>
      <c r="J81" s="10">
        <v>17.399999999999999</v>
      </c>
      <c r="K81" s="10">
        <v>6.73</v>
      </c>
      <c r="L81" s="10">
        <v>75.3</v>
      </c>
      <c r="M81" s="10">
        <v>212</v>
      </c>
      <c r="N81" s="1">
        <v>212</v>
      </c>
      <c r="P81" s="13">
        <f t="shared" si="1"/>
        <v>82.8</v>
      </c>
    </row>
    <row r="82" spans="1:17" x14ac:dyDescent="0.3">
      <c r="A82" s="13">
        <v>2009</v>
      </c>
      <c r="B82" s="10">
        <v>228</v>
      </c>
      <c r="C82" s="20">
        <v>79.3</v>
      </c>
      <c r="D82" s="20">
        <v>65.5</v>
      </c>
      <c r="E82" s="20">
        <v>90.5</v>
      </c>
      <c r="F82" s="20">
        <v>20.8</v>
      </c>
      <c r="G82" s="20">
        <v>17.100000000000001</v>
      </c>
      <c r="H82" s="10">
        <v>13.3</v>
      </c>
      <c r="I82" s="10">
        <v>12.5</v>
      </c>
      <c r="J82" s="10">
        <v>14.1</v>
      </c>
      <c r="K82" s="10">
        <v>35</v>
      </c>
      <c r="L82" s="10">
        <v>21.5</v>
      </c>
      <c r="M82" s="10">
        <v>70.900000000000006</v>
      </c>
      <c r="N82" s="1">
        <v>228</v>
      </c>
      <c r="P82" s="14">
        <f t="shared" si="1"/>
        <v>228</v>
      </c>
    </row>
    <row r="83" spans="1:17" x14ac:dyDescent="0.3">
      <c r="A83" s="13">
        <v>2010</v>
      </c>
      <c r="B83" s="10">
        <v>73.099999999999994</v>
      </c>
      <c r="C83" s="10">
        <v>12.5</v>
      </c>
      <c r="D83" s="10">
        <v>20.5</v>
      </c>
      <c r="E83" s="10">
        <v>20.5</v>
      </c>
      <c r="F83" s="10">
        <v>12.5</v>
      </c>
      <c r="G83" s="10">
        <v>6.35</v>
      </c>
      <c r="H83" s="10">
        <v>4.6399999999999997</v>
      </c>
      <c r="I83" s="10">
        <v>3.87</v>
      </c>
      <c r="J83" s="10">
        <v>2.91</v>
      </c>
      <c r="K83" s="10">
        <v>20.8</v>
      </c>
      <c r="L83" s="10">
        <v>75.3</v>
      </c>
      <c r="M83" s="20">
        <v>76.400000000000006</v>
      </c>
      <c r="N83" s="1">
        <v>76.400000000000006</v>
      </c>
      <c r="P83" s="13">
        <f t="shared" si="1"/>
        <v>73.099999999999994</v>
      </c>
    </row>
    <row r="84" spans="1:17" x14ac:dyDescent="0.3">
      <c r="A84" s="13">
        <v>2011</v>
      </c>
      <c r="B84" s="20">
        <v>81</v>
      </c>
      <c r="C84" s="10">
        <v>28.1</v>
      </c>
      <c r="D84" s="10">
        <v>125</v>
      </c>
      <c r="E84" s="10">
        <v>104</v>
      </c>
      <c r="F84" s="10">
        <v>25.9</v>
      </c>
      <c r="G84" s="10">
        <v>13.3</v>
      </c>
      <c r="H84" s="10">
        <v>9.85</v>
      </c>
      <c r="I84" s="10">
        <v>5.99</v>
      </c>
      <c r="J84" s="10">
        <v>4.96</v>
      </c>
      <c r="K84" s="10">
        <v>27.4</v>
      </c>
      <c r="L84" s="10">
        <v>27.7</v>
      </c>
      <c r="M84" s="10">
        <v>56.8</v>
      </c>
      <c r="N84" s="1">
        <v>125</v>
      </c>
      <c r="P84" s="13">
        <f t="shared" si="1"/>
        <v>125</v>
      </c>
    </row>
    <row r="85" spans="1:17" x14ac:dyDescent="0.3">
      <c r="A85" s="13">
        <v>2012</v>
      </c>
      <c r="B85" s="10">
        <v>114</v>
      </c>
      <c r="C85" s="10">
        <v>22.1</v>
      </c>
      <c r="D85" s="10">
        <v>33.4</v>
      </c>
      <c r="E85" s="10">
        <v>19.3</v>
      </c>
      <c r="F85" s="10">
        <v>35</v>
      </c>
      <c r="G85" s="10">
        <v>10.5</v>
      </c>
      <c r="H85" s="10">
        <v>7.91</v>
      </c>
      <c r="I85" s="10">
        <v>7.51</v>
      </c>
      <c r="J85" s="10">
        <v>7.31</v>
      </c>
      <c r="K85" s="10">
        <v>8.11</v>
      </c>
      <c r="L85" s="10">
        <v>28.1</v>
      </c>
      <c r="M85" s="10">
        <v>11.5</v>
      </c>
      <c r="N85">
        <v>114</v>
      </c>
      <c r="P85" s="13">
        <f t="shared" si="1"/>
        <v>114</v>
      </c>
    </row>
    <row r="86" spans="1:17" x14ac:dyDescent="0.3">
      <c r="A86" s="13">
        <v>2013</v>
      </c>
      <c r="B86" s="10">
        <v>46</v>
      </c>
      <c r="C86" s="10">
        <v>47.4</v>
      </c>
      <c r="D86" s="10">
        <v>28.1</v>
      </c>
      <c r="E86" s="10">
        <v>25.2</v>
      </c>
      <c r="F86" s="10">
        <v>17.399999999999999</v>
      </c>
      <c r="G86" s="10">
        <v>9.85</v>
      </c>
      <c r="H86" s="10">
        <v>5.99</v>
      </c>
      <c r="I86" s="10">
        <v>4.32</v>
      </c>
      <c r="J86" s="10">
        <v>4.6399999999999997</v>
      </c>
      <c r="K86" s="10">
        <v>7.91</v>
      </c>
      <c r="L86" s="10">
        <v>24.9</v>
      </c>
      <c r="M86" s="10">
        <v>63.4</v>
      </c>
      <c r="N86">
        <v>63.4</v>
      </c>
      <c r="P86" s="13">
        <f t="shared" si="1"/>
        <v>47.4</v>
      </c>
    </row>
    <row r="87" spans="1:17" x14ac:dyDescent="0.3">
      <c r="A87" s="13">
        <v>2014</v>
      </c>
      <c r="B87" s="10">
        <v>22.5</v>
      </c>
      <c r="C87" s="10">
        <v>21.5</v>
      </c>
      <c r="D87" s="10">
        <v>22.5</v>
      </c>
      <c r="E87" s="10">
        <v>33.4</v>
      </c>
      <c r="F87" s="10">
        <v>7.91</v>
      </c>
      <c r="G87" s="10">
        <v>6.73</v>
      </c>
      <c r="H87" s="10">
        <v>6.92</v>
      </c>
      <c r="I87" s="10">
        <v>4.6399999999999997</v>
      </c>
      <c r="J87" s="10">
        <v>2.91</v>
      </c>
      <c r="K87" s="10">
        <v>13</v>
      </c>
      <c r="L87" s="10">
        <v>85.7</v>
      </c>
      <c r="M87" s="10">
        <v>27.7</v>
      </c>
      <c r="N87">
        <v>85.7</v>
      </c>
      <c r="P87" s="13">
        <f t="shared" si="1"/>
        <v>63.4</v>
      </c>
    </row>
    <row r="88" spans="1:17" x14ac:dyDescent="0.3">
      <c r="A88" s="13">
        <v>2015</v>
      </c>
      <c r="B88" s="10">
        <v>17</v>
      </c>
      <c r="C88" s="10">
        <v>4.95</v>
      </c>
      <c r="D88" s="10">
        <v>7.82</v>
      </c>
      <c r="E88" s="10">
        <v>12.9</v>
      </c>
      <c r="F88" s="10">
        <v>13.3</v>
      </c>
      <c r="G88" s="10">
        <v>7.72</v>
      </c>
      <c r="H88" s="10">
        <v>3.67</v>
      </c>
      <c r="I88" s="10">
        <v>3.53</v>
      </c>
      <c r="J88" s="10">
        <v>9.4</v>
      </c>
      <c r="K88" s="10">
        <v>25.1</v>
      </c>
      <c r="L88" s="10">
        <v>4.21</v>
      </c>
      <c r="M88" s="10">
        <v>22.3</v>
      </c>
      <c r="N88">
        <v>25.1</v>
      </c>
      <c r="P88" s="13">
        <f t="shared" si="1"/>
        <v>85.7</v>
      </c>
    </row>
    <row r="89" spans="1:17" x14ac:dyDescent="0.3">
      <c r="A89" s="13">
        <v>2016</v>
      </c>
      <c r="B89" s="10">
        <v>21</v>
      </c>
      <c r="C89" s="10">
        <v>11.6</v>
      </c>
      <c r="D89" s="10">
        <v>14</v>
      </c>
      <c r="E89" s="10">
        <v>9.9499999999999993</v>
      </c>
      <c r="F89" s="10">
        <v>7.62</v>
      </c>
      <c r="G89" s="10">
        <v>7.22</v>
      </c>
      <c r="H89" s="10">
        <v>2.27</v>
      </c>
      <c r="I89" s="10">
        <v>1.81</v>
      </c>
      <c r="J89" s="10">
        <v>2.37</v>
      </c>
      <c r="K89" s="10">
        <v>3.24</v>
      </c>
      <c r="L89" s="10">
        <v>60.6</v>
      </c>
      <c r="M89" s="10">
        <v>41.8</v>
      </c>
      <c r="N89">
        <v>60.6</v>
      </c>
      <c r="P89" s="13">
        <f t="shared" si="1"/>
        <v>25.1</v>
      </c>
    </row>
    <row r="90" spans="1:17" x14ac:dyDescent="0.3">
      <c r="A90" s="13">
        <v>2017</v>
      </c>
      <c r="B90" s="10">
        <v>12.5</v>
      </c>
      <c r="C90" s="10">
        <v>11.4</v>
      </c>
      <c r="D90" s="10">
        <v>15.3</v>
      </c>
      <c r="E90" s="10">
        <v>11.3</v>
      </c>
      <c r="F90" s="10">
        <v>8.23</v>
      </c>
      <c r="G90" s="10">
        <v>5.81</v>
      </c>
      <c r="H90" s="10">
        <v>3.83</v>
      </c>
      <c r="I90" s="10">
        <v>2.16</v>
      </c>
      <c r="J90" s="10">
        <v>1.6</v>
      </c>
      <c r="K90" s="10">
        <v>1.97</v>
      </c>
      <c r="L90" s="10">
        <v>13.4</v>
      </c>
      <c r="M90" s="10">
        <v>53.6</v>
      </c>
      <c r="N90">
        <v>53.6</v>
      </c>
      <c r="P90" s="13">
        <f t="shared" si="1"/>
        <v>60.6</v>
      </c>
    </row>
    <row r="91" spans="1:17" x14ac:dyDescent="0.3">
      <c r="A91" s="13">
        <v>2018</v>
      </c>
      <c r="B91" s="10">
        <v>21</v>
      </c>
      <c r="C91" s="10">
        <v>59</v>
      </c>
      <c r="D91" s="10">
        <v>69.5</v>
      </c>
      <c r="E91" s="10">
        <v>46.7</v>
      </c>
      <c r="F91" s="10">
        <v>9.4</v>
      </c>
      <c r="G91" s="10">
        <v>7.22</v>
      </c>
      <c r="H91" s="10">
        <v>5.37</v>
      </c>
      <c r="I91" s="10">
        <v>19</v>
      </c>
      <c r="J91" s="10">
        <v>13.1</v>
      </c>
      <c r="K91" s="10">
        <v>9.4</v>
      </c>
      <c r="L91" s="10">
        <v>23.2</v>
      </c>
      <c r="M91" s="10">
        <v>46.1</v>
      </c>
      <c r="N91">
        <v>69.5</v>
      </c>
      <c r="P91" s="13">
        <f t="shared" si="1"/>
        <v>69.5</v>
      </c>
    </row>
    <row r="92" spans="1:17" x14ac:dyDescent="0.3">
      <c r="A92" s="13">
        <v>2019</v>
      </c>
      <c r="B92" s="10">
        <v>13.7</v>
      </c>
      <c r="C92" s="10">
        <v>15.6</v>
      </c>
      <c r="D92" s="10">
        <v>16.7</v>
      </c>
      <c r="E92" s="10">
        <v>29.1</v>
      </c>
      <c r="F92" s="10">
        <v>18.5</v>
      </c>
      <c r="G92" s="10">
        <v>6.36</v>
      </c>
      <c r="H92" s="10">
        <v>4.45</v>
      </c>
      <c r="I92" s="10">
        <v>3.31</v>
      </c>
      <c r="J92" s="10">
        <v>3.6</v>
      </c>
      <c r="K92" s="10">
        <v>3.6</v>
      </c>
      <c r="L92" s="10">
        <v>31.2</v>
      </c>
      <c r="M92" s="10">
        <v>44</v>
      </c>
      <c r="N92">
        <v>44</v>
      </c>
      <c r="P92" s="13">
        <f t="shared" si="1"/>
        <v>46.1</v>
      </c>
    </row>
    <row r="93" spans="1:17" x14ac:dyDescent="0.3">
      <c r="A93" s="13">
        <v>2020</v>
      </c>
      <c r="B93" s="10">
        <v>168</v>
      </c>
      <c r="C93" s="10">
        <v>89.2</v>
      </c>
      <c r="D93" s="10">
        <v>69.5</v>
      </c>
      <c r="E93" s="10">
        <v>39.1</v>
      </c>
      <c r="F93" s="10">
        <v>15.9</v>
      </c>
      <c r="G93" s="10">
        <v>12.3</v>
      </c>
      <c r="H93" s="10">
        <v>11.8</v>
      </c>
      <c r="I93" s="10">
        <v>11.2</v>
      </c>
      <c r="J93" s="10">
        <v>5.55</v>
      </c>
      <c r="K93" s="10">
        <v>34.9</v>
      </c>
      <c r="L93" s="10">
        <v>37.9</v>
      </c>
      <c r="M93" s="10">
        <v>37.299999999999997</v>
      </c>
      <c r="N93">
        <v>168</v>
      </c>
      <c r="P93" s="13">
        <f t="shared" si="1"/>
        <v>168</v>
      </c>
    </row>
    <row r="94" spans="1:17" x14ac:dyDescent="0.3">
      <c r="A94" s="13">
        <v>2021</v>
      </c>
      <c r="B94" s="10">
        <v>64.599999999999994</v>
      </c>
      <c r="C94" s="10">
        <v>204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P94" s="14">
        <v>204</v>
      </c>
    </row>
    <row r="95" spans="1:17" x14ac:dyDescent="0.3">
      <c r="P95" s="16">
        <f>MAX(P9:P94)</f>
        <v>298</v>
      </c>
      <c r="Q95" s="15" t="s">
        <v>195</v>
      </c>
    </row>
    <row r="96" spans="1:17" x14ac:dyDescent="0.3">
      <c r="A96" s="3" t="s">
        <v>6</v>
      </c>
      <c r="B96" s="3" t="s">
        <v>7</v>
      </c>
      <c r="C96" s="3" t="s">
        <v>8</v>
      </c>
      <c r="D96" s="3" t="s">
        <v>9</v>
      </c>
      <c r="E96" s="3" t="s">
        <v>10</v>
      </c>
      <c r="F96" s="3" t="s">
        <v>11</v>
      </c>
      <c r="G96" s="3" t="s">
        <v>12</v>
      </c>
      <c r="H96" s="3" t="s">
        <v>13</v>
      </c>
      <c r="I96" s="3" t="s">
        <v>14</v>
      </c>
      <c r="J96" s="7" t="s">
        <v>15</v>
      </c>
      <c r="K96" s="3" t="s">
        <v>16</v>
      </c>
      <c r="L96" s="3" t="s">
        <v>17</v>
      </c>
      <c r="M96" s="3" t="s">
        <v>18</v>
      </c>
      <c r="N96" s="3" t="s">
        <v>196</v>
      </c>
    </row>
    <row r="97" spans="1:14" x14ac:dyDescent="0.3">
      <c r="A97" s="3" t="s">
        <v>192</v>
      </c>
      <c r="B97" s="5">
        <f>AVERAGE(B8:B94)</f>
        <v>67.480459770114948</v>
      </c>
      <c r="C97" s="5">
        <f>AVERAGE(C8:C94)</f>
        <v>43.147011494252858</v>
      </c>
      <c r="D97" s="6">
        <f>AVERAGE(D8:D93)</f>
        <v>41.098720930232552</v>
      </c>
      <c r="E97" s="6">
        <f t="shared" ref="E97:N97" si="2">AVERAGE(E8:E93)</f>
        <v>27.934302325581388</v>
      </c>
      <c r="F97" s="6">
        <f t="shared" si="2"/>
        <v>14.238139534883722</v>
      </c>
      <c r="G97" s="6">
        <f t="shared" si="2"/>
        <v>9.4309302325581381</v>
      </c>
      <c r="H97" s="6">
        <f t="shared" si="2"/>
        <v>7.9660465116279022</v>
      </c>
      <c r="I97" s="6">
        <f t="shared" si="2"/>
        <v>6.6668604651162777</v>
      </c>
      <c r="J97" s="8">
        <f t="shared" si="2"/>
        <v>9.0944186046511621</v>
      </c>
      <c r="K97" s="6">
        <f t="shared" si="2"/>
        <v>16.452674418604651</v>
      </c>
      <c r="L97" s="6">
        <f t="shared" si="2"/>
        <v>35.934534883720922</v>
      </c>
      <c r="M97" s="6">
        <f t="shared" si="2"/>
        <v>58.956395348837219</v>
      </c>
      <c r="N97" s="6">
        <f t="shared" si="2"/>
        <v>96.217441860465129</v>
      </c>
    </row>
    <row r="99" spans="1:14" x14ac:dyDescent="0.3">
      <c r="J99" s="9" t="s">
        <v>193</v>
      </c>
    </row>
    <row r="101" spans="1:14" x14ac:dyDescent="0.3">
      <c r="B101" s="1"/>
      <c r="C101" t="s">
        <v>197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49EF-A03E-421A-A467-D8B6FC4A6071}">
  <dimension ref="A1:F88"/>
  <sheetViews>
    <sheetView workbookViewId="0">
      <selection activeCell="F44" sqref="F44"/>
    </sheetView>
  </sheetViews>
  <sheetFormatPr defaultRowHeight="14.4" x14ac:dyDescent="0.3"/>
  <cols>
    <col min="3" max="3" width="17.6640625" customWidth="1"/>
    <col min="6" max="6" width="17.33203125" customWidth="1"/>
  </cols>
  <sheetData>
    <row r="1" spans="1:6" x14ac:dyDescent="0.3">
      <c r="B1" s="18" t="s">
        <v>6</v>
      </c>
      <c r="C1" s="21" t="s">
        <v>210</v>
      </c>
      <c r="E1" s="18" t="s">
        <v>6</v>
      </c>
      <c r="F1" s="21" t="s">
        <v>210</v>
      </c>
    </row>
    <row r="2" spans="1:6" x14ac:dyDescent="0.3">
      <c r="A2" s="2">
        <v>1</v>
      </c>
      <c r="B2" s="19">
        <v>1935</v>
      </c>
      <c r="C2" s="22">
        <v>94.9</v>
      </c>
      <c r="E2" s="19">
        <v>1978</v>
      </c>
      <c r="F2" s="22">
        <v>122</v>
      </c>
    </row>
    <row r="3" spans="1:6" x14ac:dyDescent="0.3">
      <c r="A3" s="2">
        <v>2</v>
      </c>
      <c r="B3" s="19">
        <v>1936</v>
      </c>
      <c r="C3" s="22">
        <v>44.2</v>
      </c>
      <c r="E3" s="19">
        <v>1979</v>
      </c>
      <c r="F3" s="61">
        <v>298</v>
      </c>
    </row>
    <row r="4" spans="1:6" x14ac:dyDescent="0.3">
      <c r="A4" s="2">
        <v>3</v>
      </c>
      <c r="B4" s="19">
        <v>1937</v>
      </c>
      <c r="C4" s="61">
        <v>143</v>
      </c>
      <c r="E4" s="19">
        <v>1980</v>
      </c>
      <c r="F4" s="22">
        <v>69.3</v>
      </c>
    </row>
    <row r="5" spans="1:6" x14ac:dyDescent="0.3">
      <c r="A5" s="2">
        <v>4</v>
      </c>
      <c r="B5" s="19">
        <v>1938</v>
      </c>
      <c r="C5" s="61">
        <v>161</v>
      </c>
      <c r="E5" s="19">
        <v>1981</v>
      </c>
      <c r="F5" s="22">
        <v>47.8</v>
      </c>
    </row>
    <row r="6" spans="1:6" x14ac:dyDescent="0.3">
      <c r="A6" s="2">
        <v>5</v>
      </c>
      <c r="B6" s="19">
        <v>1939</v>
      </c>
      <c r="C6" s="22">
        <v>99.9</v>
      </c>
      <c r="E6" s="19">
        <v>1982</v>
      </c>
      <c r="F6" s="22">
        <v>110</v>
      </c>
    </row>
    <row r="7" spans="1:6" x14ac:dyDescent="0.3">
      <c r="A7" s="2">
        <v>6</v>
      </c>
      <c r="B7" s="19">
        <v>1940</v>
      </c>
      <c r="C7" s="22">
        <v>34.200000000000003</v>
      </c>
      <c r="E7" s="19">
        <v>1983</v>
      </c>
      <c r="F7" s="22">
        <v>77</v>
      </c>
    </row>
    <row r="8" spans="1:6" x14ac:dyDescent="0.3">
      <c r="A8" s="2">
        <v>7</v>
      </c>
      <c r="B8" s="19">
        <v>1941</v>
      </c>
      <c r="C8" s="22">
        <v>89.4</v>
      </c>
      <c r="E8" s="19">
        <v>1984</v>
      </c>
      <c r="F8" s="22">
        <v>65</v>
      </c>
    </row>
    <row r="9" spans="1:6" x14ac:dyDescent="0.3">
      <c r="A9" s="2">
        <v>8</v>
      </c>
      <c r="B9" s="19">
        <v>1942</v>
      </c>
      <c r="C9" s="22">
        <v>95.1</v>
      </c>
      <c r="E9" s="19">
        <v>1985</v>
      </c>
      <c r="F9" s="61">
        <v>265</v>
      </c>
    </row>
    <row r="10" spans="1:6" x14ac:dyDescent="0.3">
      <c r="A10" s="2">
        <v>9</v>
      </c>
      <c r="B10" s="19">
        <v>1943</v>
      </c>
      <c r="C10" s="61">
        <v>173</v>
      </c>
      <c r="E10" s="19">
        <v>1986</v>
      </c>
      <c r="F10" s="22">
        <v>46.5</v>
      </c>
    </row>
    <row r="11" spans="1:6" x14ac:dyDescent="0.3">
      <c r="A11" s="2">
        <v>10</v>
      </c>
      <c r="B11" s="19">
        <v>1944</v>
      </c>
      <c r="C11" s="61">
        <v>170</v>
      </c>
      <c r="E11" s="19">
        <v>1987</v>
      </c>
      <c r="F11" s="22">
        <v>72</v>
      </c>
    </row>
    <row r="12" spans="1:6" x14ac:dyDescent="0.3">
      <c r="A12" s="2">
        <v>11</v>
      </c>
      <c r="B12" s="19">
        <v>1945</v>
      </c>
      <c r="C12" s="22">
        <v>98</v>
      </c>
      <c r="E12" s="19">
        <v>1988</v>
      </c>
      <c r="F12" s="22">
        <v>75.900000000000006</v>
      </c>
    </row>
    <row r="13" spans="1:6" x14ac:dyDescent="0.3">
      <c r="A13" s="2">
        <v>12</v>
      </c>
      <c r="B13" s="19">
        <v>1946</v>
      </c>
      <c r="C13" s="22">
        <v>62.9</v>
      </c>
      <c r="E13" s="19">
        <v>1989</v>
      </c>
      <c r="F13" s="22">
        <v>35.799999999999997</v>
      </c>
    </row>
    <row r="14" spans="1:6" x14ac:dyDescent="0.3">
      <c r="A14" s="2">
        <v>13</v>
      </c>
      <c r="B14" s="19">
        <v>1947</v>
      </c>
      <c r="C14" s="22">
        <v>48.7</v>
      </c>
      <c r="E14" s="19">
        <v>1990</v>
      </c>
      <c r="F14" s="22">
        <v>87.5</v>
      </c>
    </row>
    <row r="15" spans="1:6" x14ac:dyDescent="0.3">
      <c r="A15" s="2">
        <v>14</v>
      </c>
      <c r="B15" s="19">
        <v>1948</v>
      </c>
      <c r="C15" s="22">
        <v>94.9</v>
      </c>
      <c r="E15" s="19">
        <v>1991</v>
      </c>
      <c r="F15" s="61">
        <v>162</v>
      </c>
    </row>
    <row r="16" spans="1:6" x14ac:dyDescent="0.3">
      <c r="A16" s="2">
        <v>15</v>
      </c>
      <c r="B16" s="19">
        <v>1949</v>
      </c>
      <c r="C16" s="61">
        <v>139</v>
      </c>
      <c r="E16" s="19">
        <v>1992</v>
      </c>
      <c r="F16" s="22">
        <v>45.6</v>
      </c>
    </row>
    <row r="17" spans="1:6" x14ac:dyDescent="0.3">
      <c r="A17" s="2">
        <v>16</v>
      </c>
      <c r="B17" s="19">
        <v>1950</v>
      </c>
      <c r="C17" s="22">
        <v>92.4</v>
      </c>
      <c r="E17" s="19">
        <v>1993</v>
      </c>
      <c r="F17" s="22">
        <v>84.5</v>
      </c>
    </row>
    <row r="18" spans="1:6" x14ac:dyDescent="0.3">
      <c r="A18" s="2">
        <v>17</v>
      </c>
      <c r="B18" s="19">
        <v>1951</v>
      </c>
      <c r="C18" s="22">
        <v>114</v>
      </c>
      <c r="E18" s="19">
        <v>1994</v>
      </c>
      <c r="F18" s="22">
        <v>73.5</v>
      </c>
    </row>
    <row r="19" spans="1:6" x14ac:dyDescent="0.3">
      <c r="A19" s="2">
        <v>18</v>
      </c>
      <c r="B19" s="19">
        <v>1952</v>
      </c>
      <c r="C19" s="61">
        <v>130</v>
      </c>
      <c r="E19" s="19">
        <v>1995</v>
      </c>
      <c r="F19" s="22">
        <v>51</v>
      </c>
    </row>
    <row r="20" spans="1:6" x14ac:dyDescent="0.3">
      <c r="A20" s="2">
        <v>19</v>
      </c>
      <c r="B20" s="19">
        <v>1953</v>
      </c>
      <c r="C20" s="22">
        <v>56.8</v>
      </c>
      <c r="E20" s="19">
        <v>1996</v>
      </c>
      <c r="F20" s="22">
        <v>103</v>
      </c>
    </row>
    <row r="21" spans="1:6" x14ac:dyDescent="0.3">
      <c r="A21" s="2">
        <v>20</v>
      </c>
      <c r="B21" s="19">
        <v>1954</v>
      </c>
      <c r="C21" s="22">
        <v>41.6</v>
      </c>
      <c r="E21" s="19">
        <v>1997</v>
      </c>
      <c r="F21" s="61">
        <v>166</v>
      </c>
    </row>
    <row r="22" spans="1:6" x14ac:dyDescent="0.3">
      <c r="A22" s="2">
        <v>21</v>
      </c>
      <c r="B22" s="19">
        <v>1955</v>
      </c>
      <c r="C22" s="22">
        <v>61.1</v>
      </c>
      <c r="E22" s="19">
        <v>1998</v>
      </c>
      <c r="F22" s="22">
        <v>78.7</v>
      </c>
    </row>
    <row r="23" spans="1:6" x14ac:dyDescent="0.3">
      <c r="A23" s="2">
        <v>22</v>
      </c>
      <c r="B23" s="19">
        <v>1956</v>
      </c>
      <c r="C23" s="22">
        <v>43.5</v>
      </c>
      <c r="E23" s="19">
        <v>1999</v>
      </c>
      <c r="F23" s="22">
        <v>68.7</v>
      </c>
    </row>
    <row r="24" spans="1:6" x14ac:dyDescent="0.3">
      <c r="A24" s="2">
        <v>23</v>
      </c>
      <c r="B24" s="19">
        <v>1957</v>
      </c>
      <c r="C24" s="22">
        <v>89.1</v>
      </c>
      <c r="E24" s="19">
        <v>2000</v>
      </c>
      <c r="F24" s="22">
        <v>50.6</v>
      </c>
    </row>
    <row r="25" spans="1:6" x14ac:dyDescent="0.3">
      <c r="A25" s="2">
        <v>24</v>
      </c>
      <c r="B25" s="19">
        <v>1958</v>
      </c>
      <c r="C25" s="22">
        <v>57</v>
      </c>
      <c r="E25" s="19">
        <v>2001</v>
      </c>
      <c r="F25" s="61">
        <v>157</v>
      </c>
    </row>
    <row r="26" spans="1:6" x14ac:dyDescent="0.3">
      <c r="A26" s="2">
        <v>25</v>
      </c>
      <c r="B26" s="19">
        <v>1959</v>
      </c>
      <c r="C26" s="22">
        <v>61.3</v>
      </c>
      <c r="E26" s="19">
        <v>2002</v>
      </c>
      <c r="F26" s="22">
        <v>50.6</v>
      </c>
    </row>
    <row r="27" spans="1:6" x14ac:dyDescent="0.3">
      <c r="A27" s="2">
        <v>26</v>
      </c>
      <c r="B27" s="19">
        <v>1960</v>
      </c>
      <c r="C27" s="61">
        <v>215</v>
      </c>
      <c r="E27" s="19">
        <v>2003</v>
      </c>
      <c r="F27" s="61">
        <v>181</v>
      </c>
    </row>
    <row r="28" spans="1:6" x14ac:dyDescent="0.3">
      <c r="A28" s="2">
        <v>27</v>
      </c>
      <c r="B28" s="19">
        <v>1961</v>
      </c>
      <c r="C28" s="22">
        <v>98.3</v>
      </c>
      <c r="E28" s="19">
        <v>2004</v>
      </c>
      <c r="F28" s="22">
        <v>56.4</v>
      </c>
    </row>
    <row r="29" spans="1:6" x14ac:dyDescent="0.3">
      <c r="A29" s="2">
        <v>28</v>
      </c>
      <c r="B29" s="19">
        <v>1962</v>
      </c>
      <c r="C29" s="22">
        <v>44.1</v>
      </c>
      <c r="E29" s="19">
        <v>2005</v>
      </c>
      <c r="F29" s="61">
        <v>204</v>
      </c>
    </row>
    <row r="30" spans="1:6" x14ac:dyDescent="0.3">
      <c r="A30" s="2">
        <v>29</v>
      </c>
      <c r="B30" s="19">
        <v>1963</v>
      </c>
      <c r="C30" s="22">
        <v>66.900000000000006</v>
      </c>
      <c r="E30" s="19">
        <v>2006</v>
      </c>
      <c r="F30" s="22">
        <v>101</v>
      </c>
    </row>
    <row r="31" spans="1:6" x14ac:dyDescent="0.3">
      <c r="A31" s="2">
        <v>30</v>
      </c>
      <c r="B31" s="19">
        <v>1964</v>
      </c>
      <c r="C31" s="22">
        <v>65</v>
      </c>
      <c r="E31" s="19">
        <v>2007</v>
      </c>
      <c r="F31" s="61">
        <v>164</v>
      </c>
    </row>
    <row r="32" spans="1:6" x14ac:dyDescent="0.3">
      <c r="A32" s="2">
        <v>31</v>
      </c>
      <c r="B32" s="19">
        <v>1965</v>
      </c>
      <c r="C32" s="22">
        <v>58.8</v>
      </c>
      <c r="E32" s="19">
        <v>2008</v>
      </c>
      <c r="F32" s="22">
        <v>82.8</v>
      </c>
    </row>
    <row r="33" spans="1:6" x14ac:dyDescent="0.3">
      <c r="A33" s="2">
        <v>32</v>
      </c>
      <c r="B33" s="19">
        <v>1966</v>
      </c>
      <c r="C33" s="22">
        <v>53.4</v>
      </c>
      <c r="E33" s="19">
        <v>2009</v>
      </c>
      <c r="F33" s="61">
        <v>228</v>
      </c>
    </row>
    <row r="34" spans="1:6" x14ac:dyDescent="0.3">
      <c r="A34" s="2">
        <v>33</v>
      </c>
      <c r="B34" s="19">
        <v>1967</v>
      </c>
      <c r="C34" s="22">
        <v>66.099999999999994</v>
      </c>
      <c r="E34" s="19">
        <v>2010</v>
      </c>
      <c r="F34" s="22">
        <v>73.099999999999994</v>
      </c>
    </row>
    <row r="35" spans="1:6" x14ac:dyDescent="0.3">
      <c r="A35" s="2">
        <v>34</v>
      </c>
      <c r="B35" s="19">
        <v>1968</v>
      </c>
      <c r="C35" s="61">
        <v>158</v>
      </c>
      <c r="E35" s="19">
        <v>2011</v>
      </c>
      <c r="F35" s="61">
        <v>125</v>
      </c>
    </row>
    <row r="36" spans="1:6" x14ac:dyDescent="0.3">
      <c r="A36" s="2">
        <v>35</v>
      </c>
      <c r="B36" s="19">
        <v>1969</v>
      </c>
      <c r="C36" s="22">
        <v>89.3</v>
      </c>
      <c r="E36" s="19">
        <v>2012</v>
      </c>
      <c r="F36" s="22">
        <v>114</v>
      </c>
    </row>
    <row r="37" spans="1:6" x14ac:dyDescent="0.3">
      <c r="A37" s="2">
        <v>36</v>
      </c>
      <c r="B37" s="19">
        <v>1970</v>
      </c>
      <c r="C37" s="22">
        <v>80.400000000000006</v>
      </c>
      <c r="E37" s="19">
        <v>2013</v>
      </c>
      <c r="F37" s="22">
        <v>47.4</v>
      </c>
    </row>
    <row r="38" spans="1:6" x14ac:dyDescent="0.3">
      <c r="A38" s="2">
        <v>37</v>
      </c>
      <c r="B38" s="19">
        <v>1971</v>
      </c>
      <c r="C38" s="22">
        <v>43.3</v>
      </c>
      <c r="E38" s="19">
        <v>2014</v>
      </c>
      <c r="F38" s="22">
        <v>63.4</v>
      </c>
    </row>
    <row r="39" spans="1:6" x14ac:dyDescent="0.3">
      <c r="A39" s="2">
        <v>38</v>
      </c>
      <c r="B39" s="19">
        <v>1972</v>
      </c>
      <c r="C39" s="22">
        <v>108</v>
      </c>
      <c r="E39" s="19">
        <v>2015</v>
      </c>
      <c r="F39" s="22">
        <v>85.7</v>
      </c>
    </row>
    <row r="40" spans="1:6" x14ac:dyDescent="0.3">
      <c r="A40" s="2">
        <v>39</v>
      </c>
      <c r="B40" s="19">
        <v>1973</v>
      </c>
      <c r="C40" s="22">
        <v>57.8</v>
      </c>
      <c r="E40" s="19">
        <v>2016</v>
      </c>
      <c r="F40" s="22">
        <v>25.1</v>
      </c>
    </row>
    <row r="41" spans="1:6" x14ac:dyDescent="0.3">
      <c r="A41" s="2">
        <v>40</v>
      </c>
      <c r="B41" s="19">
        <v>1974</v>
      </c>
      <c r="C41" s="22">
        <v>37.4</v>
      </c>
      <c r="E41" s="19">
        <v>2017</v>
      </c>
      <c r="F41" s="22">
        <v>60.6</v>
      </c>
    </row>
    <row r="42" spans="1:6" x14ac:dyDescent="0.3">
      <c r="A42" s="2">
        <v>41</v>
      </c>
      <c r="B42" s="19">
        <v>1975</v>
      </c>
      <c r="C42" s="22">
        <v>103</v>
      </c>
      <c r="E42" s="19">
        <v>2018</v>
      </c>
      <c r="F42" s="22">
        <v>69.5</v>
      </c>
    </row>
    <row r="43" spans="1:6" x14ac:dyDescent="0.3">
      <c r="A43" s="2">
        <v>42</v>
      </c>
      <c r="B43" s="19">
        <v>1976</v>
      </c>
      <c r="C43" s="22">
        <v>94.2</v>
      </c>
      <c r="E43" s="19">
        <v>2019</v>
      </c>
      <c r="F43" s="22">
        <v>46.1</v>
      </c>
    </row>
    <row r="44" spans="1:6" x14ac:dyDescent="0.3">
      <c r="A44" s="2">
        <v>43</v>
      </c>
      <c r="B44" s="19">
        <v>1977</v>
      </c>
      <c r="C44" s="22">
        <v>81.599999999999994</v>
      </c>
      <c r="E44" s="19">
        <v>2020</v>
      </c>
      <c r="F44" s="61">
        <v>168</v>
      </c>
    </row>
    <row r="45" spans="1:6" x14ac:dyDescent="0.3">
      <c r="A45" s="2">
        <v>44</v>
      </c>
      <c r="E45" s="19">
        <v>2021</v>
      </c>
      <c r="F45" s="61">
        <v>204</v>
      </c>
    </row>
    <row r="46" spans="1:6" x14ac:dyDescent="0.3">
      <c r="A46" s="2">
        <v>45</v>
      </c>
    </row>
    <row r="47" spans="1:6" x14ac:dyDescent="0.3">
      <c r="A47" s="2">
        <v>46</v>
      </c>
    </row>
    <row r="48" spans="1:6" x14ac:dyDescent="0.3">
      <c r="A48" s="2">
        <v>47</v>
      </c>
    </row>
    <row r="49" spans="1:1" x14ac:dyDescent="0.3">
      <c r="A49" s="2">
        <v>48</v>
      </c>
    </row>
    <row r="50" spans="1:1" x14ac:dyDescent="0.3">
      <c r="A50" s="2">
        <v>49</v>
      </c>
    </row>
    <row r="51" spans="1:1" x14ac:dyDescent="0.3">
      <c r="A51" s="2">
        <v>50</v>
      </c>
    </row>
    <row r="52" spans="1:1" x14ac:dyDescent="0.3">
      <c r="A52" s="2">
        <v>51</v>
      </c>
    </row>
    <row r="53" spans="1:1" x14ac:dyDescent="0.3">
      <c r="A53" s="2">
        <v>52</v>
      </c>
    </row>
    <row r="54" spans="1:1" x14ac:dyDescent="0.3">
      <c r="A54" s="2">
        <v>53</v>
      </c>
    </row>
    <row r="55" spans="1:1" x14ac:dyDescent="0.3">
      <c r="A55" s="2">
        <v>54</v>
      </c>
    </row>
    <row r="56" spans="1:1" x14ac:dyDescent="0.3">
      <c r="A56" s="2">
        <v>55</v>
      </c>
    </row>
    <row r="57" spans="1:1" x14ac:dyDescent="0.3">
      <c r="A57" s="2">
        <v>56</v>
      </c>
    </row>
    <row r="58" spans="1:1" x14ac:dyDescent="0.3">
      <c r="A58" s="2">
        <v>57</v>
      </c>
    </row>
    <row r="59" spans="1:1" x14ac:dyDescent="0.3">
      <c r="A59" s="2">
        <v>58</v>
      </c>
    </row>
    <row r="60" spans="1:1" x14ac:dyDescent="0.3">
      <c r="A60" s="2">
        <v>59</v>
      </c>
    </row>
    <row r="61" spans="1:1" x14ac:dyDescent="0.3">
      <c r="A61" s="2">
        <v>60</v>
      </c>
    </row>
    <row r="62" spans="1:1" x14ac:dyDescent="0.3">
      <c r="A62" s="2">
        <v>61</v>
      </c>
    </row>
    <row r="63" spans="1:1" x14ac:dyDescent="0.3">
      <c r="A63" s="2">
        <v>62</v>
      </c>
    </row>
    <row r="64" spans="1:1" x14ac:dyDescent="0.3">
      <c r="A64" s="2">
        <v>63</v>
      </c>
    </row>
    <row r="65" spans="1:1" x14ac:dyDescent="0.3">
      <c r="A65" s="2">
        <v>64</v>
      </c>
    </row>
    <row r="66" spans="1:1" x14ac:dyDescent="0.3">
      <c r="A66" s="2">
        <v>65</v>
      </c>
    </row>
    <row r="67" spans="1:1" x14ac:dyDescent="0.3">
      <c r="A67" s="2">
        <v>66</v>
      </c>
    </row>
    <row r="68" spans="1:1" x14ac:dyDescent="0.3">
      <c r="A68" s="2">
        <v>67</v>
      </c>
    </row>
    <row r="69" spans="1:1" x14ac:dyDescent="0.3">
      <c r="A69" s="2">
        <v>68</v>
      </c>
    </row>
    <row r="70" spans="1:1" x14ac:dyDescent="0.3">
      <c r="A70" s="2">
        <v>69</v>
      </c>
    </row>
    <row r="71" spans="1:1" x14ac:dyDescent="0.3">
      <c r="A71" s="2">
        <v>70</v>
      </c>
    </row>
    <row r="72" spans="1:1" x14ac:dyDescent="0.3">
      <c r="A72" s="2">
        <v>71</v>
      </c>
    </row>
    <row r="73" spans="1:1" x14ac:dyDescent="0.3">
      <c r="A73" s="2">
        <v>72</v>
      </c>
    </row>
    <row r="74" spans="1:1" x14ac:dyDescent="0.3">
      <c r="A74" s="2">
        <v>73</v>
      </c>
    </row>
    <row r="75" spans="1:1" x14ac:dyDescent="0.3">
      <c r="A75" s="2">
        <v>74</v>
      </c>
    </row>
    <row r="76" spans="1:1" x14ac:dyDescent="0.3">
      <c r="A76" s="2">
        <v>75</v>
      </c>
    </row>
    <row r="77" spans="1:1" x14ac:dyDescent="0.3">
      <c r="A77" s="2">
        <v>76</v>
      </c>
    </row>
    <row r="78" spans="1:1" x14ac:dyDescent="0.3">
      <c r="A78" s="2">
        <v>77</v>
      </c>
    </row>
    <row r="79" spans="1:1" x14ac:dyDescent="0.3">
      <c r="A79" s="2">
        <v>78</v>
      </c>
    </row>
    <row r="80" spans="1:1" x14ac:dyDescent="0.3">
      <c r="A80" s="2">
        <v>79</v>
      </c>
    </row>
    <row r="81" spans="1:1" x14ac:dyDescent="0.3">
      <c r="A81" s="2">
        <v>80</v>
      </c>
    </row>
    <row r="82" spans="1:1" x14ac:dyDescent="0.3">
      <c r="A82" s="2">
        <v>81</v>
      </c>
    </row>
    <row r="83" spans="1:1" x14ac:dyDescent="0.3">
      <c r="A83" s="2">
        <v>82</v>
      </c>
    </row>
    <row r="84" spans="1:1" x14ac:dyDescent="0.3">
      <c r="A84" s="2">
        <v>83</v>
      </c>
    </row>
    <row r="85" spans="1:1" x14ac:dyDescent="0.3">
      <c r="A85" s="2">
        <v>84</v>
      </c>
    </row>
    <row r="86" spans="1:1" x14ac:dyDescent="0.3">
      <c r="A86" s="2">
        <v>85</v>
      </c>
    </row>
    <row r="87" spans="1:1" x14ac:dyDescent="0.3">
      <c r="A87" s="2">
        <v>86</v>
      </c>
    </row>
    <row r="88" spans="1:1" x14ac:dyDescent="0.3">
      <c r="A88" s="2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Grapher.Document" shapeId="4097" r:id="rId4">
          <objectPr defaultSize="0" r:id="rId5">
            <anchor moveWithCells="1">
              <from>
                <xdr:col>8</xdr:col>
                <xdr:colOff>0</xdr:colOff>
                <xdr:row>22</xdr:row>
                <xdr:rowOff>0</xdr:rowOff>
              </from>
              <to>
                <xdr:col>8</xdr:col>
                <xdr:colOff>0</xdr:colOff>
                <xdr:row>22</xdr:row>
                <xdr:rowOff>0</xdr:rowOff>
              </to>
            </anchor>
          </objectPr>
        </oleObject>
      </mc:Choice>
      <mc:Fallback>
        <oleObject progId="Grapher.Document" shapeId="409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9C40-A988-4689-8C10-1E0EC2A7EE43}">
  <dimension ref="B9:E98"/>
  <sheetViews>
    <sheetView workbookViewId="0">
      <selection activeCell="E93" sqref="E93"/>
    </sheetView>
  </sheetViews>
  <sheetFormatPr defaultRowHeight="14.4" x14ac:dyDescent="0.3"/>
  <cols>
    <col min="3" max="3" width="17.6640625" customWidth="1"/>
    <col min="4" max="4" width="17.88671875" customWidth="1"/>
    <col min="5" max="5" width="16.77734375" customWidth="1"/>
  </cols>
  <sheetData>
    <row r="9" spans="2:5" ht="129.6" x14ac:dyDescent="0.3">
      <c r="C9" s="31" t="s">
        <v>200</v>
      </c>
      <c r="D9" s="31" t="s">
        <v>202</v>
      </c>
      <c r="E9" s="31" t="s">
        <v>203</v>
      </c>
    </row>
    <row r="11" spans="2:5" ht="28.8" x14ac:dyDescent="0.3">
      <c r="B11" s="21" t="s">
        <v>199</v>
      </c>
      <c r="C11" s="27" t="s">
        <v>210</v>
      </c>
      <c r="D11" s="28" t="s">
        <v>198</v>
      </c>
      <c r="E11" s="32" t="s">
        <v>201</v>
      </c>
    </row>
    <row r="12" spans="2:5" x14ac:dyDescent="0.3">
      <c r="B12" s="24">
        <v>1</v>
      </c>
      <c r="C12" s="25">
        <v>298</v>
      </c>
      <c r="D12" s="29">
        <f>B12/($B$98+1)</f>
        <v>1.1363636363636364E-2</v>
      </c>
      <c r="E12" s="33">
        <f>1/D12</f>
        <v>88</v>
      </c>
    </row>
    <row r="13" spans="2:5" x14ac:dyDescent="0.3">
      <c r="B13" s="19">
        <v>2</v>
      </c>
      <c r="C13" s="26">
        <v>265</v>
      </c>
      <c r="D13" s="30">
        <f t="shared" ref="D13:D76" si="0">B13/($B$98+1)</f>
        <v>2.2727272727272728E-2</v>
      </c>
      <c r="E13" s="33">
        <f t="shared" ref="E13:E76" si="1">1/D13</f>
        <v>44</v>
      </c>
    </row>
    <row r="14" spans="2:5" x14ac:dyDescent="0.3">
      <c r="B14" s="19">
        <v>3</v>
      </c>
      <c r="C14" s="26">
        <v>228</v>
      </c>
      <c r="D14" s="30">
        <f t="shared" si="0"/>
        <v>3.4090909090909088E-2</v>
      </c>
      <c r="E14" s="33">
        <f t="shared" si="1"/>
        <v>29.333333333333336</v>
      </c>
    </row>
    <row r="15" spans="2:5" x14ac:dyDescent="0.3">
      <c r="B15" s="19">
        <v>4</v>
      </c>
      <c r="C15" s="26">
        <v>215</v>
      </c>
      <c r="D15" s="30">
        <f t="shared" si="0"/>
        <v>4.5454545454545456E-2</v>
      </c>
      <c r="E15" s="33">
        <f t="shared" si="1"/>
        <v>22</v>
      </c>
    </row>
    <row r="16" spans="2:5" x14ac:dyDescent="0.3">
      <c r="B16" s="19">
        <v>5</v>
      </c>
      <c r="C16" s="26">
        <v>204</v>
      </c>
      <c r="D16" s="30">
        <f t="shared" si="0"/>
        <v>5.6818181818181816E-2</v>
      </c>
      <c r="E16" s="33">
        <f t="shared" si="1"/>
        <v>17.600000000000001</v>
      </c>
    </row>
    <row r="17" spans="2:5" x14ac:dyDescent="0.3">
      <c r="B17" s="19">
        <v>6</v>
      </c>
      <c r="C17" s="26">
        <v>204</v>
      </c>
      <c r="D17" s="30">
        <f t="shared" si="0"/>
        <v>6.8181818181818177E-2</v>
      </c>
      <c r="E17" s="33">
        <f t="shared" si="1"/>
        <v>14.666666666666668</v>
      </c>
    </row>
    <row r="18" spans="2:5" x14ac:dyDescent="0.3">
      <c r="B18" s="19">
        <v>7</v>
      </c>
      <c r="C18" s="26">
        <v>181</v>
      </c>
      <c r="D18" s="30">
        <f t="shared" si="0"/>
        <v>7.9545454545454544E-2</v>
      </c>
      <c r="E18" s="33">
        <f t="shared" si="1"/>
        <v>12.571428571428571</v>
      </c>
    </row>
    <row r="19" spans="2:5" x14ac:dyDescent="0.3">
      <c r="B19" s="19">
        <v>8</v>
      </c>
      <c r="C19" s="26">
        <v>173</v>
      </c>
      <c r="D19" s="30">
        <f t="shared" si="0"/>
        <v>9.0909090909090912E-2</v>
      </c>
      <c r="E19" s="33">
        <f t="shared" si="1"/>
        <v>11</v>
      </c>
    </row>
    <row r="20" spans="2:5" x14ac:dyDescent="0.3">
      <c r="B20" s="19">
        <v>9</v>
      </c>
      <c r="C20" s="26">
        <v>170</v>
      </c>
      <c r="D20" s="30">
        <f t="shared" si="0"/>
        <v>0.10227272727272728</v>
      </c>
      <c r="E20" s="33">
        <f t="shared" si="1"/>
        <v>9.7777777777777768</v>
      </c>
    </row>
    <row r="21" spans="2:5" x14ac:dyDescent="0.3">
      <c r="B21" s="19">
        <v>10</v>
      </c>
      <c r="C21" s="26">
        <v>168</v>
      </c>
      <c r="D21" s="30">
        <f t="shared" si="0"/>
        <v>0.11363636363636363</v>
      </c>
      <c r="E21" s="33">
        <f t="shared" si="1"/>
        <v>8.8000000000000007</v>
      </c>
    </row>
    <row r="22" spans="2:5" x14ac:dyDescent="0.3">
      <c r="B22" s="19">
        <v>11</v>
      </c>
      <c r="C22" s="26">
        <v>166</v>
      </c>
      <c r="D22" s="30">
        <f t="shared" si="0"/>
        <v>0.125</v>
      </c>
      <c r="E22" s="33">
        <f t="shared" si="1"/>
        <v>8</v>
      </c>
    </row>
    <row r="23" spans="2:5" x14ac:dyDescent="0.3">
      <c r="B23" s="19">
        <v>12</v>
      </c>
      <c r="C23" s="26">
        <v>164</v>
      </c>
      <c r="D23" s="30">
        <f t="shared" si="0"/>
        <v>0.13636363636363635</v>
      </c>
      <c r="E23" s="33">
        <f t="shared" si="1"/>
        <v>7.3333333333333339</v>
      </c>
    </row>
    <row r="24" spans="2:5" x14ac:dyDescent="0.3">
      <c r="B24" s="19">
        <v>13</v>
      </c>
      <c r="C24" s="26">
        <v>162</v>
      </c>
      <c r="D24" s="30">
        <f t="shared" si="0"/>
        <v>0.14772727272727273</v>
      </c>
      <c r="E24" s="33">
        <f t="shared" si="1"/>
        <v>6.7692307692307692</v>
      </c>
    </row>
    <row r="25" spans="2:5" x14ac:dyDescent="0.3">
      <c r="B25" s="19">
        <v>14</v>
      </c>
      <c r="C25" s="26">
        <v>161</v>
      </c>
      <c r="D25" s="30">
        <f t="shared" si="0"/>
        <v>0.15909090909090909</v>
      </c>
      <c r="E25" s="33">
        <f t="shared" si="1"/>
        <v>6.2857142857142856</v>
      </c>
    </row>
    <row r="26" spans="2:5" x14ac:dyDescent="0.3">
      <c r="B26" s="19">
        <v>15</v>
      </c>
      <c r="C26" s="26">
        <v>158</v>
      </c>
      <c r="D26" s="30">
        <f t="shared" si="0"/>
        <v>0.17045454545454544</v>
      </c>
      <c r="E26" s="33">
        <f t="shared" si="1"/>
        <v>5.8666666666666671</v>
      </c>
    </row>
    <row r="27" spans="2:5" x14ac:dyDescent="0.3">
      <c r="B27" s="19">
        <v>16</v>
      </c>
      <c r="C27" s="26">
        <v>157</v>
      </c>
      <c r="D27" s="30">
        <f t="shared" si="0"/>
        <v>0.18181818181818182</v>
      </c>
      <c r="E27" s="33">
        <f t="shared" si="1"/>
        <v>5.5</v>
      </c>
    </row>
    <row r="28" spans="2:5" x14ac:dyDescent="0.3">
      <c r="B28" s="19">
        <v>17</v>
      </c>
      <c r="C28" s="26">
        <v>143</v>
      </c>
      <c r="D28" s="30">
        <f t="shared" si="0"/>
        <v>0.19318181818181818</v>
      </c>
      <c r="E28" s="33">
        <f t="shared" si="1"/>
        <v>5.1764705882352944</v>
      </c>
    </row>
    <row r="29" spans="2:5" x14ac:dyDescent="0.3">
      <c r="B29" s="19">
        <v>18</v>
      </c>
      <c r="C29" s="26">
        <v>139</v>
      </c>
      <c r="D29" s="30">
        <f t="shared" si="0"/>
        <v>0.20454545454545456</v>
      </c>
      <c r="E29" s="33">
        <f t="shared" si="1"/>
        <v>4.8888888888888884</v>
      </c>
    </row>
    <row r="30" spans="2:5" x14ac:dyDescent="0.3">
      <c r="B30" s="19">
        <v>19</v>
      </c>
      <c r="C30" s="26">
        <v>130</v>
      </c>
      <c r="D30" s="30">
        <f t="shared" si="0"/>
        <v>0.21590909090909091</v>
      </c>
      <c r="E30" s="33">
        <f t="shared" si="1"/>
        <v>4.6315789473684212</v>
      </c>
    </row>
    <row r="31" spans="2:5" x14ac:dyDescent="0.3">
      <c r="B31" s="19">
        <v>20</v>
      </c>
      <c r="C31" s="26">
        <v>125</v>
      </c>
      <c r="D31" s="30">
        <f t="shared" si="0"/>
        <v>0.22727272727272727</v>
      </c>
      <c r="E31" s="33">
        <f t="shared" si="1"/>
        <v>4.4000000000000004</v>
      </c>
    </row>
    <row r="32" spans="2:5" x14ac:dyDescent="0.3">
      <c r="B32" s="19">
        <v>21</v>
      </c>
      <c r="C32" s="26">
        <v>122</v>
      </c>
      <c r="D32" s="30">
        <f t="shared" si="0"/>
        <v>0.23863636363636365</v>
      </c>
      <c r="E32" s="33">
        <f t="shared" si="1"/>
        <v>4.1904761904761907</v>
      </c>
    </row>
    <row r="33" spans="2:5" x14ac:dyDescent="0.3">
      <c r="B33" s="19">
        <v>22</v>
      </c>
      <c r="C33" s="26">
        <v>114</v>
      </c>
      <c r="D33" s="30">
        <f t="shared" si="0"/>
        <v>0.25</v>
      </c>
      <c r="E33" s="33">
        <f t="shared" si="1"/>
        <v>4</v>
      </c>
    </row>
    <row r="34" spans="2:5" x14ac:dyDescent="0.3">
      <c r="B34" s="19">
        <v>23</v>
      </c>
      <c r="C34" s="26">
        <v>114</v>
      </c>
      <c r="D34" s="30">
        <f t="shared" si="0"/>
        <v>0.26136363636363635</v>
      </c>
      <c r="E34" s="33">
        <f t="shared" si="1"/>
        <v>3.8260869565217392</v>
      </c>
    </row>
    <row r="35" spans="2:5" x14ac:dyDescent="0.3">
      <c r="B35" s="19">
        <v>24</v>
      </c>
      <c r="C35" s="26">
        <v>110</v>
      </c>
      <c r="D35" s="30">
        <f t="shared" si="0"/>
        <v>0.27272727272727271</v>
      </c>
      <c r="E35" s="33">
        <f t="shared" si="1"/>
        <v>3.666666666666667</v>
      </c>
    </row>
    <row r="36" spans="2:5" x14ac:dyDescent="0.3">
      <c r="B36" s="19">
        <v>25</v>
      </c>
      <c r="C36" s="26">
        <v>108</v>
      </c>
      <c r="D36" s="30">
        <f t="shared" si="0"/>
        <v>0.28409090909090912</v>
      </c>
      <c r="E36" s="33">
        <f t="shared" si="1"/>
        <v>3.5199999999999996</v>
      </c>
    </row>
    <row r="37" spans="2:5" x14ac:dyDescent="0.3">
      <c r="B37" s="19">
        <v>26</v>
      </c>
      <c r="C37" s="26">
        <v>103</v>
      </c>
      <c r="D37" s="30">
        <f t="shared" si="0"/>
        <v>0.29545454545454547</v>
      </c>
      <c r="E37" s="33">
        <f t="shared" si="1"/>
        <v>3.3846153846153846</v>
      </c>
    </row>
    <row r="38" spans="2:5" x14ac:dyDescent="0.3">
      <c r="B38" s="19">
        <v>27</v>
      </c>
      <c r="C38" s="26">
        <v>103</v>
      </c>
      <c r="D38" s="30">
        <f t="shared" si="0"/>
        <v>0.30681818181818182</v>
      </c>
      <c r="E38" s="33">
        <f t="shared" si="1"/>
        <v>3.2592592592592591</v>
      </c>
    </row>
    <row r="39" spans="2:5" x14ac:dyDescent="0.3">
      <c r="B39" s="19">
        <v>28</v>
      </c>
      <c r="C39" s="26">
        <v>101</v>
      </c>
      <c r="D39" s="30">
        <f t="shared" si="0"/>
        <v>0.31818181818181818</v>
      </c>
      <c r="E39" s="33">
        <f t="shared" si="1"/>
        <v>3.1428571428571428</v>
      </c>
    </row>
    <row r="40" spans="2:5" x14ac:dyDescent="0.3">
      <c r="B40" s="19">
        <v>29</v>
      </c>
      <c r="C40" s="26">
        <v>99.9</v>
      </c>
      <c r="D40" s="30">
        <f t="shared" si="0"/>
        <v>0.32954545454545453</v>
      </c>
      <c r="E40" s="33">
        <f t="shared" si="1"/>
        <v>3.0344827586206899</v>
      </c>
    </row>
    <row r="41" spans="2:5" x14ac:dyDescent="0.3">
      <c r="B41" s="19">
        <v>30</v>
      </c>
      <c r="C41" s="26">
        <v>98.3</v>
      </c>
      <c r="D41" s="30">
        <f t="shared" si="0"/>
        <v>0.34090909090909088</v>
      </c>
      <c r="E41" s="33">
        <f t="shared" si="1"/>
        <v>2.9333333333333336</v>
      </c>
    </row>
    <row r="42" spans="2:5" x14ac:dyDescent="0.3">
      <c r="B42" s="19">
        <v>31</v>
      </c>
      <c r="C42" s="26">
        <v>98</v>
      </c>
      <c r="D42" s="30">
        <f t="shared" si="0"/>
        <v>0.35227272727272729</v>
      </c>
      <c r="E42" s="33">
        <f t="shared" si="1"/>
        <v>2.8387096774193545</v>
      </c>
    </row>
    <row r="43" spans="2:5" x14ac:dyDescent="0.3">
      <c r="B43" s="19">
        <v>32</v>
      </c>
      <c r="C43" s="26">
        <v>95.1</v>
      </c>
      <c r="D43" s="30">
        <f t="shared" si="0"/>
        <v>0.36363636363636365</v>
      </c>
      <c r="E43" s="33">
        <f t="shared" si="1"/>
        <v>2.75</v>
      </c>
    </row>
    <row r="44" spans="2:5" x14ac:dyDescent="0.3">
      <c r="B44" s="19">
        <v>33</v>
      </c>
      <c r="C44" s="26">
        <v>94.9</v>
      </c>
      <c r="D44" s="30">
        <f t="shared" si="0"/>
        <v>0.375</v>
      </c>
      <c r="E44" s="33">
        <f t="shared" si="1"/>
        <v>2.6666666666666665</v>
      </c>
    </row>
    <row r="45" spans="2:5" x14ac:dyDescent="0.3">
      <c r="B45" s="19">
        <v>34</v>
      </c>
      <c r="C45" s="26">
        <v>94.9</v>
      </c>
      <c r="D45" s="30">
        <f t="shared" si="0"/>
        <v>0.38636363636363635</v>
      </c>
      <c r="E45" s="33">
        <f t="shared" si="1"/>
        <v>2.5882352941176472</v>
      </c>
    </row>
    <row r="46" spans="2:5" x14ac:dyDescent="0.3">
      <c r="B46" s="19">
        <v>35</v>
      </c>
      <c r="C46" s="26">
        <v>94.2</v>
      </c>
      <c r="D46" s="30">
        <f t="shared" si="0"/>
        <v>0.39772727272727271</v>
      </c>
      <c r="E46" s="33">
        <f t="shared" si="1"/>
        <v>2.5142857142857142</v>
      </c>
    </row>
    <row r="47" spans="2:5" x14ac:dyDescent="0.3">
      <c r="B47" s="19">
        <v>36</v>
      </c>
      <c r="C47" s="26">
        <v>92.4</v>
      </c>
      <c r="D47" s="30">
        <f t="shared" si="0"/>
        <v>0.40909090909090912</v>
      </c>
      <c r="E47" s="33">
        <f t="shared" si="1"/>
        <v>2.4444444444444442</v>
      </c>
    </row>
    <row r="48" spans="2:5" x14ac:dyDescent="0.3">
      <c r="B48" s="19">
        <v>37</v>
      </c>
      <c r="C48" s="26">
        <v>89.4</v>
      </c>
      <c r="D48" s="30">
        <f t="shared" si="0"/>
        <v>0.42045454545454547</v>
      </c>
      <c r="E48" s="33">
        <f t="shared" si="1"/>
        <v>2.3783783783783785</v>
      </c>
    </row>
    <row r="49" spans="2:5" x14ac:dyDescent="0.3">
      <c r="B49" s="19">
        <v>38</v>
      </c>
      <c r="C49" s="26">
        <v>89.3</v>
      </c>
      <c r="D49" s="30">
        <f t="shared" si="0"/>
        <v>0.43181818181818182</v>
      </c>
      <c r="E49" s="33">
        <f t="shared" si="1"/>
        <v>2.3157894736842106</v>
      </c>
    </row>
    <row r="50" spans="2:5" x14ac:dyDescent="0.3">
      <c r="B50" s="19">
        <v>39</v>
      </c>
      <c r="C50" s="26">
        <v>89.1</v>
      </c>
      <c r="D50" s="30">
        <f t="shared" si="0"/>
        <v>0.44318181818181818</v>
      </c>
      <c r="E50" s="33">
        <f t="shared" si="1"/>
        <v>2.2564102564102564</v>
      </c>
    </row>
    <row r="51" spans="2:5" x14ac:dyDescent="0.3">
      <c r="B51" s="19">
        <v>40</v>
      </c>
      <c r="C51" s="26">
        <v>87.5</v>
      </c>
      <c r="D51" s="30">
        <f t="shared" si="0"/>
        <v>0.45454545454545453</v>
      </c>
      <c r="E51" s="33">
        <f t="shared" si="1"/>
        <v>2.2000000000000002</v>
      </c>
    </row>
    <row r="52" spans="2:5" x14ac:dyDescent="0.3">
      <c r="B52" s="19">
        <v>41</v>
      </c>
      <c r="C52" s="26">
        <v>85.7</v>
      </c>
      <c r="D52" s="30">
        <f t="shared" si="0"/>
        <v>0.46590909090909088</v>
      </c>
      <c r="E52" s="33">
        <f t="shared" si="1"/>
        <v>2.1463414634146343</v>
      </c>
    </row>
    <row r="53" spans="2:5" x14ac:dyDescent="0.3">
      <c r="B53" s="19">
        <v>42</v>
      </c>
      <c r="C53" s="26">
        <v>84.5</v>
      </c>
      <c r="D53" s="30">
        <f t="shared" si="0"/>
        <v>0.47727272727272729</v>
      </c>
      <c r="E53" s="33">
        <f t="shared" si="1"/>
        <v>2.0952380952380953</v>
      </c>
    </row>
    <row r="54" spans="2:5" x14ac:dyDescent="0.3">
      <c r="B54" s="19">
        <v>43</v>
      </c>
      <c r="C54" s="26">
        <v>82.8</v>
      </c>
      <c r="D54" s="30">
        <f t="shared" si="0"/>
        <v>0.48863636363636365</v>
      </c>
      <c r="E54" s="33">
        <f t="shared" si="1"/>
        <v>2.0465116279069768</v>
      </c>
    </row>
    <row r="55" spans="2:5" x14ac:dyDescent="0.3">
      <c r="B55" s="19">
        <v>44</v>
      </c>
      <c r="C55" s="26">
        <v>81.599999999999994</v>
      </c>
      <c r="D55" s="30">
        <f t="shared" si="0"/>
        <v>0.5</v>
      </c>
      <c r="E55" s="33">
        <f t="shared" si="1"/>
        <v>2</v>
      </c>
    </row>
    <row r="56" spans="2:5" x14ac:dyDescent="0.3">
      <c r="B56" s="19">
        <v>45</v>
      </c>
      <c r="C56" s="26">
        <v>80.400000000000006</v>
      </c>
      <c r="D56" s="30">
        <f t="shared" si="0"/>
        <v>0.51136363636363635</v>
      </c>
      <c r="E56" s="33">
        <f t="shared" si="1"/>
        <v>1.9555555555555555</v>
      </c>
    </row>
    <row r="57" spans="2:5" x14ac:dyDescent="0.3">
      <c r="B57" s="19">
        <v>46</v>
      </c>
      <c r="C57" s="26">
        <v>78.7</v>
      </c>
      <c r="D57" s="30">
        <f t="shared" si="0"/>
        <v>0.52272727272727271</v>
      </c>
      <c r="E57" s="33">
        <f t="shared" si="1"/>
        <v>1.9130434782608696</v>
      </c>
    </row>
    <row r="58" spans="2:5" x14ac:dyDescent="0.3">
      <c r="B58" s="19">
        <v>47</v>
      </c>
      <c r="C58" s="26">
        <v>77</v>
      </c>
      <c r="D58" s="30">
        <f t="shared" si="0"/>
        <v>0.53409090909090906</v>
      </c>
      <c r="E58" s="33">
        <f t="shared" si="1"/>
        <v>1.8723404255319149</v>
      </c>
    </row>
    <row r="59" spans="2:5" x14ac:dyDescent="0.3">
      <c r="B59" s="19">
        <v>48</v>
      </c>
      <c r="C59" s="26">
        <v>75.900000000000006</v>
      </c>
      <c r="D59" s="30">
        <f t="shared" si="0"/>
        <v>0.54545454545454541</v>
      </c>
      <c r="E59" s="33">
        <f t="shared" si="1"/>
        <v>1.8333333333333335</v>
      </c>
    </row>
    <row r="60" spans="2:5" x14ac:dyDescent="0.3">
      <c r="B60" s="19">
        <v>49</v>
      </c>
      <c r="C60" s="26">
        <v>73.5</v>
      </c>
      <c r="D60" s="30">
        <f t="shared" si="0"/>
        <v>0.55681818181818177</v>
      </c>
      <c r="E60" s="33">
        <f t="shared" si="1"/>
        <v>1.795918367346939</v>
      </c>
    </row>
    <row r="61" spans="2:5" x14ac:dyDescent="0.3">
      <c r="B61" s="19">
        <v>50</v>
      </c>
      <c r="C61" s="26">
        <v>73.099999999999994</v>
      </c>
      <c r="D61" s="30">
        <f t="shared" si="0"/>
        <v>0.56818181818181823</v>
      </c>
      <c r="E61" s="33">
        <f t="shared" si="1"/>
        <v>1.7599999999999998</v>
      </c>
    </row>
    <row r="62" spans="2:5" x14ac:dyDescent="0.3">
      <c r="B62" s="19">
        <v>51</v>
      </c>
      <c r="C62" s="26">
        <v>72</v>
      </c>
      <c r="D62" s="30">
        <f t="shared" si="0"/>
        <v>0.57954545454545459</v>
      </c>
      <c r="E62" s="33">
        <f t="shared" si="1"/>
        <v>1.7254901960784312</v>
      </c>
    </row>
    <row r="63" spans="2:5" x14ac:dyDescent="0.3">
      <c r="B63" s="19">
        <v>52</v>
      </c>
      <c r="C63" s="26">
        <v>69.5</v>
      </c>
      <c r="D63" s="30">
        <f t="shared" si="0"/>
        <v>0.59090909090909094</v>
      </c>
      <c r="E63" s="33">
        <f t="shared" si="1"/>
        <v>1.6923076923076923</v>
      </c>
    </row>
    <row r="64" spans="2:5" x14ac:dyDescent="0.3">
      <c r="B64" s="19">
        <v>53</v>
      </c>
      <c r="C64" s="26">
        <v>69.3</v>
      </c>
      <c r="D64" s="30">
        <f t="shared" si="0"/>
        <v>0.60227272727272729</v>
      </c>
      <c r="E64" s="33">
        <f t="shared" si="1"/>
        <v>1.6603773584905659</v>
      </c>
    </row>
    <row r="65" spans="2:5" x14ac:dyDescent="0.3">
      <c r="B65" s="19">
        <v>54</v>
      </c>
      <c r="C65" s="26">
        <v>68.7</v>
      </c>
      <c r="D65" s="30">
        <f t="shared" si="0"/>
        <v>0.61363636363636365</v>
      </c>
      <c r="E65" s="33">
        <f t="shared" si="1"/>
        <v>1.6296296296296295</v>
      </c>
    </row>
    <row r="66" spans="2:5" x14ac:dyDescent="0.3">
      <c r="B66" s="19">
        <v>55</v>
      </c>
      <c r="C66" s="26">
        <v>66.900000000000006</v>
      </c>
      <c r="D66" s="30">
        <f t="shared" si="0"/>
        <v>0.625</v>
      </c>
      <c r="E66" s="33">
        <f t="shared" si="1"/>
        <v>1.6</v>
      </c>
    </row>
    <row r="67" spans="2:5" x14ac:dyDescent="0.3">
      <c r="B67" s="19">
        <v>56</v>
      </c>
      <c r="C67" s="26">
        <v>66.099999999999994</v>
      </c>
      <c r="D67" s="30">
        <f t="shared" si="0"/>
        <v>0.63636363636363635</v>
      </c>
      <c r="E67" s="33">
        <f t="shared" si="1"/>
        <v>1.5714285714285714</v>
      </c>
    </row>
    <row r="68" spans="2:5" x14ac:dyDescent="0.3">
      <c r="B68" s="19">
        <v>57</v>
      </c>
      <c r="C68" s="26">
        <v>65</v>
      </c>
      <c r="D68" s="30">
        <f t="shared" si="0"/>
        <v>0.64772727272727271</v>
      </c>
      <c r="E68" s="33">
        <f t="shared" si="1"/>
        <v>1.5438596491228072</v>
      </c>
    </row>
    <row r="69" spans="2:5" x14ac:dyDescent="0.3">
      <c r="B69" s="19">
        <v>58</v>
      </c>
      <c r="C69" s="26">
        <v>65</v>
      </c>
      <c r="D69" s="30">
        <f t="shared" si="0"/>
        <v>0.65909090909090906</v>
      </c>
      <c r="E69" s="33">
        <f t="shared" si="1"/>
        <v>1.517241379310345</v>
      </c>
    </row>
    <row r="70" spans="2:5" x14ac:dyDescent="0.3">
      <c r="B70" s="19">
        <v>59</v>
      </c>
      <c r="C70" s="26">
        <v>63.4</v>
      </c>
      <c r="D70" s="30">
        <f t="shared" si="0"/>
        <v>0.67045454545454541</v>
      </c>
      <c r="E70" s="33">
        <f t="shared" si="1"/>
        <v>1.4915254237288136</v>
      </c>
    </row>
    <row r="71" spans="2:5" x14ac:dyDescent="0.3">
      <c r="B71" s="19">
        <v>60</v>
      </c>
      <c r="C71" s="26">
        <v>62.9</v>
      </c>
      <c r="D71" s="30">
        <f t="shared" si="0"/>
        <v>0.68181818181818177</v>
      </c>
      <c r="E71" s="33">
        <f t="shared" si="1"/>
        <v>1.4666666666666668</v>
      </c>
    </row>
    <row r="72" spans="2:5" x14ac:dyDescent="0.3">
      <c r="B72" s="19">
        <v>61</v>
      </c>
      <c r="C72" s="26">
        <v>61.3</v>
      </c>
      <c r="D72" s="30">
        <f t="shared" si="0"/>
        <v>0.69318181818181823</v>
      </c>
      <c r="E72" s="33">
        <f t="shared" si="1"/>
        <v>1.442622950819672</v>
      </c>
    </row>
    <row r="73" spans="2:5" x14ac:dyDescent="0.3">
      <c r="B73" s="19">
        <v>62</v>
      </c>
      <c r="C73" s="26">
        <v>61.1</v>
      </c>
      <c r="D73" s="30">
        <f t="shared" si="0"/>
        <v>0.70454545454545459</v>
      </c>
      <c r="E73" s="33">
        <f t="shared" si="1"/>
        <v>1.4193548387096773</v>
      </c>
    </row>
    <row r="74" spans="2:5" x14ac:dyDescent="0.3">
      <c r="B74" s="19">
        <v>63</v>
      </c>
      <c r="C74" s="26">
        <v>60.6</v>
      </c>
      <c r="D74" s="30">
        <f t="shared" si="0"/>
        <v>0.71590909090909094</v>
      </c>
      <c r="E74" s="33">
        <f t="shared" si="1"/>
        <v>1.3968253968253967</v>
      </c>
    </row>
    <row r="75" spans="2:5" x14ac:dyDescent="0.3">
      <c r="B75" s="19">
        <v>64</v>
      </c>
      <c r="C75" s="26">
        <v>58.8</v>
      </c>
      <c r="D75" s="30">
        <f t="shared" si="0"/>
        <v>0.72727272727272729</v>
      </c>
      <c r="E75" s="33">
        <f t="shared" si="1"/>
        <v>1.375</v>
      </c>
    </row>
    <row r="76" spans="2:5" x14ac:dyDescent="0.3">
      <c r="B76" s="19">
        <v>65</v>
      </c>
      <c r="C76" s="26">
        <v>57.8</v>
      </c>
      <c r="D76" s="30">
        <f t="shared" si="0"/>
        <v>0.73863636363636365</v>
      </c>
      <c r="E76" s="33">
        <f t="shared" si="1"/>
        <v>1.3538461538461539</v>
      </c>
    </row>
    <row r="77" spans="2:5" x14ac:dyDescent="0.3">
      <c r="B77" s="19">
        <v>66</v>
      </c>
      <c r="C77" s="26">
        <v>57</v>
      </c>
      <c r="D77" s="30">
        <f t="shared" ref="D77:D98" si="2">B77/($B$98+1)</f>
        <v>0.75</v>
      </c>
      <c r="E77" s="33">
        <f t="shared" ref="E77:E98" si="3">1/D77</f>
        <v>1.3333333333333333</v>
      </c>
    </row>
    <row r="78" spans="2:5" x14ac:dyDescent="0.3">
      <c r="B78" s="19">
        <v>67</v>
      </c>
      <c r="C78" s="26">
        <v>56.8</v>
      </c>
      <c r="D78" s="30">
        <f t="shared" si="2"/>
        <v>0.76136363636363635</v>
      </c>
      <c r="E78" s="33">
        <f t="shared" si="3"/>
        <v>1.3134328358208955</v>
      </c>
    </row>
    <row r="79" spans="2:5" x14ac:dyDescent="0.3">
      <c r="B79" s="19">
        <v>68</v>
      </c>
      <c r="C79" s="26">
        <v>56.4</v>
      </c>
      <c r="D79" s="30">
        <f t="shared" si="2"/>
        <v>0.77272727272727271</v>
      </c>
      <c r="E79" s="33">
        <f t="shared" si="3"/>
        <v>1.2941176470588236</v>
      </c>
    </row>
    <row r="80" spans="2:5" x14ac:dyDescent="0.3">
      <c r="B80" s="19">
        <v>69</v>
      </c>
      <c r="C80" s="26">
        <v>53.4</v>
      </c>
      <c r="D80" s="30">
        <f t="shared" si="2"/>
        <v>0.78409090909090906</v>
      </c>
      <c r="E80" s="33">
        <f t="shared" si="3"/>
        <v>1.2753623188405798</v>
      </c>
    </row>
    <row r="81" spans="2:5" x14ac:dyDescent="0.3">
      <c r="B81" s="19">
        <v>70</v>
      </c>
      <c r="C81" s="26">
        <v>51</v>
      </c>
      <c r="D81" s="30">
        <f t="shared" si="2"/>
        <v>0.79545454545454541</v>
      </c>
      <c r="E81" s="33">
        <f t="shared" si="3"/>
        <v>1.2571428571428571</v>
      </c>
    </row>
    <row r="82" spans="2:5" x14ac:dyDescent="0.3">
      <c r="B82" s="19">
        <v>71</v>
      </c>
      <c r="C82" s="26">
        <v>50.6</v>
      </c>
      <c r="D82" s="30">
        <f t="shared" si="2"/>
        <v>0.80681818181818177</v>
      </c>
      <c r="E82" s="33">
        <f t="shared" si="3"/>
        <v>1.23943661971831</v>
      </c>
    </row>
    <row r="83" spans="2:5" x14ac:dyDescent="0.3">
      <c r="B83" s="19">
        <v>72</v>
      </c>
      <c r="C83" s="26">
        <v>50.6</v>
      </c>
      <c r="D83" s="30">
        <f t="shared" si="2"/>
        <v>0.81818181818181823</v>
      </c>
      <c r="E83" s="33">
        <f t="shared" si="3"/>
        <v>1.2222222222222221</v>
      </c>
    </row>
    <row r="84" spans="2:5" x14ac:dyDescent="0.3">
      <c r="B84" s="19">
        <v>73</v>
      </c>
      <c r="C84" s="26">
        <v>48.7</v>
      </c>
      <c r="D84" s="30">
        <f t="shared" si="2"/>
        <v>0.82954545454545459</v>
      </c>
      <c r="E84" s="33">
        <f t="shared" si="3"/>
        <v>1.2054794520547945</v>
      </c>
    </row>
    <row r="85" spans="2:5" x14ac:dyDescent="0.3">
      <c r="B85" s="19">
        <v>74</v>
      </c>
      <c r="C85" s="26">
        <v>47.8</v>
      </c>
      <c r="D85" s="30">
        <f t="shared" si="2"/>
        <v>0.84090909090909094</v>
      </c>
      <c r="E85" s="33">
        <f t="shared" si="3"/>
        <v>1.1891891891891893</v>
      </c>
    </row>
    <row r="86" spans="2:5" x14ac:dyDescent="0.3">
      <c r="B86" s="19">
        <v>75</v>
      </c>
      <c r="C86" s="26">
        <v>47.4</v>
      </c>
      <c r="D86" s="30">
        <f t="shared" si="2"/>
        <v>0.85227272727272729</v>
      </c>
      <c r="E86" s="33">
        <f t="shared" si="3"/>
        <v>1.1733333333333333</v>
      </c>
    </row>
    <row r="87" spans="2:5" x14ac:dyDescent="0.3">
      <c r="B87" s="19">
        <v>76</v>
      </c>
      <c r="C87" s="26">
        <v>46.5</v>
      </c>
      <c r="D87" s="30">
        <f t="shared" si="2"/>
        <v>0.86363636363636365</v>
      </c>
      <c r="E87" s="33">
        <f t="shared" si="3"/>
        <v>1.1578947368421053</v>
      </c>
    </row>
    <row r="88" spans="2:5" x14ac:dyDescent="0.3">
      <c r="B88" s="19">
        <v>77</v>
      </c>
      <c r="C88" s="26">
        <v>46.1</v>
      </c>
      <c r="D88" s="30">
        <f t="shared" si="2"/>
        <v>0.875</v>
      </c>
      <c r="E88" s="33">
        <f t="shared" si="3"/>
        <v>1.1428571428571428</v>
      </c>
    </row>
    <row r="89" spans="2:5" x14ac:dyDescent="0.3">
      <c r="B89" s="19">
        <v>78</v>
      </c>
      <c r="C89" s="26">
        <v>45.6</v>
      </c>
      <c r="D89" s="30">
        <f t="shared" si="2"/>
        <v>0.88636363636363635</v>
      </c>
      <c r="E89" s="33">
        <f t="shared" si="3"/>
        <v>1.1282051282051282</v>
      </c>
    </row>
    <row r="90" spans="2:5" x14ac:dyDescent="0.3">
      <c r="B90" s="19">
        <v>79</v>
      </c>
      <c r="C90" s="26">
        <v>44.2</v>
      </c>
      <c r="D90" s="30">
        <f t="shared" si="2"/>
        <v>0.89772727272727271</v>
      </c>
      <c r="E90" s="33">
        <f t="shared" si="3"/>
        <v>1.1139240506329113</v>
      </c>
    </row>
    <row r="91" spans="2:5" x14ac:dyDescent="0.3">
      <c r="B91" s="19">
        <v>80</v>
      </c>
      <c r="C91" s="26">
        <v>44.1</v>
      </c>
      <c r="D91" s="30">
        <f t="shared" si="2"/>
        <v>0.90909090909090906</v>
      </c>
      <c r="E91" s="33">
        <f t="shared" si="3"/>
        <v>1.1000000000000001</v>
      </c>
    </row>
    <row r="92" spans="2:5" x14ac:dyDescent="0.3">
      <c r="B92" s="19">
        <v>81</v>
      </c>
      <c r="C92" s="26">
        <v>43.5</v>
      </c>
      <c r="D92" s="30">
        <f t="shared" si="2"/>
        <v>0.92045454545454541</v>
      </c>
      <c r="E92" s="33">
        <f t="shared" si="3"/>
        <v>1.0864197530864197</v>
      </c>
    </row>
    <row r="93" spans="2:5" x14ac:dyDescent="0.3">
      <c r="B93" s="19">
        <v>82</v>
      </c>
      <c r="C93" s="26">
        <v>43.3</v>
      </c>
      <c r="D93" s="30">
        <f t="shared" si="2"/>
        <v>0.93181818181818177</v>
      </c>
      <c r="E93" s="33">
        <f t="shared" si="3"/>
        <v>1.0731707317073171</v>
      </c>
    </row>
    <row r="94" spans="2:5" x14ac:dyDescent="0.3">
      <c r="B94" s="19">
        <v>83</v>
      </c>
      <c r="C94" s="26">
        <v>41.6</v>
      </c>
      <c r="D94" s="30">
        <f t="shared" si="2"/>
        <v>0.94318181818181823</v>
      </c>
      <c r="E94" s="33">
        <f t="shared" si="3"/>
        <v>1.0602409638554215</v>
      </c>
    </row>
    <row r="95" spans="2:5" x14ac:dyDescent="0.3">
      <c r="B95" s="19">
        <v>84</v>
      </c>
      <c r="C95" s="26">
        <v>37.4</v>
      </c>
      <c r="D95" s="30">
        <f t="shared" si="2"/>
        <v>0.95454545454545459</v>
      </c>
      <c r="E95" s="33">
        <f t="shared" si="3"/>
        <v>1.0476190476190477</v>
      </c>
    </row>
    <row r="96" spans="2:5" x14ac:dyDescent="0.3">
      <c r="B96" s="19">
        <v>85</v>
      </c>
      <c r="C96" s="26">
        <v>35.799999999999997</v>
      </c>
      <c r="D96" s="30">
        <f t="shared" si="2"/>
        <v>0.96590909090909094</v>
      </c>
      <c r="E96" s="33">
        <f t="shared" si="3"/>
        <v>1.0352941176470587</v>
      </c>
    </row>
    <row r="97" spans="2:5" x14ac:dyDescent="0.3">
      <c r="B97" s="19">
        <v>86</v>
      </c>
      <c r="C97" s="26">
        <v>34.200000000000003</v>
      </c>
      <c r="D97" s="30">
        <f t="shared" si="2"/>
        <v>0.97727272727272729</v>
      </c>
      <c r="E97" s="33">
        <f t="shared" si="3"/>
        <v>1.0232558139534884</v>
      </c>
    </row>
    <row r="98" spans="2:5" x14ac:dyDescent="0.3">
      <c r="B98" s="19">
        <v>87</v>
      </c>
      <c r="C98" s="26">
        <v>25.1</v>
      </c>
      <c r="D98" s="30">
        <f t="shared" si="2"/>
        <v>0.98863636363636365</v>
      </c>
      <c r="E98" s="33">
        <f t="shared" si="3"/>
        <v>1.0114942528735633</v>
      </c>
    </row>
  </sheetData>
  <sortState xmlns:xlrd2="http://schemas.microsoft.com/office/spreadsheetml/2017/richdata2" ref="B12:C98">
    <sortCondition descending="1" ref="C12:C98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2B9F-0A02-4C58-8E8C-919F33DA157F}">
  <dimension ref="A1"/>
  <sheetViews>
    <sheetView workbookViewId="0">
      <selection activeCell="P13" sqref="P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0060-3D73-4CC1-9717-CAE3C5BA24CF}">
  <dimension ref="A2:U93"/>
  <sheetViews>
    <sheetView topLeftCell="D1" workbookViewId="0">
      <selection activeCell="V102" sqref="V102"/>
    </sheetView>
  </sheetViews>
  <sheetFormatPr defaultRowHeight="14.4" x14ac:dyDescent="0.3"/>
  <cols>
    <col min="2" max="2" width="19.44140625" customWidth="1"/>
    <col min="4" max="4" width="12" customWidth="1"/>
    <col min="5" max="5" width="14.21875" bestFit="1" customWidth="1"/>
    <col min="6" max="6" width="16.77734375" customWidth="1"/>
    <col min="19" max="19" width="16.77734375" bestFit="1" customWidth="1"/>
    <col min="20" max="20" width="17.33203125" customWidth="1"/>
  </cols>
  <sheetData>
    <row r="2" spans="1:21" ht="21" x14ac:dyDescent="0.4">
      <c r="B2" s="34" t="s">
        <v>188</v>
      </c>
      <c r="C2" s="34">
        <f>AVERAGE(B7:B93)</f>
        <v>96.295402298850604</v>
      </c>
      <c r="E2" s="35" t="s">
        <v>206</v>
      </c>
      <c r="F2" s="44">
        <f>0.78*C3</f>
        <v>42.610228265641041</v>
      </c>
    </row>
    <row r="3" spans="1:21" ht="21" x14ac:dyDescent="0.4">
      <c r="B3" s="34" t="s">
        <v>205</v>
      </c>
      <c r="C3" s="34">
        <f>_xlfn.STDEV.S(B7:B93)</f>
        <v>54.628497776462872</v>
      </c>
      <c r="E3" s="35" t="s">
        <v>207</v>
      </c>
      <c r="F3" s="44">
        <f>C2-0.5772*F2</f>
        <v>71.700778543922596</v>
      </c>
      <c r="T3" s="70" t="s">
        <v>213</v>
      </c>
      <c r="U3" s="70"/>
    </row>
    <row r="4" spans="1:21" ht="13.2" customHeight="1" x14ac:dyDescent="0.4">
      <c r="B4" s="36"/>
      <c r="C4" s="36"/>
      <c r="E4" s="36"/>
      <c r="F4" s="36"/>
      <c r="S4" s="32" t="s">
        <v>201</v>
      </c>
      <c r="T4" s="27" t="s">
        <v>212</v>
      </c>
      <c r="U4" s="4" t="s">
        <v>211</v>
      </c>
    </row>
    <row r="5" spans="1:21" ht="33" x14ac:dyDescent="0.3">
      <c r="D5" s="37" t="s">
        <v>201</v>
      </c>
      <c r="E5" s="38" t="s">
        <v>208</v>
      </c>
      <c r="F5" s="39" t="s">
        <v>209</v>
      </c>
      <c r="S5" s="33">
        <v>1.0114942528735633</v>
      </c>
      <c r="T5" s="26">
        <v>25.1</v>
      </c>
      <c r="U5" s="40">
        <f>$F$3-LN(-LN((1-(1/S5))))*$F$2</f>
        <v>7.8268358763318489</v>
      </c>
    </row>
    <row r="6" spans="1:21" x14ac:dyDescent="0.3">
      <c r="A6" s="18" t="s">
        <v>6</v>
      </c>
      <c r="B6" s="21" t="s">
        <v>204</v>
      </c>
      <c r="D6" s="76">
        <v>1.01</v>
      </c>
      <c r="E6" s="41">
        <f>1/D6</f>
        <v>0.99009900990099009</v>
      </c>
      <c r="F6" s="42">
        <f>$F$3-LN(-LN((1-(1/D6))))*$F$2</f>
        <v>6.5353380452901462</v>
      </c>
      <c r="S6" s="33">
        <v>1.0232558139534884</v>
      </c>
      <c r="T6" s="26">
        <v>34.200000000000003</v>
      </c>
      <c r="U6" s="40">
        <f t="shared" ref="U6:U69" si="0">$F$3-LN(-LN((1-(1/S6))))*$F$2</f>
        <v>14.993733270904549</v>
      </c>
    </row>
    <row r="7" spans="1:21" x14ac:dyDescent="0.3">
      <c r="A7" s="19">
        <v>1935</v>
      </c>
      <c r="B7" s="22">
        <v>94.9</v>
      </c>
      <c r="D7" s="43">
        <v>2</v>
      </c>
      <c r="E7" s="41">
        <f t="shared" ref="E7:E29" si="1">1/D7</f>
        <v>0.5</v>
      </c>
      <c r="F7" s="42">
        <f t="shared" ref="F7:F29" si="2">$F$3-LN(-LN((1-(1/D7))))*$F$2</f>
        <v>87.317977752214077</v>
      </c>
      <c r="S7" s="33">
        <v>1.0352941176470587</v>
      </c>
      <c r="T7" s="26">
        <v>35.799999999999997</v>
      </c>
      <c r="U7" s="40">
        <f t="shared" si="0"/>
        <v>19.822898960609514</v>
      </c>
    </row>
    <row r="8" spans="1:21" x14ac:dyDescent="0.3">
      <c r="A8" s="19">
        <v>1936</v>
      </c>
      <c r="B8" s="22">
        <v>44.2</v>
      </c>
      <c r="D8" s="43">
        <v>3</v>
      </c>
      <c r="E8" s="41">
        <f t="shared" si="1"/>
        <v>0.33333333333333331</v>
      </c>
      <c r="F8" s="42">
        <f t="shared" si="2"/>
        <v>110.16590322212498</v>
      </c>
      <c r="S8" s="33">
        <v>1.0476190476190477</v>
      </c>
      <c r="T8" s="26">
        <v>37.4</v>
      </c>
      <c r="U8" s="40">
        <f t="shared" si="0"/>
        <v>23.614778124123696</v>
      </c>
    </row>
    <row r="9" spans="1:21" x14ac:dyDescent="0.3">
      <c r="A9" s="19">
        <v>1937</v>
      </c>
      <c r="B9" s="22">
        <v>143</v>
      </c>
      <c r="D9" s="43">
        <v>4</v>
      </c>
      <c r="E9" s="41">
        <f t="shared" si="1"/>
        <v>0.25</v>
      </c>
      <c r="F9" s="42">
        <f t="shared" si="2"/>
        <v>124.78883312309581</v>
      </c>
      <c r="S9" s="33">
        <v>1.0602409638554215</v>
      </c>
      <c r="T9" s="26">
        <v>41.6</v>
      </c>
      <c r="U9" s="40">
        <f t="shared" si="0"/>
        <v>26.807508233219558</v>
      </c>
    </row>
    <row r="10" spans="1:21" x14ac:dyDescent="0.3">
      <c r="A10" s="19">
        <v>1938</v>
      </c>
      <c r="B10" s="22">
        <v>161</v>
      </c>
      <c r="D10" s="43">
        <v>5</v>
      </c>
      <c r="E10" s="41">
        <f t="shared" si="1"/>
        <v>0.2</v>
      </c>
      <c r="F10" s="42">
        <f t="shared" si="2"/>
        <v>135.61356376450817</v>
      </c>
      <c r="S10" s="33">
        <v>1.0731707317073171</v>
      </c>
      <c r="T10" s="26">
        <v>43.3</v>
      </c>
      <c r="U10" s="40">
        <f t="shared" si="0"/>
        <v>29.606315942936504</v>
      </c>
    </row>
    <row r="11" spans="1:21" x14ac:dyDescent="0.3">
      <c r="A11" s="19">
        <v>1939</v>
      </c>
      <c r="B11" s="22">
        <v>99.9</v>
      </c>
      <c r="D11" s="43">
        <v>6</v>
      </c>
      <c r="E11" s="41">
        <f t="shared" si="1"/>
        <v>0.16666666666666666</v>
      </c>
      <c r="F11" s="42">
        <f t="shared" si="2"/>
        <v>144.22267781678897</v>
      </c>
      <c r="S11" s="33">
        <v>1.0864197530864197</v>
      </c>
      <c r="T11" s="26">
        <v>43.5</v>
      </c>
      <c r="U11" s="40">
        <f t="shared" si="0"/>
        <v>32.125121064571836</v>
      </c>
    </row>
    <row r="12" spans="1:21" x14ac:dyDescent="0.3">
      <c r="A12" s="19">
        <v>1940</v>
      </c>
      <c r="B12" s="22">
        <v>34.200000000000003</v>
      </c>
      <c r="D12" s="43">
        <v>7</v>
      </c>
      <c r="E12" s="41">
        <f t="shared" si="1"/>
        <v>0.14285714285714285</v>
      </c>
      <c r="F12" s="42">
        <f t="shared" si="2"/>
        <v>151.37443644518953</v>
      </c>
      <c r="S12" s="33">
        <v>1.1000000000000001</v>
      </c>
      <c r="T12" s="26">
        <v>44.1</v>
      </c>
      <c r="U12" s="40">
        <f t="shared" si="0"/>
        <v>34.434240078381542</v>
      </c>
    </row>
    <row r="13" spans="1:21" x14ac:dyDescent="0.3">
      <c r="A13" s="19">
        <v>1941</v>
      </c>
      <c r="B13" s="22">
        <v>89.4</v>
      </c>
      <c r="D13" s="43">
        <v>8</v>
      </c>
      <c r="E13" s="41">
        <f t="shared" si="1"/>
        <v>0.125</v>
      </c>
      <c r="F13" s="42">
        <f t="shared" si="2"/>
        <v>157.49300800950999</v>
      </c>
      <c r="S13" s="33">
        <v>1.1139240506329113</v>
      </c>
      <c r="T13" s="26">
        <v>44.2</v>
      </c>
      <c r="U13" s="40">
        <f t="shared" si="0"/>
        <v>36.580377273922444</v>
      </c>
    </row>
    <row r="14" spans="1:21" x14ac:dyDescent="0.3">
      <c r="A14" s="19">
        <v>1942</v>
      </c>
      <c r="B14" s="22">
        <v>95.1</v>
      </c>
      <c r="D14" s="43">
        <v>9</v>
      </c>
      <c r="E14" s="41">
        <f t="shared" si="1"/>
        <v>0.1111111111111111</v>
      </c>
      <c r="F14" s="42">
        <f t="shared" si="2"/>
        <v>162.8402656802167</v>
      </c>
      <c r="S14" s="33">
        <v>1.1282051282051282</v>
      </c>
      <c r="T14" s="26">
        <v>45.6</v>
      </c>
      <c r="U14" s="40">
        <f t="shared" si="0"/>
        <v>38.596274058482344</v>
      </c>
    </row>
    <row r="15" spans="1:21" x14ac:dyDescent="0.3">
      <c r="A15" s="19">
        <v>1943</v>
      </c>
      <c r="B15" s="22">
        <v>173</v>
      </c>
      <c r="D15" s="43">
        <v>10</v>
      </c>
      <c r="E15" s="41">
        <f t="shared" si="1"/>
        <v>0.1</v>
      </c>
      <c r="F15" s="42">
        <f t="shared" si="2"/>
        <v>167.58944404224644</v>
      </c>
      <c r="S15" s="33">
        <v>1.1428571428571428</v>
      </c>
      <c r="T15" s="26">
        <v>46.1</v>
      </c>
      <c r="U15" s="40">
        <f t="shared" si="0"/>
        <v>40.505857356627601</v>
      </c>
    </row>
    <row r="16" spans="1:21" x14ac:dyDescent="0.3">
      <c r="A16" s="19">
        <v>1944</v>
      </c>
      <c r="B16" s="22">
        <v>170</v>
      </c>
      <c r="D16" s="43">
        <v>15</v>
      </c>
      <c r="E16" s="41">
        <f t="shared" si="1"/>
        <v>6.6666666666666666E-2</v>
      </c>
      <c r="F16" s="42">
        <f t="shared" si="2"/>
        <v>185.62996548869518</v>
      </c>
      <c r="S16" s="33">
        <v>1.1578947368421053</v>
      </c>
      <c r="T16" s="26">
        <v>46.5</v>
      </c>
      <c r="U16" s="40">
        <f t="shared" si="0"/>
        <v>42.327201144716909</v>
      </c>
    </row>
    <row r="17" spans="1:21" x14ac:dyDescent="0.3">
      <c r="A17" s="19">
        <v>1945</v>
      </c>
      <c r="B17" s="22">
        <v>98</v>
      </c>
      <c r="D17" s="65">
        <v>20</v>
      </c>
      <c r="E17" s="41">
        <f t="shared" si="1"/>
        <v>0.05</v>
      </c>
      <c r="F17" s="64">
        <f t="shared" si="2"/>
        <v>198.26147609913173</v>
      </c>
      <c r="S17" s="33">
        <v>1.1733333333333333</v>
      </c>
      <c r="T17" s="26">
        <v>47.4</v>
      </c>
      <c r="U17" s="40">
        <f t="shared" si="0"/>
        <v>44.074333122284465</v>
      </c>
    </row>
    <row r="18" spans="1:21" x14ac:dyDescent="0.3">
      <c r="A18" s="19">
        <v>1946</v>
      </c>
      <c r="B18" s="22">
        <v>62.9</v>
      </c>
      <c r="D18" s="65">
        <v>30</v>
      </c>
      <c r="E18" s="41">
        <f t="shared" si="1"/>
        <v>3.3333333333333333E-2</v>
      </c>
      <c r="F18" s="64">
        <f t="shared" si="2"/>
        <v>215.90633943007776</v>
      </c>
      <c r="S18" s="33">
        <v>1.1891891891891893</v>
      </c>
      <c r="T18" s="26">
        <v>47.8</v>
      </c>
      <c r="U18" s="40">
        <f t="shared" si="0"/>
        <v>45.758390217945518</v>
      </c>
    </row>
    <row r="19" spans="1:21" x14ac:dyDescent="0.3">
      <c r="A19" s="19">
        <v>1947</v>
      </c>
      <c r="B19" s="22">
        <v>48.7</v>
      </c>
      <c r="D19" s="43">
        <v>40</v>
      </c>
      <c r="E19" s="41">
        <f t="shared" si="1"/>
        <v>2.5000000000000001E-2</v>
      </c>
      <c r="F19" s="42">
        <f t="shared" si="2"/>
        <v>228.34651336628701</v>
      </c>
      <c r="S19" s="33">
        <v>1.2054794520547945</v>
      </c>
      <c r="T19" s="26">
        <v>48.7</v>
      </c>
      <c r="U19" s="40">
        <f t="shared" si="0"/>
        <v>47.388386957312761</v>
      </c>
    </row>
    <row r="20" spans="1:21" x14ac:dyDescent="0.3">
      <c r="A20" s="19">
        <v>1948</v>
      </c>
      <c r="B20" s="22">
        <v>94.9</v>
      </c>
      <c r="D20" s="43">
        <v>50</v>
      </c>
      <c r="E20" s="41">
        <f t="shared" si="1"/>
        <v>0.02</v>
      </c>
      <c r="F20" s="42">
        <f t="shared" si="2"/>
        <v>237.96327543709748</v>
      </c>
      <c r="S20" s="33">
        <v>1.2222222222222221</v>
      </c>
      <c r="T20" s="26">
        <v>50.6</v>
      </c>
      <c r="U20" s="40">
        <f t="shared" si="0"/>
        <v>48.971743357584913</v>
      </c>
    </row>
    <row r="21" spans="1:21" x14ac:dyDescent="0.3">
      <c r="A21" s="19">
        <v>1949</v>
      </c>
      <c r="B21" s="22">
        <v>139</v>
      </c>
      <c r="D21" s="43">
        <v>60</v>
      </c>
      <c r="E21" s="41">
        <f t="shared" si="1"/>
        <v>1.6666666666666666E-2</v>
      </c>
      <c r="F21" s="42">
        <f t="shared" si="2"/>
        <v>245.80415888425011</v>
      </c>
      <c r="S21" s="33">
        <v>1.23943661971831</v>
      </c>
      <c r="T21" s="26">
        <v>50.6</v>
      </c>
      <c r="U21" s="40">
        <f t="shared" si="0"/>
        <v>50.51465784206826</v>
      </c>
    </row>
    <row r="22" spans="1:21" x14ac:dyDescent="0.3">
      <c r="A22" s="19">
        <v>1950</v>
      </c>
      <c r="B22" s="22">
        <v>92.4</v>
      </c>
      <c r="D22" s="43">
        <v>70</v>
      </c>
      <c r="E22" s="41">
        <f t="shared" si="1"/>
        <v>1.4285714285714285E-2</v>
      </c>
      <c r="F22" s="42">
        <f t="shared" si="2"/>
        <v>252.42394447557518</v>
      </c>
      <c r="S22" s="33">
        <v>1.2571428571428571</v>
      </c>
      <c r="T22" s="26">
        <v>51</v>
      </c>
      <c r="U22" s="40">
        <f t="shared" si="0"/>
        <v>52.022377081485232</v>
      </c>
    </row>
    <row r="23" spans="1:21" x14ac:dyDescent="0.3">
      <c r="A23" s="19">
        <v>1951</v>
      </c>
      <c r="B23" s="22">
        <v>114</v>
      </c>
      <c r="D23" s="43">
        <v>80</v>
      </c>
      <c r="E23" s="41">
        <f t="shared" si="1"/>
        <v>1.2500000000000001E-2</v>
      </c>
      <c r="F23" s="42">
        <f t="shared" si="2"/>
        <v>258.15222224071573</v>
      </c>
      <c r="S23" s="33">
        <v>1.2753623188405798</v>
      </c>
      <c r="T23" s="26">
        <v>53.4</v>
      </c>
      <c r="U23" s="40">
        <f t="shared" si="0"/>
        <v>53.499395396480423</v>
      </c>
    </row>
    <row r="24" spans="1:21" x14ac:dyDescent="0.3">
      <c r="A24" s="19">
        <v>1952</v>
      </c>
      <c r="B24" s="22">
        <v>130</v>
      </c>
      <c r="D24" s="43">
        <v>90</v>
      </c>
      <c r="E24" s="41">
        <f t="shared" si="1"/>
        <v>1.1111111111111112E-2</v>
      </c>
      <c r="F24" s="42">
        <f t="shared" si="2"/>
        <v>263.20086895282259</v>
      </c>
      <c r="S24" s="33">
        <v>1.2941176470588236</v>
      </c>
      <c r="T24" s="26">
        <v>56.4</v>
      </c>
      <c r="U24" s="40">
        <f t="shared" si="0"/>
        <v>54.949604869559138</v>
      </c>
    </row>
    <row r="25" spans="1:21" x14ac:dyDescent="0.3">
      <c r="A25" s="19">
        <v>1953</v>
      </c>
      <c r="B25" s="22">
        <v>56.8</v>
      </c>
      <c r="D25" s="65">
        <v>100</v>
      </c>
      <c r="E25" s="41">
        <f t="shared" si="1"/>
        <v>0.01</v>
      </c>
      <c r="F25" s="64">
        <f t="shared" si="2"/>
        <v>267.71418715288473</v>
      </c>
      <c r="S25" s="33">
        <v>1.3134328358208955</v>
      </c>
      <c r="T25" s="26">
        <v>56.8</v>
      </c>
      <c r="U25" s="40">
        <f t="shared" si="0"/>
        <v>56.376410239677426</v>
      </c>
    </row>
    <row r="26" spans="1:21" x14ac:dyDescent="0.3">
      <c r="A26" s="19">
        <v>1954</v>
      </c>
      <c r="B26" s="22">
        <v>41.6</v>
      </c>
      <c r="D26" s="43">
        <v>200</v>
      </c>
      <c r="E26" s="41">
        <f t="shared" si="1"/>
        <v>5.0000000000000001E-3</v>
      </c>
      <c r="F26" s="42">
        <f t="shared" si="2"/>
        <v>297.3565427892936</v>
      </c>
      <c r="S26" s="33">
        <v>1.3333333333333333</v>
      </c>
      <c r="T26" s="26">
        <v>57</v>
      </c>
      <c r="U26" s="40">
        <f t="shared" si="0"/>
        <v>57.782818166869305</v>
      </c>
    </row>
    <row r="27" spans="1:21" x14ac:dyDescent="0.3">
      <c r="A27" s="19">
        <v>1955</v>
      </c>
      <c r="B27" s="22">
        <v>61.1</v>
      </c>
      <c r="D27" s="43">
        <v>500</v>
      </c>
      <c r="E27" s="41">
        <f t="shared" si="1"/>
        <v>2E-3</v>
      </c>
      <c r="F27" s="42">
        <f t="shared" si="2"/>
        <v>336.46400241973458</v>
      </c>
      <c r="S27" s="33">
        <v>1.3538461538461539</v>
      </c>
      <c r="T27" s="26">
        <v>57.8</v>
      </c>
      <c r="U27" s="40">
        <f t="shared" si="0"/>
        <v>59.171507536354035</v>
      </c>
    </row>
    <row r="28" spans="1:21" x14ac:dyDescent="0.3">
      <c r="A28" s="19">
        <v>1956</v>
      </c>
      <c r="B28" s="22">
        <v>43.5</v>
      </c>
      <c r="D28" s="65">
        <v>1000</v>
      </c>
      <c r="E28" s="41">
        <f t="shared" si="1"/>
        <v>1E-3</v>
      </c>
      <c r="F28" s="64">
        <f t="shared" si="2"/>
        <v>366.02049378794464</v>
      </c>
      <c r="S28" s="33">
        <v>1.375</v>
      </c>
      <c r="T28" s="26">
        <v>58.8</v>
      </c>
      <c r="U28" s="40">
        <f t="shared" si="0"/>
        <v>60.544885529696501</v>
      </c>
    </row>
    <row r="29" spans="1:21" x14ac:dyDescent="0.3">
      <c r="A29" s="19">
        <v>1957</v>
      </c>
      <c r="B29" s="22">
        <v>89.1</v>
      </c>
      <c r="D29" s="43">
        <v>10000</v>
      </c>
      <c r="E29" s="41">
        <f t="shared" si="1"/>
        <v>1E-4</v>
      </c>
      <c r="F29" s="42">
        <f t="shared" si="2"/>
        <v>464.15335359789174</v>
      </c>
      <c r="S29" s="33">
        <v>1.3968253968253967</v>
      </c>
      <c r="T29" s="26">
        <v>60.6</v>
      </c>
      <c r="U29" s="40">
        <f t="shared" si="0"/>
        <v>61.905132871585664</v>
      </c>
    </row>
    <row r="30" spans="1:21" x14ac:dyDescent="0.3">
      <c r="A30" s="19">
        <v>1958</v>
      </c>
      <c r="B30" s="22">
        <v>57</v>
      </c>
      <c r="S30" s="33">
        <v>1.4193548387096773</v>
      </c>
      <c r="T30" s="26">
        <v>61.1</v>
      </c>
      <c r="U30" s="40">
        <f t="shared" si="0"/>
        <v>63.254240748198868</v>
      </c>
    </row>
    <row r="31" spans="1:21" x14ac:dyDescent="0.3">
      <c r="A31" s="19">
        <v>1959</v>
      </c>
      <c r="B31" s="22">
        <v>61.3</v>
      </c>
      <c r="S31" s="33">
        <v>1.442622950819672</v>
      </c>
      <c r="T31" s="26">
        <v>61.3</v>
      </c>
      <c r="U31" s="40">
        <f t="shared" si="0"/>
        <v>64.594041251098091</v>
      </c>
    </row>
    <row r="32" spans="1:21" x14ac:dyDescent="0.3">
      <c r="A32" s="19">
        <v>1960</v>
      </c>
      <c r="B32" s="22">
        <v>215</v>
      </c>
      <c r="S32" s="33">
        <v>1.4666666666666668</v>
      </c>
      <c r="T32" s="26">
        <v>62.9</v>
      </c>
      <c r="U32" s="40">
        <f t="shared" si="0"/>
        <v>65.926232742058417</v>
      </c>
    </row>
    <row r="33" spans="1:21" x14ac:dyDescent="0.3">
      <c r="A33" s="19">
        <v>1961</v>
      </c>
      <c r="B33" s="22">
        <v>98.3</v>
      </c>
      <c r="S33" s="33">
        <v>1.4915254237288136</v>
      </c>
      <c r="T33" s="26">
        <v>63.4</v>
      </c>
      <c r="U33" s="40">
        <f t="shared" si="0"/>
        <v>67.252401202206229</v>
      </c>
    </row>
    <row r="34" spans="1:21" x14ac:dyDescent="0.3">
      <c r="A34" s="19">
        <v>1962</v>
      </c>
      <c r="B34" s="22">
        <v>44.1</v>
      </c>
      <c r="S34" s="33">
        <v>1.517241379310345</v>
      </c>
      <c r="T34" s="26">
        <v>65</v>
      </c>
      <c r="U34" s="40">
        <f t="shared" si="0"/>
        <v>68.574038385432971</v>
      </c>
    </row>
    <row r="35" spans="1:21" x14ac:dyDescent="0.3">
      <c r="A35" s="19">
        <v>1963</v>
      </c>
      <c r="B35" s="22">
        <v>66.900000000000006</v>
      </c>
      <c r="S35" s="33">
        <v>1.5438596491228072</v>
      </c>
      <c r="T35" s="26">
        <v>65</v>
      </c>
      <c r="U35" s="40">
        <f t="shared" si="0"/>
        <v>69.892557415596173</v>
      </c>
    </row>
    <row r="36" spans="1:21" x14ac:dyDescent="0.3">
      <c r="A36" s="19">
        <v>1964</v>
      </c>
      <c r="B36" s="22">
        <v>65</v>
      </c>
      <c r="S36" s="33">
        <v>1.5714285714285714</v>
      </c>
      <c r="T36" s="26">
        <v>66.099999999999994</v>
      </c>
      <c r="U36" s="40">
        <f t="shared" si="0"/>
        <v>71.209306331905609</v>
      </c>
    </row>
    <row r="37" spans="1:21" x14ac:dyDescent="0.3">
      <c r="A37" s="19">
        <v>1965</v>
      </c>
      <c r="B37" s="22">
        <v>58.8</v>
      </c>
      <c r="S37" s="33">
        <v>1.6</v>
      </c>
      <c r="T37" s="26">
        <v>66.900000000000006</v>
      </c>
      <c r="U37" s="40">
        <f t="shared" si="0"/>
        <v>72.525579984849514</v>
      </c>
    </row>
    <row r="38" spans="1:21" x14ac:dyDescent="0.3">
      <c r="A38" s="19">
        <v>1966</v>
      </c>
      <c r="B38" s="22">
        <v>53.4</v>
      </c>
      <c r="S38" s="33">
        <v>1.6296296296296295</v>
      </c>
      <c r="T38" s="26">
        <v>68.7</v>
      </c>
      <c r="U38" s="40">
        <f t="shared" si="0"/>
        <v>73.842630607396003</v>
      </c>
    </row>
    <row r="39" spans="1:21" x14ac:dyDescent="0.3">
      <c r="A39" s="19">
        <v>1967</v>
      </c>
      <c r="B39" s="22">
        <v>66.099999999999994</v>
      </c>
      <c r="S39" s="33">
        <v>1.6603773584905659</v>
      </c>
      <c r="T39" s="26">
        <v>69.3</v>
      </c>
      <c r="U39" s="40">
        <f t="shared" si="0"/>
        <v>75.161677326842437</v>
      </c>
    </row>
    <row r="40" spans="1:21" x14ac:dyDescent="0.3">
      <c r="A40" s="19">
        <v>1968</v>
      </c>
      <c r="B40" s="22">
        <v>158</v>
      </c>
      <c r="S40" s="33">
        <v>1.6923076923076923</v>
      </c>
      <c r="T40" s="26">
        <v>69.5</v>
      </c>
      <c r="U40" s="40">
        <f t="shared" si="0"/>
        <v>76.483914837141</v>
      </c>
    </row>
    <row r="41" spans="1:21" x14ac:dyDescent="0.3">
      <c r="A41" s="19">
        <v>1969</v>
      </c>
      <c r="B41" s="22">
        <v>89.3</v>
      </c>
      <c r="S41" s="33">
        <v>1.7254901960784312</v>
      </c>
      <c r="T41" s="26">
        <v>72</v>
      </c>
      <c r="U41" s="40">
        <f t="shared" si="0"/>
        <v>77.810521416581167</v>
      </c>
    </row>
    <row r="42" spans="1:21" x14ac:dyDescent="0.3">
      <c r="A42" s="19">
        <v>1970</v>
      </c>
      <c r="B42" s="22">
        <v>80.400000000000006</v>
      </c>
      <c r="S42" s="33">
        <v>1.7599999999999998</v>
      </c>
      <c r="T42" s="26">
        <v>73.099999999999994</v>
      </c>
      <c r="U42" s="40">
        <f t="shared" si="0"/>
        <v>79.142666449005816</v>
      </c>
    </row>
    <row r="43" spans="1:21" x14ac:dyDescent="0.3">
      <c r="A43" s="19">
        <v>1971</v>
      </c>
      <c r="B43" s="22">
        <v>43.3</v>
      </c>
      <c r="S43" s="33">
        <v>1.795918367346939</v>
      </c>
      <c r="T43" s="26">
        <v>73.5</v>
      </c>
      <c r="U43" s="40">
        <f t="shared" si="0"/>
        <v>80.481517586555697</v>
      </c>
    </row>
    <row r="44" spans="1:21" x14ac:dyDescent="0.3">
      <c r="A44" s="19">
        <v>1972</v>
      </c>
      <c r="B44" s="22">
        <v>108</v>
      </c>
      <c r="S44" s="33">
        <v>1.8333333333333335</v>
      </c>
      <c r="T44" s="26">
        <v>75.900000000000006</v>
      </c>
      <c r="U44" s="40">
        <f t="shared" si="0"/>
        <v>81.828247677015241</v>
      </c>
    </row>
    <row r="45" spans="1:21" x14ac:dyDescent="0.3">
      <c r="A45" s="19">
        <v>1973</v>
      </c>
      <c r="B45" s="22">
        <v>57.8</v>
      </c>
      <c r="S45" s="33">
        <v>1.8723404255319149</v>
      </c>
      <c r="T45" s="26">
        <v>77</v>
      </c>
      <c r="U45" s="40">
        <f t="shared" si="0"/>
        <v>83.184041568260469</v>
      </c>
    </row>
    <row r="46" spans="1:21" x14ac:dyDescent="0.3">
      <c r="A46" s="19">
        <v>1974</v>
      </c>
      <c r="B46" s="22">
        <v>37.4</v>
      </c>
      <c r="S46" s="33">
        <v>1.9130434782608696</v>
      </c>
      <c r="T46" s="26">
        <v>78.7</v>
      </c>
      <c r="U46" s="40">
        <f t="shared" si="0"/>
        <v>84.550102895436481</v>
      </c>
    </row>
    <row r="47" spans="1:21" x14ac:dyDescent="0.3">
      <c r="A47" s="19">
        <v>1975</v>
      </c>
      <c r="B47" s="22">
        <v>103</v>
      </c>
      <c r="S47" s="33">
        <v>1.9555555555555555</v>
      </c>
      <c r="T47" s="26">
        <v>80.400000000000006</v>
      </c>
      <c r="U47" s="40">
        <f t="shared" si="0"/>
        <v>85.92766095288323</v>
      </c>
    </row>
    <row r="48" spans="1:21" x14ac:dyDescent="0.3">
      <c r="A48" s="19">
        <v>1976</v>
      </c>
      <c r="B48" s="22">
        <v>94.2</v>
      </c>
      <c r="S48" s="33">
        <v>2</v>
      </c>
      <c r="T48" s="26">
        <v>81.599999999999994</v>
      </c>
      <c r="U48" s="40">
        <f t="shared" si="0"/>
        <v>87.317977752214077</v>
      </c>
    </row>
    <row r="49" spans="1:21" x14ac:dyDescent="0.3">
      <c r="A49" s="19">
        <v>1977</v>
      </c>
      <c r="B49" s="22">
        <v>81.599999999999994</v>
      </c>
      <c r="S49" s="33">
        <v>2.0465116279069768</v>
      </c>
      <c r="T49" s="26">
        <v>82.8</v>
      </c>
      <c r="U49" s="40">
        <f t="shared" si="0"/>
        <v>88.722355370215979</v>
      </c>
    </row>
    <row r="50" spans="1:21" x14ac:dyDescent="0.3">
      <c r="A50" s="19">
        <v>1978</v>
      </c>
      <c r="B50" s="22">
        <v>122</v>
      </c>
      <c r="S50" s="33">
        <v>2.0952380952380953</v>
      </c>
      <c r="T50" s="26">
        <v>84.5</v>
      </c>
      <c r="U50" s="40">
        <f t="shared" si="0"/>
        <v>90.142143695399255</v>
      </c>
    </row>
    <row r="51" spans="1:21" x14ac:dyDescent="0.3">
      <c r="A51" s="19">
        <v>1979</v>
      </c>
      <c r="B51" s="22">
        <v>298</v>
      </c>
      <c r="S51" s="33">
        <v>2.1463414634146343</v>
      </c>
      <c r="T51" s="26">
        <v>85.7</v>
      </c>
      <c r="U51" s="40">
        <f t="shared" si="0"/>
        <v>91.578748690227116</v>
      </c>
    </row>
    <row r="52" spans="1:21" x14ac:dyDescent="0.3">
      <c r="A52" s="19">
        <v>1980</v>
      </c>
      <c r="B52" s="22">
        <v>69.3</v>
      </c>
      <c r="S52" s="33">
        <v>2.2000000000000002</v>
      </c>
      <c r="T52" s="26">
        <v>87.5</v>
      </c>
      <c r="U52" s="40">
        <f t="shared" si="0"/>
        <v>93.03364129758863</v>
      </c>
    </row>
    <row r="53" spans="1:21" x14ac:dyDescent="0.3">
      <c r="A53" s="19">
        <v>1981</v>
      </c>
      <c r="B53" s="22">
        <v>47.8</v>
      </c>
      <c r="S53" s="33">
        <v>2.2564102564102564</v>
      </c>
      <c r="T53" s="26">
        <v>89.1</v>
      </c>
      <c r="U53" s="40">
        <f t="shared" si="0"/>
        <v>94.50836713538439</v>
      </c>
    </row>
    <row r="54" spans="1:21" x14ac:dyDescent="0.3">
      <c r="A54" s="19">
        <v>1982</v>
      </c>
      <c r="B54" s="22">
        <v>110</v>
      </c>
      <c r="S54" s="33">
        <v>2.3157894736842106</v>
      </c>
      <c r="T54" s="26">
        <v>89.3</v>
      </c>
      <c r="U54" s="40">
        <f t="shared" si="0"/>
        <v>96.004557142791342</v>
      </c>
    </row>
    <row r="55" spans="1:21" x14ac:dyDescent="0.3">
      <c r="A55" s="19">
        <v>1983</v>
      </c>
      <c r="B55" s="22">
        <v>77</v>
      </c>
      <c r="S55" s="33">
        <v>2.3783783783783785</v>
      </c>
      <c r="T55" s="26">
        <v>89.4</v>
      </c>
      <c r="U55" s="40">
        <f t="shared" si="0"/>
        <v>97.523939366701427</v>
      </c>
    </row>
    <row r="56" spans="1:21" x14ac:dyDescent="0.3">
      <c r="A56" s="19">
        <v>1984</v>
      </c>
      <c r="B56" s="22">
        <v>65</v>
      </c>
      <c r="S56" s="33">
        <v>2.4444444444444442</v>
      </c>
      <c r="T56" s="26">
        <v>92.4</v>
      </c>
      <c r="U56" s="40">
        <f t="shared" si="0"/>
        <v>99.06835210809551</v>
      </c>
    </row>
    <row r="57" spans="1:21" x14ac:dyDescent="0.3">
      <c r="A57" s="19">
        <v>1985</v>
      </c>
      <c r="B57" s="22">
        <v>265</v>
      </c>
      <c r="S57" s="33">
        <v>2.5142857142857142</v>
      </c>
      <c r="T57" s="26">
        <v>94.2</v>
      </c>
      <c r="U57" s="40">
        <f t="shared" si="0"/>
        <v>100.63975868718161</v>
      </c>
    </row>
    <row r="58" spans="1:21" x14ac:dyDescent="0.3">
      <c r="A58" s="19">
        <v>1986</v>
      </c>
      <c r="B58" s="22">
        <v>46.5</v>
      </c>
      <c r="S58" s="33">
        <v>2.5882352941176472</v>
      </c>
      <c r="T58" s="26">
        <v>94.9</v>
      </c>
      <c r="U58" s="40">
        <f t="shared" si="0"/>
        <v>102.2402641348969</v>
      </c>
    </row>
    <row r="59" spans="1:21" x14ac:dyDescent="0.3">
      <c r="A59" s="19">
        <v>1987</v>
      </c>
      <c r="B59" s="22">
        <v>72</v>
      </c>
      <c r="S59" s="33">
        <v>2.6666666666666665</v>
      </c>
      <c r="T59" s="26">
        <v>94.9</v>
      </c>
      <c r="U59" s="40">
        <f t="shared" si="0"/>
        <v>103.87213417935746</v>
      </c>
    </row>
    <row r="60" spans="1:21" x14ac:dyDescent="0.3">
      <c r="A60" s="19">
        <v>1988</v>
      </c>
      <c r="B60" s="22">
        <v>75.900000000000006</v>
      </c>
      <c r="S60" s="33">
        <v>2.75</v>
      </c>
      <c r="T60" s="26">
        <v>95.1</v>
      </c>
      <c r="U60" s="40">
        <f t="shared" si="0"/>
        <v>105.53781697232159</v>
      </c>
    </row>
    <row r="61" spans="1:21" x14ac:dyDescent="0.3">
      <c r="A61" s="19">
        <v>1989</v>
      </c>
      <c r="B61" s="22">
        <v>35.799999999999997</v>
      </c>
      <c r="S61" s="33">
        <v>2.8387096774193545</v>
      </c>
      <c r="T61" s="26">
        <v>98</v>
      </c>
      <c r="U61" s="40">
        <f t="shared" si="0"/>
        <v>107.2399680970759</v>
      </c>
    </row>
    <row r="62" spans="1:21" x14ac:dyDescent="0.3">
      <c r="A62" s="19">
        <v>1990</v>
      </c>
      <c r="B62" s="22">
        <v>87.5</v>
      </c>
      <c r="S62" s="33">
        <v>2.9333333333333336</v>
      </c>
      <c r="T62" s="26">
        <v>98.3</v>
      </c>
      <c r="U62" s="40">
        <f t="shared" si="0"/>
        <v>108.98147952114803</v>
      </c>
    </row>
    <row r="63" spans="1:21" x14ac:dyDescent="0.3">
      <c r="A63" s="19">
        <v>1991</v>
      </c>
      <c r="B63" s="22">
        <v>162</v>
      </c>
      <c r="S63" s="33">
        <v>3.0344827586206899</v>
      </c>
      <c r="T63" s="26">
        <v>99.9</v>
      </c>
      <c r="U63" s="40">
        <f t="shared" si="0"/>
        <v>110.76551331267872</v>
      </c>
    </row>
    <row r="64" spans="1:21" x14ac:dyDescent="0.3">
      <c r="A64" s="19">
        <v>1992</v>
      </c>
      <c r="B64" s="22">
        <v>45.6</v>
      </c>
      <c r="S64" s="33">
        <v>3.1428571428571428</v>
      </c>
      <c r="T64" s="26">
        <v>101</v>
      </c>
      <c r="U64" s="40">
        <f t="shared" si="0"/>
        <v>112.59554113866204</v>
      </c>
    </row>
    <row r="65" spans="1:21" x14ac:dyDescent="0.3">
      <c r="A65" s="19">
        <v>1993</v>
      </c>
      <c r="B65" s="22">
        <v>84.5</v>
      </c>
      <c r="S65" s="33">
        <v>3.2592592592592591</v>
      </c>
      <c r="T65" s="26">
        <v>103</v>
      </c>
      <c r="U65" s="40">
        <f t="shared" si="0"/>
        <v>114.47539082094104</v>
      </c>
    </row>
    <row r="66" spans="1:21" x14ac:dyDescent="0.3">
      <c r="A66" s="19">
        <v>1994</v>
      </c>
      <c r="B66" s="22">
        <v>73.5</v>
      </c>
      <c r="S66" s="33">
        <v>3.3846153846153846</v>
      </c>
      <c r="T66" s="26">
        <v>103</v>
      </c>
      <c r="U66" s="40">
        <f t="shared" si="0"/>
        <v>116.40930156161414</v>
      </c>
    </row>
    <row r="67" spans="1:21" x14ac:dyDescent="0.3">
      <c r="A67" s="19">
        <v>1995</v>
      </c>
      <c r="B67" s="22">
        <v>51</v>
      </c>
      <c r="S67" s="33">
        <v>3.5199999999999996</v>
      </c>
      <c r="T67" s="26">
        <v>108</v>
      </c>
      <c r="U67" s="40">
        <f t="shared" si="0"/>
        <v>118.40198989091519</v>
      </c>
    </row>
    <row r="68" spans="1:21" x14ac:dyDescent="0.3">
      <c r="A68" s="19">
        <v>1996</v>
      </c>
      <c r="B68" s="22">
        <v>103</v>
      </c>
      <c r="S68" s="33">
        <v>3.666666666666667</v>
      </c>
      <c r="T68" s="26">
        <v>110</v>
      </c>
      <c r="U68" s="40">
        <f t="shared" si="0"/>
        <v>120.45872897651267</v>
      </c>
    </row>
    <row r="69" spans="1:21" x14ac:dyDescent="0.3">
      <c r="A69" s="19">
        <v>1997</v>
      </c>
      <c r="B69" s="22">
        <v>166</v>
      </c>
      <c r="S69" s="33">
        <v>3.8260869565217392</v>
      </c>
      <c r="T69" s="26">
        <v>114</v>
      </c>
      <c r="U69" s="40">
        <f t="shared" si="0"/>
        <v>122.585444718894</v>
      </c>
    </row>
    <row r="70" spans="1:21" x14ac:dyDescent="0.3">
      <c r="A70" s="19">
        <v>1998</v>
      </c>
      <c r="B70" s="22">
        <v>78.7</v>
      </c>
      <c r="S70" s="33">
        <v>4</v>
      </c>
      <c r="T70" s="26">
        <v>114</v>
      </c>
      <c r="U70" s="40">
        <f t="shared" ref="U70:U91" si="3">$F$3-LN(-LN((1-(1/S70))))*$F$2</f>
        <v>124.78883312309581</v>
      </c>
    </row>
    <row r="71" spans="1:21" x14ac:dyDescent="0.3">
      <c r="A71" s="19">
        <v>1999</v>
      </c>
      <c r="B71" s="22">
        <v>68.7</v>
      </c>
      <c r="S71" s="33">
        <v>4.1904761904761907</v>
      </c>
      <c r="T71" s="26">
        <v>122</v>
      </c>
      <c r="U71" s="40">
        <f t="shared" si="3"/>
        <v>127.07650489981185</v>
      </c>
    </row>
    <row r="72" spans="1:21" x14ac:dyDescent="0.3">
      <c r="A72" s="19">
        <v>2000</v>
      </c>
      <c r="B72" s="22">
        <v>50.6</v>
      </c>
      <c r="S72" s="33">
        <v>4.4000000000000004</v>
      </c>
      <c r="T72" s="26">
        <v>125</v>
      </c>
      <c r="U72" s="40">
        <f t="shared" si="3"/>
        <v>129.45716528350442</v>
      </c>
    </row>
    <row r="73" spans="1:21" x14ac:dyDescent="0.3">
      <c r="A73" s="19">
        <v>2001</v>
      </c>
      <c r="B73" s="22">
        <v>157</v>
      </c>
      <c r="S73" s="33">
        <v>4.6315789473684212</v>
      </c>
      <c r="T73" s="26">
        <v>130</v>
      </c>
      <c r="U73" s="40">
        <f t="shared" si="3"/>
        <v>131.94083992593798</v>
      </c>
    </row>
    <row r="74" spans="1:21" x14ac:dyDescent="0.3">
      <c r="A74" s="19">
        <v>2002</v>
      </c>
      <c r="B74" s="22">
        <v>50.6</v>
      </c>
      <c r="S74" s="33">
        <v>4.8888888888888884</v>
      </c>
      <c r="T74" s="26">
        <v>139</v>
      </c>
      <c r="U74" s="40">
        <f t="shared" si="3"/>
        <v>134.53916183813766</v>
      </c>
    </row>
    <row r="75" spans="1:21" x14ac:dyDescent="0.3">
      <c r="A75" s="19">
        <v>2003</v>
      </c>
      <c r="B75" s="22">
        <v>181</v>
      </c>
      <c r="S75" s="33">
        <v>5.1764705882352944</v>
      </c>
      <c r="T75" s="26">
        <v>143</v>
      </c>
      <c r="U75" s="40">
        <f t="shared" si="3"/>
        <v>137.26574035321337</v>
      </c>
    </row>
    <row r="76" spans="1:21" x14ac:dyDescent="0.3">
      <c r="A76" s="19">
        <v>2004</v>
      </c>
      <c r="B76" s="22">
        <v>56.4</v>
      </c>
      <c r="S76" s="33">
        <v>5.5</v>
      </c>
      <c r="T76" s="26">
        <v>157</v>
      </c>
      <c r="U76" s="40">
        <f t="shared" si="3"/>
        <v>140.13664199738514</v>
      </c>
    </row>
    <row r="77" spans="1:21" x14ac:dyDescent="0.3">
      <c r="A77" s="19">
        <v>2005</v>
      </c>
      <c r="B77" s="22">
        <v>204</v>
      </c>
      <c r="S77" s="33">
        <v>5.8666666666666671</v>
      </c>
      <c r="T77" s="26">
        <v>158</v>
      </c>
      <c r="U77" s="40">
        <f t="shared" si="3"/>
        <v>143.17102668438446</v>
      </c>
    </row>
    <row r="78" spans="1:21" x14ac:dyDescent="0.3">
      <c r="A78" s="19">
        <v>2006</v>
      </c>
      <c r="B78" s="22">
        <v>101</v>
      </c>
      <c r="S78" s="33">
        <v>6.2857142857142856</v>
      </c>
      <c r="T78" s="26">
        <v>161</v>
      </c>
      <c r="U78" s="40">
        <f t="shared" si="3"/>
        <v>146.39200366124044</v>
      </c>
    </row>
    <row r="79" spans="1:21" x14ac:dyDescent="0.3">
      <c r="A79" s="19">
        <v>2007</v>
      </c>
      <c r="B79" s="22">
        <v>164</v>
      </c>
      <c r="S79" s="33">
        <v>6.7692307692307692</v>
      </c>
      <c r="T79" s="26">
        <v>162</v>
      </c>
      <c r="U79" s="40">
        <f t="shared" si="3"/>
        <v>149.82780513884015</v>
      </c>
    </row>
    <row r="80" spans="1:21" x14ac:dyDescent="0.3">
      <c r="A80" s="19">
        <v>2008</v>
      </c>
      <c r="B80" s="22">
        <v>82.8</v>
      </c>
      <c r="S80" s="33">
        <v>7.3333333333333339</v>
      </c>
      <c r="T80" s="26">
        <v>164</v>
      </c>
      <c r="U80" s="40">
        <f t="shared" si="3"/>
        <v>153.51343056951038</v>
      </c>
    </row>
    <row r="81" spans="1:21" x14ac:dyDescent="0.3">
      <c r="A81" s="19">
        <v>2009</v>
      </c>
      <c r="B81" s="22">
        <v>228</v>
      </c>
      <c r="S81" s="33">
        <v>8</v>
      </c>
      <c r="T81" s="26">
        <v>166</v>
      </c>
      <c r="U81" s="40">
        <f t="shared" si="3"/>
        <v>157.49300800950999</v>
      </c>
    </row>
    <row r="82" spans="1:21" x14ac:dyDescent="0.3">
      <c r="A82" s="19">
        <v>2010</v>
      </c>
      <c r="B82" s="22">
        <v>73.099999999999994</v>
      </c>
      <c r="S82" s="33">
        <v>8.8000000000000007</v>
      </c>
      <c r="T82" s="26">
        <v>168</v>
      </c>
      <c r="U82" s="40">
        <f t="shared" si="3"/>
        <v>161.82328406223178</v>
      </c>
    </row>
    <row r="83" spans="1:21" x14ac:dyDescent="0.3">
      <c r="A83" s="19">
        <v>2011</v>
      </c>
      <c r="B83" s="22">
        <v>125</v>
      </c>
      <c r="S83" s="33">
        <v>9.7777777777777768</v>
      </c>
      <c r="T83" s="26">
        <v>170</v>
      </c>
      <c r="U83" s="40">
        <f t="shared" si="3"/>
        <v>166.57895879690736</v>
      </c>
    </row>
    <row r="84" spans="1:21" x14ac:dyDescent="0.3">
      <c r="A84" s="19">
        <v>2012</v>
      </c>
      <c r="B84" s="22">
        <v>114</v>
      </c>
      <c r="S84" s="33">
        <v>11</v>
      </c>
      <c r="T84" s="26">
        <v>173</v>
      </c>
      <c r="U84" s="40">
        <f t="shared" si="3"/>
        <v>171.86117602081831</v>
      </c>
    </row>
    <row r="85" spans="1:21" x14ac:dyDescent="0.3">
      <c r="A85" s="19">
        <v>2013</v>
      </c>
      <c r="B85" s="22">
        <v>47.4</v>
      </c>
      <c r="S85" s="33">
        <v>12.571428571428571</v>
      </c>
      <c r="T85" s="26">
        <v>181</v>
      </c>
      <c r="U85" s="40">
        <f t="shared" si="3"/>
        <v>177.81171266903107</v>
      </c>
    </row>
    <row r="86" spans="1:21" x14ac:dyDescent="0.3">
      <c r="A86" s="19">
        <v>2014</v>
      </c>
      <c r="B86" s="22">
        <v>63.4</v>
      </c>
      <c r="S86" s="33">
        <v>14.666666666666668</v>
      </c>
      <c r="T86" s="26">
        <v>204</v>
      </c>
      <c r="U86" s="40">
        <f t="shared" si="3"/>
        <v>184.63818032058265</v>
      </c>
    </row>
    <row r="87" spans="1:21" x14ac:dyDescent="0.3">
      <c r="A87" s="19">
        <v>2015</v>
      </c>
      <c r="B87" s="22">
        <v>85.7</v>
      </c>
      <c r="S87" s="33">
        <v>17.600000000000001</v>
      </c>
      <c r="T87" s="26">
        <v>204</v>
      </c>
      <c r="U87" s="40">
        <f t="shared" si="3"/>
        <v>192.6624120341861</v>
      </c>
    </row>
    <row r="88" spans="1:21" x14ac:dyDescent="0.3">
      <c r="A88" s="19">
        <v>2016</v>
      </c>
      <c r="B88" s="22">
        <v>25.1</v>
      </c>
      <c r="S88" s="33">
        <v>22</v>
      </c>
      <c r="T88" s="26">
        <v>215</v>
      </c>
      <c r="U88" s="40">
        <f t="shared" si="3"/>
        <v>202.42353096929469</v>
      </c>
    </row>
    <row r="89" spans="1:21" x14ac:dyDescent="0.3">
      <c r="A89" s="19">
        <v>2017</v>
      </c>
      <c r="B89" s="22">
        <v>60.6</v>
      </c>
      <c r="S89" s="33">
        <v>29.333333333333336</v>
      </c>
      <c r="T89" s="26">
        <v>228</v>
      </c>
      <c r="U89" s="40">
        <f t="shared" si="3"/>
        <v>214.93215803611383</v>
      </c>
    </row>
    <row r="90" spans="1:21" x14ac:dyDescent="0.3">
      <c r="A90" s="19">
        <v>2018</v>
      </c>
      <c r="B90" s="22">
        <v>69.5</v>
      </c>
      <c r="S90" s="33">
        <v>44</v>
      </c>
      <c r="T90" s="26">
        <v>265</v>
      </c>
      <c r="U90" s="40">
        <f t="shared" si="3"/>
        <v>232.4571066764845</v>
      </c>
    </row>
    <row r="91" spans="1:21" x14ac:dyDescent="0.3">
      <c r="A91" s="19">
        <v>2019</v>
      </c>
      <c r="B91" s="22">
        <v>46.1</v>
      </c>
      <c r="S91" s="33">
        <v>88</v>
      </c>
      <c r="T91" s="25">
        <v>298</v>
      </c>
      <c r="U91" s="40">
        <f t="shared" si="3"/>
        <v>262.23786445927999</v>
      </c>
    </row>
    <row r="92" spans="1:21" x14ac:dyDescent="0.3">
      <c r="A92" s="19">
        <v>2020</v>
      </c>
      <c r="B92" s="22">
        <v>168</v>
      </c>
    </row>
    <row r="93" spans="1:21" x14ac:dyDescent="0.3">
      <c r="A93" s="19">
        <v>2021</v>
      </c>
      <c r="B93" s="22">
        <v>204</v>
      </c>
    </row>
  </sheetData>
  <sortState xmlns:xlrd2="http://schemas.microsoft.com/office/spreadsheetml/2017/richdata2" ref="S5:T91">
    <sortCondition ref="S5:S91"/>
  </sortState>
  <mergeCells count="1">
    <mergeCell ref="T3:U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AFA4-A6BD-45A0-A35B-AFA3D15F4D47}">
  <dimension ref="A13:AB110"/>
  <sheetViews>
    <sheetView topLeftCell="H1" zoomScaleNormal="100" workbookViewId="0">
      <selection activeCell="M20" sqref="M20"/>
    </sheetView>
  </sheetViews>
  <sheetFormatPr defaultRowHeight="14.4" x14ac:dyDescent="0.3"/>
  <cols>
    <col min="2" max="2" width="19.44140625" customWidth="1"/>
    <col min="3" max="3" width="9.33203125" bestFit="1" customWidth="1"/>
    <col min="4" max="4" width="9.109375" customWidth="1"/>
    <col min="6" max="6" width="12" customWidth="1"/>
    <col min="7" max="7" width="9.6640625" customWidth="1"/>
    <col min="8" max="10" width="9.77734375" customWidth="1"/>
    <col min="11" max="11" width="14" customWidth="1"/>
    <col min="12" max="12" width="9.77734375" customWidth="1"/>
    <col min="13" max="13" width="12.109375" bestFit="1" customWidth="1"/>
    <col min="26" max="26" width="16.77734375" bestFit="1" customWidth="1"/>
    <col min="27" max="27" width="17.33203125" customWidth="1"/>
  </cols>
  <sheetData>
    <row r="13" spans="7:8" x14ac:dyDescent="0.3">
      <c r="G13" s="46"/>
      <c r="H13" s="47"/>
    </row>
    <row r="14" spans="7:8" x14ac:dyDescent="0.3">
      <c r="G14" s="46"/>
      <c r="H14" s="47"/>
    </row>
    <row r="15" spans="7:8" x14ac:dyDescent="0.3">
      <c r="G15" s="46"/>
      <c r="H15" s="47"/>
    </row>
    <row r="17" spans="1:28" ht="15" thickBot="1" x14ac:dyDescent="0.35"/>
    <row r="18" spans="1:28" ht="24" customHeight="1" x14ac:dyDescent="0.4">
      <c r="B18" s="36"/>
      <c r="C18" s="36"/>
      <c r="D18" s="36"/>
      <c r="E18" s="36"/>
      <c r="G18" s="71" t="s">
        <v>218</v>
      </c>
      <c r="H18" s="72"/>
      <c r="I18" s="72"/>
      <c r="J18" s="73"/>
      <c r="K18" s="71" t="s">
        <v>219</v>
      </c>
      <c r="L18" s="73"/>
      <c r="M18" s="79" t="s">
        <v>227</v>
      </c>
      <c r="N18" s="85"/>
      <c r="Z18" s="32" t="s">
        <v>201</v>
      </c>
      <c r="AA18" s="27" t="s">
        <v>212</v>
      </c>
      <c r="AB18" s="4" t="s">
        <v>211</v>
      </c>
    </row>
    <row r="19" spans="1:28" ht="62.4" x14ac:dyDescent="0.3">
      <c r="F19" s="48" t="s">
        <v>201</v>
      </c>
      <c r="G19" s="50" t="s">
        <v>214</v>
      </c>
      <c r="H19" s="39" t="s">
        <v>215</v>
      </c>
      <c r="I19" s="39" t="s">
        <v>216</v>
      </c>
      <c r="J19" s="51" t="s">
        <v>225</v>
      </c>
      <c r="K19" s="54" t="s">
        <v>208</v>
      </c>
      <c r="L19" s="51" t="s">
        <v>217</v>
      </c>
      <c r="M19" s="80" t="s">
        <v>228</v>
      </c>
      <c r="N19" s="80" t="s">
        <v>226</v>
      </c>
      <c r="Z19" s="56">
        <v>1.0114942528735633</v>
      </c>
      <c r="AA19" s="26">
        <v>25.1</v>
      </c>
      <c r="AB19" s="40" t="e">
        <f>#REF!-LN(-LN((1-(1/Z19))))*#REF!</f>
        <v>#REF!</v>
      </c>
    </row>
    <row r="20" spans="1:28" ht="28.8" x14ac:dyDescent="0.3">
      <c r="A20" s="18" t="s">
        <v>6</v>
      </c>
      <c r="B20" s="21" t="s">
        <v>220</v>
      </c>
      <c r="C20" s="21" t="s">
        <v>221</v>
      </c>
      <c r="D20" s="21" t="s">
        <v>222</v>
      </c>
      <c r="F20" s="49">
        <v>1.01</v>
      </c>
      <c r="G20" s="52">
        <f>SQRT(2*LN(F20))</f>
        <v>0.14106970513308725</v>
      </c>
      <c r="H20" s="42">
        <f>G20-((2.515517+0.802853*G20+0.010328*G20^2)/(1+1.1432788*G20+0.189269*G20^2+0.001308*G20^3))</f>
        <v>-2.1154649368942651</v>
      </c>
      <c r="I20" s="42">
        <f>2/$C$110*(((H20-($C$110/6))*($C$110/6)+1)^3-1)</f>
        <v>-1.946767626358296</v>
      </c>
      <c r="J20" s="53">
        <f>10^($C$108+I20*$C$109)</f>
        <v>30.581566042382391</v>
      </c>
      <c r="K20" s="55">
        <f>1/F20</f>
        <v>0.99009900990099009</v>
      </c>
      <c r="L20" s="53">
        <f>_xlfn.LOGNORM.INV(1-K20,$D$108,$D$109)</f>
        <v>25.069321299998403</v>
      </c>
      <c r="M20" s="81">
        <f>71.7-LN(-LN((1-(1/F20))))*42.61</f>
        <v>6.5349085966823282</v>
      </c>
      <c r="N20" s="86">
        <f>AA19</f>
        <v>25.1</v>
      </c>
      <c r="Z20" s="33">
        <v>1.0232558139534884</v>
      </c>
      <c r="AA20" s="26">
        <v>34.200000000000003</v>
      </c>
      <c r="AB20" s="40" t="e">
        <f>#REF!-LN(-LN((1-(1/Z20))))*#REF!</f>
        <v>#REF!</v>
      </c>
    </row>
    <row r="21" spans="1:28" x14ac:dyDescent="0.3">
      <c r="A21" s="19">
        <v>1935</v>
      </c>
      <c r="B21" s="22">
        <v>94.9</v>
      </c>
      <c r="C21" s="23">
        <f>LOG(B21)</f>
        <v>1.9772662124272926</v>
      </c>
      <c r="D21" s="23">
        <f>LN(B21)</f>
        <v>4.5528237056158822</v>
      </c>
      <c r="F21" s="49">
        <v>2</v>
      </c>
      <c r="G21" s="52">
        <f t="shared" ref="G21:G28" si="0">SQRT(2*LN(F21))</f>
        <v>1.1774100225154747</v>
      </c>
      <c r="H21" s="42">
        <f t="shared" ref="H21:H56" si="1">G21-((2.515517+0.802853*G21+0.010328*G21^2)/(1+1.1432788*G21+0.189269*G21^2+0.001308*G21^3))</f>
        <v>-0.15373529454673607</v>
      </c>
      <c r="I21" s="42">
        <f t="shared" ref="I21:I56" si="2">2/$C$110*(((H21-($C$110/6))*($C$110/6)+1)^3-1)</f>
        <v>-0.19973691237167476</v>
      </c>
      <c r="J21" s="53">
        <f t="shared" ref="J21:J56" si="3">10^($C$108+I21*$C$109)</f>
        <v>75.660683228351814</v>
      </c>
      <c r="K21" s="55">
        <f t="shared" ref="K21:K56" si="4">1/F21</f>
        <v>0.5</v>
      </c>
      <c r="L21" s="53">
        <f t="shared" ref="L21:L56" si="5">_xlfn.LOGNORM.INV(1-K21,$D$108,$D$109)</f>
        <v>83.916746119533698</v>
      </c>
      <c r="M21" s="82">
        <f t="shared" ref="M21:M56" si="6">71.7-LN(-LN((1-(1/F21))))*42.61</f>
        <v>87.31711554598472</v>
      </c>
      <c r="N21" s="86">
        <f>AA62</f>
        <v>81.599999999999994</v>
      </c>
      <c r="Z21" s="33">
        <v>1.0352941176470587</v>
      </c>
      <c r="AA21" s="26">
        <v>35.799999999999997</v>
      </c>
      <c r="AB21" s="40" t="e">
        <f>#REF!-LN(-LN((1-(1/Z21))))*#REF!</f>
        <v>#REF!</v>
      </c>
    </row>
    <row r="22" spans="1:28" x14ac:dyDescent="0.3">
      <c r="A22" s="19">
        <v>1936</v>
      </c>
      <c r="B22" s="22">
        <v>44.2</v>
      </c>
      <c r="C22" s="23">
        <f t="shared" ref="C22:C85" si="7">LOG(B22)</f>
        <v>1.6454222693490919</v>
      </c>
      <c r="D22" s="23">
        <f t="shared" ref="D22:D85" si="8">LN(B22)</f>
        <v>3.7887247890836524</v>
      </c>
      <c r="F22" s="49">
        <v>3</v>
      </c>
      <c r="G22" s="52">
        <f t="shared" si="0"/>
        <v>1.4823038073675112</v>
      </c>
      <c r="H22" s="42">
        <f t="shared" si="1"/>
        <v>0.28535174029421784</v>
      </c>
      <c r="I22" s="42">
        <f t="shared" si="2"/>
        <v>0.2401187616965616</v>
      </c>
      <c r="J22" s="53">
        <f t="shared" si="3"/>
        <v>95.043085048203068</v>
      </c>
      <c r="K22" s="55">
        <f t="shared" si="4"/>
        <v>0.33333333333333331</v>
      </c>
      <c r="L22" s="53">
        <f t="shared" si="5"/>
        <v>104.91638071505049</v>
      </c>
      <c r="M22" s="82">
        <f t="shared" si="6"/>
        <v>110.16491861813888</v>
      </c>
      <c r="N22" s="86">
        <f>AA77</f>
        <v>99.9</v>
      </c>
      <c r="Z22" s="33">
        <v>1.0476190476190477</v>
      </c>
      <c r="AA22" s="26">
        <v>37.4</v>
      </c>
      <c r="AB22" s="40" t="e">
        <f>#REF!-LN(-LN((1-(1/Z22))))*#REF!</f>
        <v>#REF!</v>
      </c>
    </row>
    <row r="23" spans="1:28" x14ac:dyDescent="0.3">
      <c r="A23" s="19">
        <v>1937</v>
      </c>
      <c r="B23" s="22">
        <v>143</v>
      </c>
      <c r="C23" s="23">
        <f t="shared" si="7"/>
        <v>2.1553360374650619</v>
      </c>
      <c r="D23" s="23">
        <f t="shared" si="8"/>
        <v>4.962844630259907</v>
      </c>
      <c r="F23" s="49">
        <v>4</v>
      </c>
      <c r="G23" s="52">
        <f t="shared" si="0"/>
        <v>1.6651092223153954</v>
      </c>
      <c r="H23" s="42">
        <f t="shared" si="1"/>
        <v>0.5351036733633161</v>
      </c>
      <c r="I23" s="42">
        <f t="shared" si="2"/>
        <v>0.49862531847658348</v>
      </c>
      <c r="J23" s="53">
        <f t="shared" si="3"/>
        <v>108.67587027892461</v>
      </c>
      <c r="K23" s="55">
        <f t="shared" si="4"/>
        <v>0.25</v>
      </c>
      <c r="L23" s="53">
        <f t="shared" si="5"/>
        <v>119.05172842486846</v>
      </c>
      <c r="M23" s="82">
        <f t="shared" si="6"/>
        <v>124.78777018316542</v>
      </c>
      <c r="N23" s="86">
        <f>AA84</f>
        <v>114</v>
      </c>
      <c r="Z23" s="33">
        <v>1.0602409638554215</v>
      </c>
      <c r="AA23" s="26">
        <v>41.6</v>
      </c>
      <c r="AB23" s="40" t="e">
        <f>#REF!-LN(-LN((1-(1/Z23))))*#REF!</f>
        <v>#REF!</v>
      </c>
    </row>
    <row r="24" spans="1:28" x14ac:dyDescent="0.3">
      <c r="A24" s="19">
        <v>1938</v>
      </c>
      <c r="B24" s="22">
        <v>161</v>
      </c>
      <c r="C24" s="23">
        <f t="shared" si="7"/>
        <v>2.2068258760318495</v>
      </c>
      <c r="D24" s="23">
        <f t="shared" si="8"/>
        <v>5.0814043649844631</v>
      </c>
      <c r="F24" s="49">
        <v>5</v>
      </c>
      <c r="G24" s="52">
        <f t="shared" si="0"/>
        <v>1.7941225779941015</v>
      </c>
      <c r="H24" s="42">
        <f t="shared" si="1"/>
        <v>0.70655130669322719</v>
      </c>
      <c r="I24" s="42">
        <f t="shared" si="2"/>
        <v>0.67962161207622551</v>
      </c>
      <c r="J24" s="53">
        <f t="shared" si="3"/>
        <v>119.36894052564689</v>
      </c>
      <c r="K24" s="55">
        <f t="shared" si="4"/>
        <v>0.2</v>
      </c>
      <c r="L24" s="53">
        <f t="shared" si="5"/>
        <v>129.82900453980582</v>
      </c>
      <c r="M24" s="82">
        <f t="shared" si="6"/>
        <v>135.61244283582297</v>
      </c>
      <c r="N24" s="86"/>
      <c r="Z24" s="33">
        <v>1.0731707317073171</v>
      </c>
      <c r="AA24" s="26">
        <v>43.3</v>
      </c>
      <c r="AB24" s="40" t="e">
        <f>#REF!-LN(-LN((1-(1/Z24))))*#REF!</f>
        <v>#REF!</v>
      </c>
    </row>
    <row r="25" spans="1:28" x14ac:dyDescent="0.3">
      <c r="A25" s="19">
        <v>1939</v>
      </c>
      <c r="B25" s="22">
        <v>99.9</v>
      </c>
      <c r="C25" s="23">
        <f t="shared" si="7"/>
        <v>1.9995654882259823</v>
      </c>
      <c r="D25" s="23">
        <f t="shared" si="8"/>
        <v>4.604169685654508</v>
      </c>
      <c r="F25" s="57">
        <v>5.2</v>
      </c>
      <c r="G25" s="52">
        <f>SQRT(2*LN(F25))</f>
        <v>1.8158516600137697</v>
      </c>
      <c r="H25" s="42">
        <f t="shared" si="1"/>
        <v>0.73507965853842783</v>
      </c>
      <c r="I25" s="42">
        <f t="shared" si="2"/>
        <v>0.71002037222888448</v>
      </c>
      <c r="J25" s="53">
        <f t="shared" si="3"/>
        <v>121.2653650464534</v>
      </c>
      <c r="K25" s="55">
        <f t="shared" si="4"/>
        <v>0.19230769230769229</v>
      </c>
      <c r="L25" s="53">
        <f t="shared" si="5"/>
        <v>131.71417877219329</v>
      </c>
      <c r="M25" s="82">
        <f t="shared" si="6"/>
        <v>137.48010074027849</v>
      </c>
      <c r="N25" s="86">
        <f>AA89</f>
        <v>143</v>
      </c>
      <c r="Z25" s="33">
        <v>1.0864197530864197</v>
      </c>
      <c r="AA25" s="26">
        <v>43.5</v>
      </c>
      <c r="AB25" s="40" t="e">
        <f>#REF!-LN(-LN((1-(1/Z25))))*#REF!</f>
        <v>#REF!</v>
      </c>
    </row>
    <row r="26" spans="1:28" x14ac:dyDescent="0.3">
      <c r="A26" s="19">
        <v>1940</v>
      </c>
      <c r="B26" s="22">
        <v>34.200000000000003</v>
      </c>
      <c r="C26" s="23">
        <f t="shared" si="7"/>
        <v>1.5340261060561351</v>
      </c>
      <c r="D26" s="23">
        <f t="shared" si="8"/>
        <v>3.5322256440685598</v>
      </c>
      <c r="F26" s="57">
        <v>5.9</v>
      </c>
      <c r="G26" s="52">
        <f t="shared" si="0"/>
        <v>1.8841190784616952</v>
      </c>
      <c r="H26" s="42">
        <f t="shared" si="1"/>
        <v>0.82410349794323889</v>
      </c>
      <c r="I26" s="42">
        <f t="shared" si="2"/>
        <v>0.805399656576408</v>
      </c>
      <c r="J26" s="53">
        <f t="shared" si="3"/>
        <v>127.41338648343152</v>
      </c>
      <c r="K26" s="55">
        <f t="shared" si="4"/>
        <v>0.16949152542372881</v>
      </c>
      <c r="L26" s="53">
        <f t="shared" si="5"/>
        <v>137.77430198179877</v>
      </c>
      <c r="M26" s="82">
        <f t="shared" si="6"/>
        <v>143.43523393479978</v>
      </c>
      <c r="N26" s="86">
        <f>AA91</f>
        <v>158</v>
      </c>
      <c r="Z26" s="33">
        <v>1.1000000000000001</v>
      </c>
      <c r="AA26" s="26">
        <v>44.1</v>
      </c>
      <c r="AB26" s="40" t="e">
        <f>#REF!-LN(-LN((1-(1/Z26))))*#REF!</f>
        <v>#REF!</v>
      </c>
    </row>
    <row r="27" spans="1:28" x14ac:dyDescent="0.3">
      <c r="A27" s="19">
        <v>1941</v>
      </c>
      <c r="B27" s="22">
        <v>89.4</v>
      </c>
      <c r="C27" s="23">
        <f t="shared" si="7"/>
        <v>1.9513375187959177</v>
      </c>
      <c r="D27" s="23">
        <f t="shared" si="8"/>
        <v>4.4931206821794687</v>
      </c>
      <c r="F27" s="49">
        <v>6</v>
      </c>
      <c r="G27" s="52">
        <f>SQRT(2*LN(F27))</f>
        <v>1.8930184728248454</v>
      </c>
      <c r="H27" s="42">
        <f t="shared" si="1"/>
        <v>0.83564325981951093</v>
      </c>
      <c r="I27" s="42">
        <f t="shared" si="2"/>
        <v>0.81782088779885709</v>
      </c>
      <c r="J27" s="53">
        <f t="shared" si="3"/>
        <v>128.23665242530268</v>
      </c>
      <c r="K27" s="55">
        <f t="shared" si="4"/>
        <v>0.16666666666666666</v>
      </c>
      <c r="L27" s="53">
        <f t="shared" si="5"/>
        <v>138.57997089007475</v>
      </c>
      <c r="M27" s="82">
        <f t="shared" si="6"/>
        <v>144.22151076854473</v>
      </c>
      <c r="N27" s="86"/>
      <c r="Z27" s="33">
        <v>1.1139240506329113</v>
      </c>
      <c r="AA27" s="26">
        <v>44.2</v>
      </c>
      <c r="AB27" s="40" t="e">
        <f>#REF!-LN(-LN((1-(1/Z27))))*#REF!</f>
        <v>#REF!</v>
      </c>
    </row>
    <row r="28" spans="1:28" x14ac:dyDescent="0.3">
      <c r="A28" s="19">
        <v>1942</v>
      </c>
      <c r="B28" s="22">
        <v>95.1</v>
      </c>
      <c r="C28" s="23">
        <f t="shared" si="7"/>
        <v>1.9781805169374138</v>
      </c>
      <c r="D28" s="23">
        <f t="shared" si="8"/>
        <v>4.5549289695513444</v>
      </c>
      <c r="F28" s="66">
        <v>7</v>
      </c>
      <c r="G28" s="52">
        <f t="shared" si="0"/>
        <v>1.9727697022487511</v>
      </c>
      <c r="H28" s="42">
        <f t="shared" si="1"/>
        <v>0.93841579919100315</v>
      </c>
      <c r="I28" s="42">
        <f t="shared" si="2"/>
        <v>0.92902911495797802</v>
      </c>
      <c r="J28" s="53">
        <f t="shared" si="3"/>
        <v>135.84852971331358</v>
      </c>
      <c r="K28" s="55">
        <f t="shared" si="4"/>
        <v>0.14285714285714285</v>
      </c>
      <c r="L28" s="53">
        <f t="shared" si="5"/>
        <v>145.96637405991251</v>
      </c>
      <c r="M28" s="83">
        <f t="shared" si="6"/>
        <v>151.37323108452986</v>
      </c>
      <c r="N28" s="86"/>
      <c r="Z28" s="33">
        <v>1.1282051282051282</v>
      </c>
      <c r="AA28" s="26">
        <v>45.6</v>
      </c>
      <c r="AB28" s="40" t="e">
        <f>#REF!-LN(-LN((1-(1/Z28))))*#REF!</f>
        <v>#REF!</v>
      </c>
    </row>
    <row r="29" spans="1:28" x14ac:dyDescent="0.3">
      <c r="A29" s="19">
        <v>1943</v>
      </c>
      <c r="B29" s="22">
        <v>173</v>
      </c>
      <c r="C29" s="23">
        <f t="shared" si="7"/>
        <v>2.2380461031287955</v>
      </c>
      <c r="D29" s="23">
        <f t="shared" si="8"/>
        <v>5.1532915944977793</v>
      </c>
      <c r="F29" s="57">
        <v>7.3</v>
      </c>
      <c r="G29" s="52">
        <f>SQRT(2*LN(F29))</f>
        <v>1.9939279566495602</v>
      </c>
      <c r="H29" s="42">
        <f t="shared" si="1"/>
        <v>0.96549508378057691</v>
      </c>
      <c r="I29" s="42">
        <f t="shared" si="2"/>
        <v>0.95850668270375983</v>
      </c>
      <c r="J29" s="53">
        <f t="shared" si="3"/>
        <v>137.94086342041004</v>
      </c>
      <c r="K29" s="55">
        <f t="shared" si="4"/>
        <v>0.13698630136986301</v>
      </c>
      <c r="L29" s="53">
        <f t="shared" si="5"/>
        <v>147.97739390322346</v>
      </c>
      <c r="M29" s="82">
        <f t="shared" si="6"/>
        <v>153.3031006176661</v>
      </c>
      <c r="N29" s="86">
        <f>AA94</f>
        <v>164</v>
      </c>
      <c r="Z29" s="33">
        <v>1.1428571428571428</v>
      </c>
      <c r="AA29" s="26">
        <v>46.1</v>
      </c>
      <c r="AB29" s="40" t="e">
        <f>#REF!-LN(-LN((1-(1/Z29))))*#REF!</f>
        <v>#REF!</v>
      </c>
    </row>
    <row r="30" spans="1:28" x14ac:dyDescent="0.3">
      <c r="A30" s="19">
        <v>1944</v>
      </c>
      <c r="B30" s="22">
        <v>170</v>
      </c>
      <c r="C30" s="23">
        <f t="shared" si="7"/>
        <v>2.2304489213782741</v>
      </c>
      <c r="D30" s="23">
        <f t="shared" si="8"/>
        <v>5.1357984370502621</v>
      </c>
      <c r="F30" s="49">
        <v>8</v>
      </c>
      <c r="G30" s="52">
        <f>SQRT(2*LN(F30))</f>
        <v>2.0393339803376178</v>
      </c>
      <c r="H30" s="42">
        <f t="shared" si="1"/>
        <v>1.0233556533008406</v>
      </c>
      <c r="I30" s="42">
        <f t="shared" si="2"/>
        <v>1.0217378055318973</v>
      </c>
      <c r="J30" s="53">
        <f t="shared" si="3"/>
        <v>142.53838599659602</v>
      </c>
      <c r="K30" s="55">
        <f t="shared" si="4"/>
        <v>0.125</v>
      </c>
      <c r="L30" s="53">
        <f t="shared" si="5"/>
        <v>152.36795326659583</v>
      </c>
      <c r="M30" s="82">
        <f t="shared" si="6"/>
        <v>157.4917698712822</v>
      </c>
      <c r="N30" s="86">
        <f>AA95</f>
        <v>166</v>
      </c>
      <c r="Z30" s="33">
        <v>1.1578947368421053</v>
      </c>
      <c r="AA30" s="26">
        <v>46.5</v>
      </c>
      <c r="AB30" s="40" t="e">
        <f>#REF!-LN(-LN((1-(1/Z30))))*#REF!</f>
        <v>#REF!</v>
      </c>
    </row>
    <row r="31" spans="1:28" x14ac:dyDescent="0.3">
      <c r="A31" s="19">
        <v>1945</v>
      </c>
      <c r="B31" s="22">
        <v>98</v>
      </c>
      <c r="C31" s="23">
        <f t="shared" si="7"/>
        <v>1.9912260756924949</v>
      </c>
      <c r="D31" s="23">
        <f t="shared" si="8"/>
        <v>4.5849674786705723</v>
      </c>
      <c r="F31" s="57">
        <v>8.8000000000000007</v>
      </c>
      <c r="G31" s="52">
        <f t="shared" ref="G31:G56" si="9">SQRT(2*LN(F31))</f>
        <v>2.0855463176271876</v>
      </c>
      <c r="H31" s="42">
        <f t="shared" si="1"/>
        <v>1.0819027772460352</v>
      </c>
      <c r="I31" s="42">
        <f t="shared" si="2"/>
        <v>1.086061258082522</v>
      </c>
      <c r="J31" s="53">
        <f t="shared" si="3"/>
        <v>147.3725890480824</v>
      </c>
      <c r="K31" s="55">
        <f t="shared" si="4"/>
        <v>0.11363636363636363</v>
      </c>
      <c r="L31" s="53">
        <f t="shared" si="5"/>
        <v>156.94371144369231</v>
      </c>
      <c r="M31" s="82">
        <f t="shared" si="6"/>
        <v>161.82202272644599</v>
      </c>
      <c r="N31" s="86">
        <f>AA96</f>
        <v>168</v>
      </c>
      <c r="Z31" s="33">
        <v>1.1733333333333333</v>
      </c>
      <c r="AA31" s="26">
        <v>47.4</v>
      </c>
      <c r="AB31" s="40" t="e">
        <f>#REF!-LN(-LN((1-(1/Z31))))*#REF!</f>
        <v>#REF!</v>
      </c>
    </row>
    <row r="32" spans="1:28" x14ac:dyDescent="0.3">
      <c r="A32" s="19">
        <v>1946</v>
      </c>
      <c r="B32" s="22">
        <v>62.9</v>
      </c>
      <c r="C32" s="23">
        <f t="shared" si="7"/>
        <v>1.7986506454452689</v>
      </c>
      <c r="D32" s="23">
        <f t="shared" si="8"/>
        <v>4.1415461637063951</v>
      </c>
      <c r="F32" s="49">
        <v>9</v>
      </c>
      <c r="G32" s="52">
        <f t="shared" si="9"/>
        <v>2.0962941479364101</v>
      </c>
      <c r="H32" s="42">
        <f t="shared" si="1"/>
        <v>1.0954716160946087</v>
      </c>
      <c r="I32" s="42">
        <f t="shared" si="2"/>
        <v>1.1010180228504813</v>
      </c>
      <c r="J32" s="53">
        <f t="shared" si="3"/>
        <v>148.51995152960194</v>
      </c>
      <c r="K32" s="55">
        <f t="shared" si="4"/>
        <v>0.1111111111111111</v>
      </c>
      <c r="L32" s="53">
        <f t="shared" si="5"/>
        <v>158.02373551010066</v>
      </c>
      <c r="M32" s="82">
        <f t="shared" si="6"/>
        <v>162.83899889639721</v>
      </c>
      <c r="N32" s="86"/>
      <c r="Z32" s="33">
        <v>1.1891891891891893</v>
      </c>
      <c r="AA32" s="26">
        <v>47.8</v>
      </c>
      <c r="AB32" s="40" t="e">
        <f>#REF!-LN(-LN((1-(1/Z32))))*#REF!</f>
        <v>#REF!</v>
      </c>
    </row>
    <row r="33" spans="1:28" x14ac:dyDescent="0.3">
      <c r="A33" s="19">
        <v>1947</v>
      </c>
      <c r="B33" s="22">
        <v>48.7</v>
      </c>
      <c r="C33" s="23">
        <f t="shared" si="7"/>
        <v>1.6875289612146342</v>
      </c>
      <c r="D33" s="23">
        <f t="shared" si="8"/>
        <v>3.8856790300885442</v>
      </c>
      <c r="F33" s="57">
        <v>9.8000000000000007</v>
      </c>
      <c r="G33" s="52">
        <f t="shared" si="9"/>
        <v>2.1365310134311302</v>
      </c>
      <c r="H33" s="42">
        <f t="shared" si="1"/>
        <v>1.1461142188412334</v>
      </c>
      <c r="I33" s="42">
        <f t="shared" si="2"/>
        <v>1.1570045769857933</v>
      </c>
      <c r="J33" s="53">
        <f t="shared" si="3"/>
        <v>152.89465556263542</v>
      </c>
      <c r="K33" s="55">
        <f t="shared" si="4"/>
        <v>0.1020408163265306</v>
      </c>
      <c r="L33" s="53">
        <f t="shared" si="5"/>
        <v>162.12105646141845</v>
      </c>
      <c r="M33" s="82">
        <f t="shared" si="6"/>
        <v>166.67980723354822</v>
      </c>
      <c r="N33" s="86">
        <f>AA97</f>
        <v>170</v>
      </c>
      <c r="Z33" s="33">
        <v>1.2054794520547945</v>
      </c>
      <c r="AA33" s="26">
        <v>48.7</v>
      </c>
      <c r="AB33" s="40" t="e">
        <f>#REF!-LN(-LN((1-(1/Z33))))*#REF!</f>
        <v>#REF!</v>
      </c>
    </row>
    <row r="34" spans="1:28" x14ac:dyDescent="0.3">
      <c r="A34" s="19">
        <v>1948</v>
      </c>
      <c r="B34" s="22">
        <v>94.9</v>
      </c>
      <c r="C34" s="23">
        <f t="shared" si="7"/>
        <v>1.9772662124272926</v>
      </c>
      <c r="D34" s="23">
        <f t="shared" si="8"/>
        <v>4.5528237056158822</v>
      </c>
      <c r="F34" s="66">
        <v>10</v>
      </c>
      <c r="G34" s="52">
        <f t="shared" si="9"/>
        <v>2.1459660262893472</v>
      </c>
      <c r="H34" s="42">
        <f t="shared" si="1"/>
        <v>1.1579543994179482</v>
      </c>
      <c r="I34" s="42">
        <f t="shared" si="2"/>
        <v>1.1701314831299781</v>
      </c>
      <c r="J34" s="68">
        <f t="shared" si="3"/>
        <v>153.93888196936817</v>
      </c>
      <c r="K34" s="55">
        <f t="shared" si="4"/>
        <v>0.1</v>
      </c>
      <c r="L34" s="68">
        <f t="shared" si="5"/>
        <v>163.09430835479469</v>
      </c>
      <c r="M34" s="83">
        <f t="shared" si="6"/>
        <v>167.5881518167833</v>
      </c>
      <c r="N34" s="86"/>
      <c r="Z34" s="33">
        <v>1.2222222222222221</v>
      </c>
      <c r="AA34" s="26">
        <v>50.6</v>
      </c>
      <c r="AB34" s="40" t="e">
        <f>#REF!-LN(-LN((1-(1/Z34))))*#REF!</f>
        <v>#REF!</v>
      </c>
    </row>
    <row r="35" spans="1:28" x14ac:dyDescent="0.3">
      <c r="A35" s="19">
        <v>1949</v>
      </c>
      <c r="B35" s="22">
        <v>139</v>
      </c>
      <c r="C35" s="23">
        <f t="shared" si="7"/>
        <v>2.143014800254095</v>
      </c>
      <c r="D35" s="23">
        <f t="shared" si="8"/>
        <v>4.9344739331306915</v>
      </c>
      <c r="F35" s="57">
        <v>11</v>
      </c>
      <c r="G35" s="52">
        <f t="shared" si="9"/>
        <v>2.1899293471700729</v>
      </c>
      <c r="H35" s="42">
        <f t="shared" si="1"/>
        <v>1.2129551490841461</v>
      </c>
      <c r="I35" s="42">
        <f t="shared" si="2"/>
        <v>1.2312951755688128</v>
      </c>
      <c r="J35" s="53">
        <f t="shared" si="3"/>
        <v>158.89918294423114</v>
      </c>
      <c r="K35" s="55">
        <f t="shared" si="4"/>
        <v>9.0909090909090912E-2</v>
      </c>
      <c r="L35" s="53">
        <f t="shared" si="5"/>
        <v>167.69294087390648</v>
      </c>
      <c r="M35" s="82">
        <f t="shared" si="6"/>
        <v>171.85986091142146</v>
      </c>
      <c r="N35" s="86">
        <f>AA98</f>
        <v>173</v>
      </c>
      <c r="Z35" s="33">
        <v>1.23943661971831</v>
      </c>
      <c r="AA35" s="26">
        <v>50.6</v>
      </c>
      <c r="AB35" s="40" t="e">
        <f>#REF!-LN(-LN((1-(1/Z35))))*#REF!</f>
        <v>#REF!</v>
      </c>
    </row>
    <row r="36" spans="1:28" x14ac:dyDescent="0.3">
      <c r="A36" s="19">
        <v>1950</v>
      </c>
      <c r="B36" s="22">
        <v>92.4</v>
      </c>
      <c r="C36" s="23">
        <f t="shared" si="7"/>
        <v>1.9656719712201067</v>
      </c>
      <c r="D36" s="23">
        <f t="shared" si="8"/>
        <v>4.5261269786476381</v>
      </c>
      <c r="F36" s="57">
        <v>12.6</v>
      </c>
      <c r="G36" s="52">
        <f t="shared" si="9"/>
        <v>2.2510872101975226</v>
      </c>
      <c r="H36" s="42">
        <f t="shared" si="1"/>
        <v>1.2890181242175387</v>
      </c>
      <c r="I36" s="42">
        <f t="shared" si="2"/>
        <v>1.3163859901176871</v>
      </c>
      <c r="J36" s="53">
        <f t="shared" si="3"/>
        <v>166.06690946366533</v>
      </c>
      <c r="K36" s="55">
        <f t="shared" si="4"/>
        <v>7.9365079365079361E-2</v>
      </c>
      <c r="L36" s="53">
        <f t="shared" si="5"/>
        <v>174.26840960882566</v>
      </c>
      <c r="M36" s="82">
        <f t="shared" si="6"/>
        <v>177.91121370184413</v>
      </c>
      <c r="N36" s="86">
        <f>AA99</f>
        <v>181</v>
      </c>
      <c r="Z36" s="33">
        <v>1.2571428571428571</v>
      </c>
      <c r="AA36" s="26">
        <v>51</v>
      </c>
      <c r="AB36" s="40" t="e">
        <f>#REF!-LN(-LN((1-(1/Z36))))*#REF!</f>
        <v>#REF!</v>
      </c>
    </row>
    <row r="37" spans="1:28" x14ac:dyDescent="0.3">
      <c r="A37" s="19">
        <v>1951</v>
      </c>
      <c r="B37" s="22">
        <v>114</v>
      </c>
      <c r="C37" s="23">
        <f t="shared" si="7"/>
        <v>2.0569048513364727</v>
      </c>
      <c r="D37" s="23">
        <f t="shared" si="8"/>
        <v>4.7361984483944957</v>
      </c>
      <c r="F37" s="57">
        <v>14.7</v>
      </c>
      <c r="G37" s="52">
        <f t="shared" si="9"/>
        <v>2.3185545039031066</v>
      </c>
      <c r="H37" s="42">
        <f t="shared" si="1"/>
        <v>1.3723517526486377</v>
      </c>
      <c r="I37" s="42">
        <f t="shared" si="2"/>
        <v>1.4102852396205143</v>
      </c>
      <c r="J37" s="53">
        <f t="shared" si="3"/>
        <v>174.35246731086158</v>
      </c>
      <c r="K37" s="55">
        <f t="shared" si="4"/>
        <v>6.8027210884353748E-2</v>
      </c>
      <c r="L37" s="53">
        <f t="shared" si="5"/>
        <v>181.77092537319044</v>
      </c>
      <c r="M37" s="82">
        <f t="shared" si="6"/>
        <v>184.73702087709353</v>
      </c>
      <c r="N37" s="86">
        <f>AA100</f>
        <v>204</v>
      </c>
      <c r="Z37" s="33">
        <v>1.2753623188405798</v>
      </c>
      <c r="AA37" s="26">
        <v>53.4</v>
      </c>
      <c r="AB37" s="40" t="e">
        <f>#REF!-LN(-LN((1-(1/Z37))))*#REF!</f>
        <v>#REF!</v>
      </c>
    </row>
    <row r="38" spans="1:28" x14ac:dyDescent="0.3">
      <c r="A38" s="19">
        <v>1952</v>
      </c>
      <c r="B38" s="22">
        <v>130</v>
      </c>
      <c r="C38" s="23">
        <f t="shared" si="7"/>
        <v>2.1139433523068369</v>
      </c>
      <c r="D38" s="23">
        <f t="shared" si="8"/>
        <v>4.8675344504555822</v>
      </c>
      <c r="F38" s="49">
        <v>15</v>
      </c>
      <c r="G38" s="52">
        <f t="shared" si="9"/>
        <v>2.3272516843273356</v>
      </c>
      <c r="H38" s="42">
        <f t="shared" si="1"/>
        <v>1.3830519672632327</v>
      </c>
      <c r="I38" s="42">
        <f t="shared" si="2"/>
        <v>1.4223933516557357</v>
      </c>
      <c r="J38" s="53">
        <f t="shared" si="3"/>
        <v>175.4505364340842</v>
      </c>
      <c r="K38" s="55">
        <f t="shared" si="4"/>
        <v>6.6666666666666666E-2</v>
      </c>
      <c r="L38" s="53">
        <f t="shared" si="5"/>
        <v>182.757553908554</v>
      </c>
      <c r="M38" s="82">
        <f t="shared" si="6"/>
        <v>185.62857661903743</v>
      </c>
      <c r="N38" s="86"/>
      <c r="Z38" s="33">
        <v>1.2941176470588236</v>
      </c>
      <c r="AA38" s="26">
        <v>56.4</v>
      </c>
      <c r="AB38" s="40" t="e">
        <f>#REF!-LN(-LN((1-(1/Z38))))*#REF!</f>
        <v>#REF!</v>
      </c>
    </row>
    <row r="39" spans="1:28" x14ac:dyDescent="0.3">
      <c r="A39" s="19">
        <v>1953</v>
      </c>
      <c r="B39" s="22">
        <v>56.8</v>
      </c>
      <c r="C39" s="23">
        <f t="shared" si="7"/>
        <v>1.7543483357110188</v>
      </c>
      <c r="D39" s="23">
        <f t="shared" si="8"/>
        <v>4.0395363257271057</v>
      </c>
      <c r="F39" s="57">
        <v>17.600000000000001</v>
      </c>
      <c r="G39" s="52">
        <f t="shared" si="9"/>
        <v>2.3949525682334949</v>
      </c>
      <c r="H39" s="42">
        <f t="shared" si="1"/>
        <v>1.466027965878403</v>
      </c>
      <c r="I39" s="42">
        <f t="shared" si="2"/>
        <v>1.5166840075969896</v>
      </c>
      <c r="J39" s="53">
        <f t="shared" si="3"/>
        <v>184.24165859277255</v>
      </c>
      <c r="K39" s="55">
        <f t="shared" si="4"/>
        <v>5.6818181818181816E-2</v>
      </c>
      <c r="L39" s="53">
        <f t="shared" si="5"/>
        <v>190.59400996996703</v>
      </c>
      <c r="M39" s="82">
        <f t="shared" si="6"/>
        <v>192.66098549127517</v>
      </c>
      <c r="N39" s="86">
        <f>AA101</f>
        <v>204</v>
      </c>
      <c r="Z39" s="33">
        <v>1.3134328358208955</v>
      </c>
      <c r="AA39" s="26">
        <v>56.8</v>
      </c>
      <c r="AB39" s="40" t="e">
        <f>#REF!-LN(-LN((1-(1/Z39))))*#REF!</f>
        <v>#REF!</v>
      </c>
    </row>
    <row r="40" spans="1:28" x14ac:dyDescent="0.3">
      <c r="A40" s="19">
        <v>1954</v>
      </c>
      <c r="B40" s="22">
        <v>41.6</v>
      </c>
      <c r="C40" s="23">
        <f t="shared" si="7"/>
        <v>1.6190933306267428</v>
      </c>
      <c r="D40" s="23">
        <f t="shared" si="8"/>
        <v>3.7281001672672178</v>
      </c>
      <c r="F40" s="49">
        <v>20</v>
      </c>
      <c r="G40" s="52">
        <f t="shared" si="9"/>
        <v>2.4477468306808166</v>
      </c>
      <c r="H40" s="42">
        <f t="shared" si="1"/>
        <v>1.5303579600789936</v>
      </c>
      <c r="I40" s="42">
        <f t="shared" si="2"/>
        <v>1.590271175332661</v>
      </c>
      <c r="J40" s="53">
        <f t="shared" si="3"/>
        <v>191.40742887171282</v>
      </c>
      <c r="K40" s="55">
        <f t="shared" si="4"/>
        <v>0.05</v>
      </c>
      <c r="L40" s="53">
        <f t="shared" si="5"/>
        <v>196.90199138055283</v>
      </c>
      <c r="M40" s="82">
        <f t="shared" si="6"/>
        <v>198.26001956168659</v>
      </c>
      <c r="N40" s="86"/>
      <c r="Z40" s="33">
        <v>1.3333333333333333</v>
      </c>
      <c r="AA40" s="26">
        <v>57</v>
      </c>
      <c r="AB40" s="40" t="e">
        <f>#REF!-LN(-LN((1-(1/Z40))))*#REF!</f>
        <v>#REF!</v>
      </c>
    </row>
    <row r="41" spans="1:28" x14ac:dyDescent="0.3">
      <c r="A41" s="19">
        <v>1955</v>
      </c>
      <c r="B41" s="22">
        <v>61.1</v>
      </c>
      <c r="C41" s="23">
        <f t="shared" si="7"/>
        <v>1.7860412102425542</v>
      </c>
      <c r="D41" s="23">
        <f t="shared" si="8"/>
        <v>4.1125118661775497</v>
      </c>
      <c r="F41" s="69">
        <v>22</v>
      </c>
      <c r="G41" s="52">
        <f t="shared" si="9"/>
        <v>2.4863798798085202</v>
      </c>
      <c r="H41" s="42">
        <f t="shared" si="1"/>
        <v>1.5772326649344821</v>
      </c>
      <c r="I41" s="42">
        <f t="shared" si="2"/>
        <v>1.644158832617814</v>
      </c>
      <c r="J41" s="68">
        <f t="shared" si="3"/>
        <v>196.8310680232475</v>
      </c>
      <c r="K41" s="55">
        <f t="shared" si="4"/>
        <v>4.5454545454545456E-2</v>
      </c>
      <c r="L41" s="68">
        <f t="shared" si="5"/>
        <v>201.63063518198638</v>
      </c>
      <c r="M41" s="83">
        <f t="shared" si="6"/>
        <v>202.42205213546293</v>
      </c>
      <c r="N41" s="86">
        <f>AA102</f>
        <v>215</v>
      </c>
      <c r="Z41" s="33">
        <v>1.3538461538461539</v>
      </c>
      <c r="AA41" s="26">
        <v>57.8</v>
      </c>
      <c r="AB41" s="40" t="e">
        <f>#REF!-LN(-LN((1-(1/Z41))))*#REF!</f>
        <v>#REF!</v>
      </c>
    </row>
    <row r="42" spans="1:28" x14ac:dyDescent="0.3">
      <c r="A42" s="19">
        <v>1956</v>
      </c>
      <c r="B42" s="22">
        <v>43.5</v>
      </c>
      <c r="C42" s="23">
        <f t="shared" si="7"/>
        <v>1.6384892569546374</v>
      </c>
      <c r="D42" s="23">
        <f t="shared" si="8"/>
        <v>3.7727609380946383</v>
      </c>
      <c r="F42" s="69">
        <v>29.3</v>
      </c>
      <c r="G42" s="52">
        <f t="shared" si="9"/>
        <v>2.5990719559192748</v>
      </c>
      <c r="H42" s="42">
        <f t="shared" si="1"/>
        <v>1.7130525553203357</v>
      </c>
      <c r="I42" s="42">
        <f t="shared" si="2"/>
        <v>1.8015774394234132</v>
      </c>
      <c r="J42" s="68">
        <f t="shared" si="3"/>
        <v>213.57108151125246</v>
      </c>
      <c r="K42" s="55">
        <f t="shared" si="4"/>
        <v>3.4129692832764506E-2</v>
      </c>
      <c r="L42" s="68">
        <f t="shared" si="5"/>
        <v>215.98918102729888</v>
      </c>
      <c r="M42" s="83">
        <f t="shared" si="6"/>
        <v>214.88131368603479</v>
      </c>
      <c r="N42" s="86">
        <f>AA103</f>
        <v>228</v>
      </c>
      <c r="Z42" s="33">
        <v>1.375</v>
      </c>
      <c r="AA42" s="26">
        <v>58.8</v>
      </c>
      <c r="AB42" s="40" t="e">
        <f>#REF!-LN(-LN((1-(1/Z42))))*#REF!</f>
        <v>#REF!</v>
      </c>
    </row>
    <row r="43" spans="1:28" x14ac:dyDescent="0.3">
      <c r="A43" s="19">
        <v>1957</v>
      </c>
      <c r="B43" s="22">
        <v>89.1</v>
      </c>
      <c r="C43" s="23">
        <f t="shared" si="7"/>
        <v>1.9498777040368747</v>
      </c>
      <c r="D43" s="23">
        <f t="shared" si="8"/>
        <v>4.4897593344767639</v>
      </c>
      <c r="F43" s="49">
        <v>30</v>
      </c>
      <c r="G43" s="52">
        <f t="shared" si="9"/>
        <v>2.6081400965677268</v>
      </c>
      <c r="H43" s="42">
        <f t="shared" si="1"/>
        <v>1.7239251178086974</v>
      </c>
      <c r="I43" s="42">
        <f t="shared" si="2"/>
        <v>1.8142614294295651</v>
      </c>
      <c r="J43" s="53">
        <f t="shared" si="3"/>
        <v>214.98033266589374</v>
      </c>
      <c r="K43" s="55">
        <f t="shared" si="4"/>
        <v>3.3333333333333333E-2</v>
      </c>
      <c r="L43" s="53">
        <f t="shared" si="5"/>
        <v>217.18228541547603</v>
      </c>
      <c r="M43" s="82">
        <f t="shared" si="6"/>
        <v>215.90478836800315</v>
      </c>
      <c r="N43" s="86"/>
      <c r="Z43" s="33">
        <v>1.3968253968253967</v>
      </c>
      <c r="AA43" s="26">
        <v>60.6</v>
      </c>
      <c r="AB43" s="40" t="e">
        <f>#REF!-LN(-LN((1-(1/Z43))))*#REF!</f>
        <v>#REF!</v>
      </c>
    </row>
    <row r="44" spans="1:28" x14ac:dyDescent="0.3">
      <c r="A44" s="19">
        <v>1958</v>
      </c>
      <c r="B44" s="22">
        <v>57</v>
      </c>
      <c r="C44" s="23">
        <f t="shared" si="7"/>
        <v>1.7558748556724915</v>
      </c>
      <c r="D44" s="23">
        <f t="shared" si="8"/>
        <v>4.0430512678345503</v>
      </c>
      <c r="F44" s="49">
        <v>40</v>
      </c>
      <c r="G44" s="52">
        <f t="shared" si="9"/>
        <v>2.7162030314812391</v>
      </c>
      <c r="H44" s="42">
        <f t="shared" si="1"/>
        <v>1.852879568189163</v>
      </c>
      <c r="I44" s="42">
        <f t="shared" si="2"/>
        <v>1.9656360079097417</v>
      </c>
      <c r="J44" s="53">
        <f t="shared" si="3"/>
        <v>232.53401225242351</v>
      </c>
      <c r="K44" s="55">
        <f t="shared" si="4"/>
        <v>2.5000000000000001E-2</v>
      </c>
      <c r="L44" s="53">
        <f t="shared" si="5"/>
        <v>231.85112791191656</v>
      </c>
      <c r="M44" s="82">
        <f t="shared" si="6"/>
        <v>228.34489566142742</v>
      </c>
      <c r="N44" s="86"/>
      <c r="Z44" s="33">
        <v>1.4193548387096773</v>
      </c>
      <c r="AA44" s="26">
        <v>61.1</v>
      </c>
      <c r="AB44" s="40" t="e">
        <f>#REF!-LN(-LN((1-(1/Z44))))*#REF!</f>
        <v>#REF!</v>
      </c>
    </row>
    <row r="45" spans="1:28" x14ac:dyDescent="0.3">
      <c r="A45" s="19">
        <v>1959</v>
      </c>
      <c r="B45" s="22">
        <v>61.3</v>
      </c>
      <c r="C45" s="23">
        <f t="shared" si="7"/>
        <v>1.7874604745184151</v>
      </c>
      <c r="D45" s="23">
        <f t="shared" si="8"/>
        <v>4.1157798429421657</v>
      </c>
      <c r="F45" s="57">
        <v>44</v>
      </c>
      <c r="G45" s="52">
        <f t="shared" si="9"/>
        <v>2.7510687501108588</v>
      </c>
      <c r="H45" s="42">
        <f t="shared" si="1"/>
        <v>1.8942542779594784</v>
      </c>
      <c r="I45" s="42">
        <f t="shared" si="2"/>
        <v>2.0145708139281204</v>
      </c>
      <c r="J45" s="53">
        <f t="shared" si="3"/>
        <v>238.50968645122987</v>
      </c>
      <c r="K45" s="55">
        <f t="shared" si="4"/>
        <v>2.2727272727272728E-2</v>
      </c>
      <c r="L45" s="53">
        <f t="shared" si="5"/>
        <v>236.76648689994241</v>
      </c>
      <c r="M45" s="82">
        <f t="shared" si="6"/>
        <v>232.45546695092111</v>
      </c>
      <c r="N45" s="86">
        <f>AA104</f>
        <v>265</v>
      </c>
      <c r="Z45" s="33">
        <v>1.442622950819672</v>
      </c>
      <c r="AA45" s="26">
        <v>61.3</v>
      </c>
      <c r="AB45" s="40" t="e">
        <f>#REF!-LN(-LN((1-(1/Z45))))*#REF!</f>
        <v>#REF!</v>
      </c>
    </row>
    <row r="46" spans="1:28" x14ac:dyDescent="0.3">
      <c r="A46" s="19">
        <v>1960</v>
      </c>
      <c r="B46" s="22">
        <v>215</v>
      </c>
      <c r="C46" s="23">
        <f t="shared" si="7"/>
        <v>2.3324384599156054</v>
      </c>
      <c r="D46" s="23">
        <f t="shared" si="8"/>
        <v>5.3706380281276624</v>
      </c>
      <c r="F46" s="49">
        <v>50</v>
      </c>
      <c r="G46" s="52">
        <f t="shared" si="9"/>
        <v>2.7971496225365371</v>
      </c>
      <c r="H46" s="42">
        <f t="shared" si="1"/>
        <v>1.948772710016041</v>
      </c>
      <c r="I46" s="42">
        <f t="shared" si="2"/>
        <v>2.0793238957104787</v>
      </c>
      <c r="J46" s="53">
        <f t="shared" si="3"/>
        <v>246.65370608092266</v>
      </c>
      <c r="K46" s="55">
        <f t="shared" si="4"/>
        <v>0.02</v>
      </c>
      <c r="L46" s="53">
        <f t="shared" si="5"/>
        <v>243.40442140800943</v>
      </c>
      <c r="M46" s="82">
        <f t="shared" si="6"/>
        <v>237.96160621464588</v>
      </c>
      <c r="N46" s="86"/>
      <c r="Z46" s="33">
        <v>1.4666666666666668</v>
      </c>
      <c r="AA46" s="26">
        <v>62.9</v>
      </c>
      <c r="AB46" s="40" t="e">
        <f>#REF!-LN(-LN((1-(1/Z46))))*#REF!</f>
        <v>#REF!</v>
      </c>
    </row>
    <row r="47" spans="1:28" x14ac:dyDescent="0.3">
      <c r="A47" s="19">
        <v>1961</v>
      </c>
      <c r="B47" s="22">
        <v>98.3</v>
      </c>
      <c r="C47" s="23">
        <f t="shared" si="7"/>
        <v>1.9925535178321356</v>
      </c>
      <c r="D47" s="23">
        <f t="shared" si="8"/>
        <v>4.5880240271531205</v>
      </c>
      <c r="F47" s="49">
        <v>60</v>
      </c>
      <c r="G47" s="52">
        <f t="shared" si="9"/>
        <v>2.8615885665909766</v>
      </c>
      <c r="H47" s="42">
        <f t="shared" si="1"/>
        <v>2.0247064790442137</v>
      </c>
      <c r="I47" s="42">
        <f t="shared" si="2"/>
        <v>2.170030959756124</v>
      </c>
      <c r="J47" s="53">
        <f t="shared" si="3"/>
        <v>258.53169721205677</v>
      </c>
      <c r="K47" s="55">
        <f t="shared" si="4"/>
        <v>1.6666666666666666E-2</v>
      </c>
      <c r="L47" s="53">
        <f t="shared" si="5"/>
        <v>252.96422792445856</v>
      </c>
      <c r="M47" s="82">
        <f t="shared" si="6"/>
        <v>245.80244765769851</v>
      </c>
      <c r="N47" s="86"/>
      <c r="Z47" s="33">
        <v>1.4915254237288136</v>
      </c>
      <c r="AA47" s="26">
        <v>63.4</v>
      </c>
      <c r="AB47" s="40" t="e">
        <f>#REF!-LN(-LN((1-(1/Z47))))*#REF!</f>
        <v>#REF!</v>
      </c>
    </row>
    <row r="48" spans="1:28" x14ac:dyDescent="0.3">
      <c r="A48" s="19">
        <v>1962</v>
      </c>
      <c r="B48" s="22">
        <v>44.1</v>
      </c>
      <c r="C48" s="23">
        <f t="shared" si="7"/>
        <v>1.6444385894678386</v>
      </c>
      <c r="D48" s="23">
        <f t="shared" si="8"/>
        <v>3.7864597824528001</v>
      </c>
      <c r="F48" s="49">
        <v>70</v>
      </c>
      <c r="G48" s="52">
        <f t="shared" si="9"/>
        <v>2.9149597740103927</v>
      </c>
      <c r="H48" s="42">
        <f t="shared" si="1"/>
        <v>2.0873402590814862</v>
      </c>
      <c r="I48" s="42">
        <f t="shared" si="2"/>
        <v>2.2453059250529042</v>
      </c>
      <c r="J48" s="53">
        <f t="shared" si="3"/>
        <v>268.82201005923935</v>
      </c>
      <c r="K48" s="55">
        <f t="shared" si="4"/>
        <v>1.4285714285714285E-2</v>
      </c>
      <c r="L48" s="53">
        <f t="shared" si="5"/>
        <v>261.13444437912915</v>
      </c>
      <c r="M48" s="82">
        <f t="shared" si="6"/>
        <v>252.42219778642078</v>
      </c>
      <c r="N48" s="86"/>
      <c r="Z48" s="33">
        <v>1.517241379310345</v>
      </c>
      <c r="AA48" s="26">
        <v>65</v>
      </c>
      <c r="AB48" s="40" t="e">
        <f>#REF!-LN(-LN((1-(1/Z48))))*#REF!</f>
        <v>#REF!</v>
      </c>
    </row>
    <row r="49" spans="1:28" x14ac:dyDescent="0.3">
      <c r="A49" s="19">
        <v>1963</v>
      </c>
      <c r="B49" s="22">
        <v>66.900000000000006</v>
      </c>
      <c r="C49" s="23">
        <f t="shared" si="7"/>
        <v>1.825426117767823</v>
      </c>
      <c r="D49" s="23">
        <f t="shared" si="8"/>
        <v>4.203198967134183</v>
      </c>
      <c r="F49" s="49">
        <v>80</v>
      </c>
      <c r="G49" s="52">
        <f t="shared" si="9"/>
        <v>2.9604143746015965</v>
      </c>
      <c r="H49" s="42">
        <f t="shared" si="1"/>
        <v>2.140506362553245</v>
      </c>
      <c r="I49" s="42">
        <f t="shared" si="2"/>
        <v>2.30952638247155</v>
      </c>
      <c r="J49" s="53">
        <f t="shared" si="3"/>
        <v>277.9242915464593</v>
      </c>
      <c r="K49" s="55">
        <f t="shared" si="4"/>
        <v>1.2500000000000001E-2</v>
      </c>
      <c r="L49" s="53">
        <f t="shared" si="5"/>
        <v>268.27850063465968</v>
      </c>
      <c r="M49" s="82">
        <f t="shared" si="6"/>
        <v>258.15044486482128</v>
      </c>
      <c r="N49" s="86"/>
      <c r="Z49" s="33">
        <v>1.5438596491228072</v>
      </c>
      <c r="AA49" s="26">
        <v>65</v>
      </c>
      <c r="AB49" s="40" t="e">
        <f>#REF!-LN(-LN((1-(1/Z49))))*#REF!</f>
        <v>#REF!</v>
      </c>
    </row>
    <row r="50" spans="1:28" x14ac:dyDescent="0.3">
      <c r="A50" s="19">
        <v>1964</v>
      </c>
      <c r="B50" s="22">
        <v>65</v>
      </c>
      <c r="C50" s="23">
        <f t="shared" si="7"/>
        <v>1.8129133566428555</v>
      </c>
      <c r="D50" s="23">
        <f t="shared" si="8"/>
        <v>4.1743872698956368</v>
      </c>
      <c r="F50" s="57">
        <v>88</v>
      </c>
      <c r="G50" s="52">
        <f t="shared" si="9"/>
        <v>2.9924360693181757</v>
      </c>
      <c r="H50" s="42">
        <f t="shared" si="1"/>
        <v>2.1778658101373654</v>
      </c>
      <c r="I50" s="42">
        <f t="shared" si="2"/>
        <v>2.3548320254476578</v>
      </c>
      <c r="J50" s="53">
        <f t="shared" si="3"/>
        <v>284.53048176117585</v>
      </c>
      <c r="K50" s="55">
        <f t="shared" si="4"/>
        <v>1.1363636363636364E-2</v>
      </c>
      <c r="L50" s="53">
        <f t="shared" si="5"/>
        <v>273.41637034525365</v>
      </c>
      <c r="M50" s="82">
        <f t="shared" si="6"/>
        <v>262.23606519634632</v>
      </c>
      <c r="N50" s="86">
        <f>AA105</f>
        <v>298</v>
      </c>
      <c r="Z50" s="33">
        <v>1.5714285714285714</v>
      </c>
      <c r="AA50" s="26">
        <v>66.099999999999994</v>
      </c>
      <c r="AB50" s="40" t="e">
        <f>#REF!-LN(-LN((1-(1/Z50))))*#REF!</f>
        <v>#REF!</v>
      </c>
    </row>
    <row r="51" spans="1:28" x14ac:dyDescent="0.3">
      <c r="A51" s="19">
        <v>1965</v>
      </c>
      <c r="B51" s="22">
        <v>58.8</v>
      </c>
      <c r="C51" s="23">
        <f t="shared" si="7"/>
        <v>1.7693773260761385</v>
      </c>
      <c r="D51" s="23">
        <f t="shared" si="8"/>
        <v>4.0741418549045809</v>
      </c>
      <c r="F51" s="49">
        <v>90</v>
      </c>
      <c r="G51" s="52">
        <f t="shared" si="9"/>
        <v>2.9999365561059004</v>
      </c>
      <c r="H51" s="42">
        <f t="shared" si="1"/>
        <v>2.1866054628892355</v>
      </c>
      <c r="I51" s="42">
        <f t="shared" si="2"/>
        <v>2.3654518456935798</v>
      </c>
      <c r="J51" s="53">
        <f t="shared" si="3"/>
        <v>286.10158013465309</v>
      </c>
      <c r="K51" s="55">
        <f t="shared" si="4"/>
        <v>1.1111111111111112E-2</v>
      </c>
      <c r="L51" s="53">
        <f t="shared" si="5"/>
        <v>274.63256801393669</v>
      </c>
      <c r="M51" s="82">
        <f t="shared" si="6"/>
        <v>263.19906453101396</v>
      </c>
      <c r="N51" s="87"/>
      <c r="Z51" s="33">
        <v>1.6</v>
      </c>
      <c r="AA51" s="26">
        <v>66.900000000000006</v>
      </c>
      <c r="AB51" s="40" t="e">
        <f>#REF!-LN(-LN((1-(1/Z51))))*#REF!</f>
        <v>#REF!</v>
      </c>
    </row>
    <row r="52" spans="1:28" x14ac:dyDescent="0.3">
      <c r="A52" s="19">
        <v>1966</v>
      </c>
      <c r="B52" s="22">
        <v>53.4</v>
      </c>
      <c r="C52" s="23">
        <f t="shared" si="7"/>
        <v>1.7275412570285564</v>
      </c>
      <c r="D52" s="23">
        <f t="shared" si="8"/>
        <v>3.9778107459661491</v>
      </c>
      <c r="F52" s="66">
        <v>100</v>
      </c>
      <c r="G52" s="52">
        <f t="shared" si="9"/>
        <v>3.0348542587702929</v>
      </c>
      <c r="H52" s="42">
        <f t="shared" si="1"/>
        <v>2.227237451295478</v>
      </c>
      <c r="I52" s="42">
        <f t="shared" si="2"/>
        <v>2.4149311150709778</v>
      </c>
      <c r="J52" s="68">
        <f t="shared" si="3"/>
        <v>293.53669450532999</v>
      </c>
      <c r="K52" s="67">
        <f t="shared" si="4"/>
        <v>0.01</v>
      </c>
      <c r="L52" s="68">
        <f t="shared" si="5"/>
        <v>280.3590031345185</v>
      </c>
      <c r="M52" s="83">
        <f t="shared" si="6"/>
        <v>267.71235855295004</v>
      </c>
      <c r="N52" s="87"/>
      <c r="Z52" s="33">
        <v>1.6296296296296295</v>
      </c>
      <c r="AA52" s="26">
        <v>68.7</v>
      </c>
      <c r="AB52" s="40" t="e">
        <f>#REF!-LN(-LN((1-(1/Z52))))*#REF!</f>
        <v>#REF!</v>
      </c>
    </row>
    <row r="53" spans="1:28" x14ac:dyDescent="0.3">
      <c r="A53" s="19">
        <v>1967</v>
      </c>
      <c r="B53" s="22">
        <v>66.099999999999994</v>
      </c>
      <c r="C53" s="23">
        <f t="shared" si="7"/>
        <v>1.8202014594856402</v>
      </c>
      <c r="D53" s="23">
        <f t="shared" si="8"/>
        <v>4.1911687468576408</v>
      </c>
      <c r="F53" s="49">
        <v>200</v>
      </c>
      <c r="G53" s="52">
        <f t="shared" si="9"/>
        <v>3.2552472614374586</v>
      </c>
      <c r="H53" s="42">
        <f t="shared" si="1"/>
        <v>2.4817470487515934</v>
      </c>
      <c r="I53" s="42">
        <f t="shared" si="2"/>
        <v>2.7288481963817066</v>
      </c>
      <c r="J53" s="53">
        <f t="shared" si="3"/>
        <v>345.42422535042266</v>
      </c>
      <c r="K53" s="55">
        <f t="shared" si="4"/>
        <v>5.0000000000000001E-3</v>
      </c>
      <c r="L53" s="53">
        <f t="shared" si="5"/>
        <v>319.07645452907371</v>
      </c>
      <c r="M53" s="82">
        <f t="shared" si="6"/>
        <v>297.35455539341746</v>
      </c>
      <c r="N53" s="87"/>
      <c r="Z53" s="33">
        <v>1.6603773584905659</v>
      </c>
      <c r="AA53" s="26">
        <v>69.3</v>
      </c>
      <c r="AB53" s="40" t="e">
        <f>#REF!-LN(-LN((1-(1/Z53))))*#REF!</f>
        <v>#REF!</v>
      </c>
    </row>
    <row r="54" spans="1:28" x14ac:dyDescent="0.3">
      <c r="A54" s="19">
        <v>1968</v>
      </c>
      <c r="B54" s="22">
        <v>158</v>
      </c>
      <c r="C54" s="23">
        <f t="shared" si="7"/>
        <v>2.1986570869544226</v>
      </c>
      <c r="D54" s="23">
        <f t="shared" si="8"/>
        <v>5.0625950330269669</v>
      </c>
      <c r="F54" s="49">
        <v>500</v>
      </c>
      <c r="G54" s="52">
        <f t="shared" si="9"/>
        <v>3.5255093528232742</v>
      </c>
      <c r="H54" s="42">
        <f t="shared" si="1"/>
        <v>2.789751035018484</v>
      </c>
      <c r="I54" s="42">
        <f t="shared" si="2"/>
        <v>3.1180295955978807</v>
      </c>
      <c r="J54" s="53">
        <f t="shared" si="3"/>
        <v>422.66064791659585</v>
      </c>
      <c r="K54" s="55">
        <f t="shared" si="4"/>
        <v>2E-3</v>
      </c>
      <c r="L54" s="53">
        <f t="shared" si="5"/>
        <v>373.22989805745914</v>
      </c>
      <c r="M54" s="82">
        <f t="shared" si="6"/>
        <v>336.46180552276667</v>
      </c>
      <c r="N54" s="87"/>
      <c r="Z54" s="33">
        <v>1.6923076923076923</v>
      </c>
      <c r="AA54" s="26">
        <v>69.5</v>
      </c>
      <c r="AB54" s="40" t="e">
        <f>#REF!-LN(-LN((1-(1/Z54))))*#REF!</f>
        <v>#REF!</v>
      </c>
    </row>
    <row r="55" spans="1:28" x14ac:dyDescent="0.3">
      <c r="A55" s="19">
        <v>1969</v>
      </c>
      <c r="B55" s="22">
        <v>89.3</v>
      </c>
      <c r="C55" s="23">
        <f t="shared" si="7"/>
        <v>1.9508514588885464</v>
      </c>
      <c r="D55" s="23">
        <f t="shared" si="8"/>
        <v>4.4920014878824537</v>
      </c>
      <c r="F55" s="66">
        <v>1000</v>
      </c>
      <c r="G55" s="52">
        <f t="shared" si="9"/>
        <v>3.7169221888498383</v>
      </c>
      <c r="H55" s="42">
        <f t="shared" si="1"/>
        <v>3.005537165468203</v>
      </c>
      <c r="I55" s="42">
        <f t="shared" si="2"/>
        <v>3.3968117540008484</v>
      </c>
      <c r="J55" s="53">
        <f t="shared" si="3"/>
        <v>488.39391085909182</v>
      </c>
      <c r="K55" s="55">
        <f t="shared" si="4"/>
        <v>1E-3</v>
      </c>
      <c r="L55" s="53">
        <f t="shared" si="5"/>
        <v>416.61240326669014</v>
      </c>
      <c r="M55" s="83">
        <f t="shared" si="6"/>
        <v>366.01813855501553</v>
      </c>
      <c r="N55" s="87"/>
      <c r="Z55" s="33">
        <v>1.7254901960784312</v>
      </c>
      <c r="AA55" s="26">
        <v>72</v>
      </c>
      <c r="AB55" s="40" t="e">
        <f>#REF!-LN(-LN((1-(1/Z55))))*#REF!</f>
        <v>#REF!</v>
      </c>
    </row>
    <row r="56" spans="1:28" ht="15" thickBot="1" x14ac:dyDescent="0.35">
      <c r="A56" s="19">
        <v>1970</v>
      </c>
      <c r="B56" s="22">
        <v>80.400000000000006</v>
      </c>
      <c r="C56" s="23">
        <f t="shared" si="7"/>
        <v>1.9052560487484513</v>
      </c>
      <c r="D56" s="23">
        <f t="shared" si="8"/>
        <v>4.3870141761849206</v>
      </c>
      <c r="F56" s="49">
        <v>10000</v>
      </c>
      <c r="G56" s="52">
        <f t="shared" si="9"/>
        <v>4.2919320525786944</v>
      </c>
      <c r="H56" s="42">
        <f t="shared" si="1"/>
        <v>3.6441781840823557</v>
      </c>
      <c r="I56" s="42">
        <f t="shared" si="2"/>
        <v>4.2519452107764559</v>
      </c>
      <c r="J56" s="53">
        <f t="shared" si="3"/>
        <v>760.91496250365685</v>
      </c>
      <c r="K56" s="77">
        <f t="shared" si="4"/>
        <v>1E-4</v>
      </c>
      <c r="L56" s="78">
        <f t="shared" si="5"/>
        <v>577.20078603538934</v>
      </c>
      <c r="M56" s="84">
        <f t="shared" si="6"/>
        <v>464.15047266113368</v>
      </c>
      <c r="N56" s="88"/>
      <c r="Z56" s="33">
        <v>1.7599999999999998</v>
      </c>
      <c r="AA56" s="26">
        <v>73.099999999999994</v>
      </c>
      <c r="AB56" s="40" t="e">
        <f>#REF!-LN(-LN((1-(1/Z56))))*#REF!</f>
        <v>#REF!</v>
      </c>
    </row>
    <row r="57" spans="1:28" x14ac:dyDescent="0.3">
      <c r="A57" s="19">
        <v>1971</v>
      </c>
      <c r="B57" s="22">
        <v>43.3</v>
      </c>
      <c r="C57" s="23">
        <f t="shared" si="7"/>
        <v>1.6364878963533653</v>
      </c>
      <c r="D57" s="23">
        <f t="shared" si="8"/>
        <v>3.7681526350084442</v>
      </c>
      <c r="Z57" s="33">
        <v>1.795918367346939</v>
      </c>
      <c r="AA57" s="26">
        <v>73.5</v>
      </c>
      <c r="AB57" s="40" t="e">
        <f>#REF!-LN(-LN((1-(1/Z57))))*#REF!</f>
        <v>#REF!</v>
      </c>
    </row>
    <row r="58" spans="1:28" x14ac:dyDescent="0.3">
      <c r="A58" s="19">
        <v>1972</v>
      </c>
      <c r="B58" s="22">
        <v>108</v>
      </c>
      <c r="C58" s="23">
        <f t="shared" si="7"/>
        <v>2.0334237554869499</v>
      </c>
      <c r="D58" s="23">
        <f t="shared" si="8"/>
        <v>4.6821312271242199</v>
      </c>
      <c r="Z58" s="33">
        <v>1.8333333333333335</v>
      </c>
      <c r="AA58" s="26">
        <v>75.900000000000006</v>
      </c>
      <c r="AB58" s="40" t="e">
        <f>#REF!-LN(-LN((1-(1/Z58))))*#REF!</f>
        <v>#REF!</v>
      </c>
    </row>
    <row r="59" spans="1:28" x14ac:dyDescent="0.3">
      <c r="A59" s="19">
        <v>1973</v>
      </c>
      <c r="B59" s="22">
        <v>57.8</v>
      </c>
      <c r="C59" s="23">
        <f t="shared" si="7"/>
        <v>1.761927838420529</v>
      </c>
      <c r="D59" s="23">
        <f t="shared" si="8"/>
        <v>4.0569887756783318</v>
      </c>
      <c r="Z59" s="33">
        <v>1.8723404255319149</v>
      </c>
      <c r="AA59" s="26">
        <v>77</v>
      </c>
      <c r="AB59" s="40" t="e">
        <f>#REF!-LN(-LN((1-(1/Z59))))*#REF!</f>
        <v>#REF!</v>
      </c>
    </row>
    <row r="60" spans="1:28" x14ac:dyDescent="0.3">
      <c r="A60" s="19">
        <v>1974</v>
      </c>
      <c r="B60" s="22">
        <v>37.4</v>
      </c>
      <c r="C60" s="23">
        <f t="shared" si="7"/>
        <v>1.5728716022004801</v>
      </c>
      <c r="D60" s="23">
        <f t="shared" si="8"/>
        <v>3.6216707044204863</v>
      </c>
      <c r="Z60" s="33">
        <v>1.9130434782608696</v>
      </c>
      <c r="AA60" s="26">
        <v>78.7</v>
      </c>
      <c r="AB60" s="40" t="e">
        <f>#REF!-LN(-LN((1-(1/Z60))))*#REF!</f>
        <v>#REF!</v>
      </c>
    </row>
    <row r="61" spans="1:28" x14ac:dyDescent="0.3">
      <c r="A61" s="19">
        <v>1975</v>
      </c>
      <c r="B61" s="22">
        <v>103</v>
      </c>
      <c r="C61" s="23">
        <f t="shared" si="7"/>
        <v>2.012837224705172</v>
      </c>
      <c r="D61" s="23">
        <f t="shared" si="8"/>
        <v>4.6347289882296359</v>
      </c>
      <c r="Z61" s="33">
        <v>1.9555555555555555</v>
      </c>
      <c r="AA61" s="26">
        <v>80.400000000000006</v>
      </c>
      <c r="AB61" s="40" t="e">
        <f>#REF!-LN(-LN((1-(1/Z61))))*#REF!</f>
        <v>#REF!</v>
      </c>
    </row>
    <row r="62" spans="1:28" x14ac:dyDescent="0.3">
      <c r="A62" s="19">
        <v>1976</v>
      </c>
      <c r="B62" s="22">
        <v>94.2</v>
      </c>
      <c r="C62" s="23">
        <f t="shared" si="7"/>
        <v>1.9740509027928774</v>
      </c>
      <c r="D62" s="23">
        <f t="shared" si="8"/>
        <v>4.5454201815823172</v>
      </c>
      <c r="Z62" s="56">
        <v>2</v>
      </c>
      <c r="AA62" s="26">
        <v>81.599999999999994</v>
      </c>
      <c r="AB62" s="40" t="e">
        <f>#REF!-LN(-LN((1-(1/Z62))))*#REF!</f>
        <v>#REF!</v>
      </c>
    </row>
    <row r="63" spans="1:28" x14ac:dyDescent="0.3">
      <c r="A63" s="19">
        <v>1977</v>
      </c>
      <c r="B63" s="22">
        <v>81.599999999999994</v>
      </c>
      <c r="C63" s="23">
        <f t="shared" si="7"/>
        <v>1.9116901587538611</v>
      </c>
      <c r="D63" s="23">
        <f t="shared" si="8"/>
        <v>4.401829261970061</v>
      </c>
      <c r="Z63" s="33">
        <v>2.0465116279069768</v>
      </c>
      <c r="AA63" s="26">
        <v>82.8</v>
      </c>
      <c r="AB63" s="40" t="e">
        <f>#REF!-LN(-LN((1-(1/Z63))))*#REF!</f>
        <v>#REF!</v>
      </c>
    </row>
    <row r="64" spans="1:28" x14ac:dyDescent="0.3">
      <c r="A64" s="19">
        <v>1978</v>
      </c>
      <c r="B64" s="22">
        <v>122</v>
      </c>
      <c r="C64" s="23">
        <f t="shared" si="7"/>
        <v>2.0863598306747484</v>
      </c>
      <c r="D64" s="23">
        <f t="shared" si="8"/>
        <v>4.8040210447332568</v>
      </c>
      <c r="Z64" s="33">
        <v>2.0952380952380953</v>
      </c>
      <c r="AA64" s="26">
        <v>84.5</v>
      </c>
      <c r="AB64" s="40" t="e">
        <f>#REF!-LN(-LN((1-(1/Z64))))*#REF!</f>
        <v>#REF!</v>
      </c>
    </row>
    <row r="65" spans="1:28" x14ac:dyDescent="0.3">
      <c r="A65" s="19">
        <v>1979</v>
      </c>
      <c r="B65" s="22">
        <v>298</v>
      </c>
      <c r="C65" s="23">
        <f t="shared" si="7"/>
        <v>2.4742162640762553</v>
      </c>
      <c r="D65" s="23">
        <f t="shared" si="8"/>
        <v>5.6970934865054046</v>
      </c>
      <c r="Z65" s="33">
        <v>2.1463414634146343</v>
      </c>
      <c r="AA65" s="26">
        <v>85.7</v>
      </c>
      <c r="AB65" s="40" t="e">
        <f>#REF!-LN(-LN((1-(1/Z65))))*#REF!</f>
        <v>#REF!</v>
      </c>
    </row>
    <row r="66" spans="1:28" x14ac:dyDescent="0.3">
      <c r="A66" s="19">
        <v>1980</v>
      </c>
      <c r="B66" s="22">
        <v>69.3</v>
      </c>
      <c r="C66" s="23">
        <f t="shared" si="7"/>
        <v>1.8407332346118068</v>
      </c>
      <c r="D66" s="23">
        <f t="shared" si="8"/>
        <v>4.2384449061958573</v>
      </c>
      <c r="Z66" s="33">
        <v>2.2000000000000002</v>
      </c>
      <c r="AA66" s="26">
        <v>87.5</v>
      </c>
      <c r="AB66" s="40" t="e">
        <f>#REF!-LN(-LN((1-(1/Z66))))*#REF!</f>
        <v>#REF!</v>
      </c>
    </row>
    <row r="67" spans="1:28" x14ac:dyDescent="0.3">
      <c r="A67" s="19">
        <v>1981</v>
      </c>
      <c r="B67" s="22">
        <v>47.8</v>
      </c>
      <c r="C67" s="23">
        <f t="shared" si="7"/>
        <v>1.6794278966121188</v>
      </c>
      <c r="D67" s="23">
        <f t="shared" si="8"/>
        <v>3.8670256394974101</v>
      </c>
      <c r="Z67" s="33">
        <v>2.2564102564102564</v>
      </c>
      <c r="AA67" s="26">
        <v>89.1</v>
      </c>
      <c r="AB67" s="40" t="e">
        <f>#REF!-LN(-LN((1-(1/Z67))))*#REF!</f>
        <v>#REF!</v>
      </c>
    </row>
    <row r="68" spans="1:28" x14ac:dyDescent="0.3">
      <c r="A68" s="19">
        <v>1982</v>
      </c>
      <c r="B68" s="22">
        <v>110</v>
      </c>
      <c r="C68" s="23">
        <f t="shared" si="7"/>
        <v>2.0413926851582249</v>
      </c>
      <c r="D68" s="23">
        <f t="shared" si="8"/>
        <v>4.7004803657924166</v>
      </c>
      <c r="Z68" s="33">
        <v>2.3157894736842106</v>
      </c>
      <c r="AA68" s="26">
        <v>89.3</v>
      </c>
      <c r="AB68" s="40" t="e">
        <f>#REF!-LN(-LN((1-(1/Z68))))*#REF!</f>
        <v>#REF!</v>
      </c>
    </row>
    <row r="69" spans="1:28" x14ac:dyDescent="0.3">
      <c r="A69" s="19">
        <v>1983</v>
      </c>
      <c r="B69" s="22">
        <v>77</v>
      </c>
      <c r="C69" s="23">
        <f t="shared" si="7"/>
        <v>1.8864907251724818</v>
      </c>
      <c r="D69" s="23">
        <f t="shared" si="8"/>
        <v>4.3438054218536841</v>
      </c>
      <c r="Z69" s="33">
        <v>2.3783783783783785</v>
      </c>
      <c r="AA69" s="26">
        <v>89.4</v>
      </c>
      <c r="AB69" s="40" t="e">
        <f>#REF!-LN(-LN((1-(1/Z69))))*#REF!</f>
        <v>#REF!</v>
      </c>
    </row>
    <row r="70" spans="1:28" x14ac:dyDescent="0.3">
      <c r="A70" s="19">
        <v>1984</v>
      </c>
      <c r="B70" s="22">
        <v>65</v>
      </c>
      <c r="C70" s="23">
        <f t="shared" si="7"/>
        <v>1.8129133566428555</v>
      </c>
      <c r="D70" s="23">
        <f t="shared" si="8"/>
        <v>4.1743872698956368</v>
      </c>
      <c r="Z70" s="33">
        <v>2.4444444444444442</v>
      </c>
      <c r="AA70" s="26">
        <v>92.4</v>
      </c>
      <c r="AB70" s="40" t="e">
        <f>#REF!-LN(-LN((1-(1/Z70))))*#REF!</f>
        <v>#REF!</v>
      </c>
    </row>
    <row r="71" spans="1:28" x14ac:dyDescent="0.3">
      <c r="A71" s="19">
        <v>1985</v>
      </c>
      <c r="B71" s="22">
        <v>265</v>
      </c>
      <c r="C71" s="23">
        <f t="shared" si="7"/>
        <v>2.4232458739368079</v>
      </c>
      <c r="D71" s="23">
        <f t="shared" si="8"/>
        <v>5.579729825986222</v>
      </c>
      <c r="Z71" s="33">
        <v>2.5142857142857142</v>
      </c>
      <c r="AA71" s="26">
        <v>94.2</v>
      </c>
      <c r="AB71" s="40" t="e">
        <f>#REF!-LN(-LN((1-(1/Z71))))*#REF!</f>
        <v>#REF!</v>
      </c>
    </row>
    <row r="72" spans="1:28" x14ac:dyDescent="0.3">
      <c r="A72" s="19">
        <v>1986</v>
      </c>
      <c r="B72" s="22">
        <v>46.5</v>
      </c>
      <c r="C72" s="23">
        <f t="shared" si="7"/>
        <v>1.667452952889954</v>
      </c>
      <c r="D72" s="23">
        <f t="shared" si="8"/>
        <v>3.8394523125933104</v>
      </c>
      <c r="Z72" s="33">
        <v>2.5882352941176472</v>
      </c>
      <c r="AA72" s="26">
        <v>94.9</v>
      </c>
      <c r="AB72" s="40" t="e">
        <f>#REF!-LN(-LN((1-(1/Z72))))*#REF!</f>
        <v>#REF!</v>
      </c>
    </row>
    <row r="73" spans="1:28" x14ac:dyDescent="0.3">
      <c r="A73" s="19">
        <v>1987</v>
      </c>
      <c r="B73" s="22">
        <v>72</v>
      </c>
      <c r="C73" s="23">
        <f t="shared" si="7"/>
        <v>1.8573324964312685</v>
      </c>
      <c r="D73" s="23">
        <f t="shared" si="8"/>
        <v>4.2766661190160553</v>
      </c>
      <c r="Z73" s="33">
        <v>2.6666666666666665</v>
      </c>
      <c r="AA73" s="26">
        <v>94.9</v>
      </c>
      <c r="AB73" s="40" t="e">
        <f>#REF!-LN(-LN((1-(1/Z73))))*#REF!</f>
        <v>#REF!</v>
      </c>
    </row>
    <row r="74" spans="1:28" x14ac:dyDescent="0.3">
      <c r="A74" s="19">
        <v>1988</v>
      </c>
      <c r="B74" s="22">
        <v>75.900000000000006</v>
      </c>
      <c r="C74" s="23">
        <f t="shared" si="7"/>
        <v>1.8802417758954804</v>
      </c>
      <c r="D74" s="23">
        <f t="shared" si="8"/>
        <v>4.3294166844015844</v>
      </c>
      <c r="Z74" s="33">
        <v>2.75</v>
      </c>
      <c r="AA74" s="26">
        <v>95.1</v>
      </c>
      <c r="AB74" s="40" t="e">
        <f>#REF!-LN(-LN((1-(1/Z74))))*#REF!</f>
        <v>#REF!</v>
      </c>
    </row>
    <row r="75" spans="1:28" x14ac:dyDescent="0.3">
      <c r="A75" s="19">
        <v>1989</v>
      </c>
      <c r="B75" s="22">
        <v>35.799999999999997</v>
      </c>
      <c r="C75" s="23">
        <f t="shared" si="7"/>
        <v>1.5538830266438743</v>
      </c>
      <c r="D75" s="23">
        <f t="shared" si="8"/>
        <v>3.5779478934066544</v>
      </c>
      <c r="Z75" s="33">
        <v>2.8387096774193545</v>
      </c>
      <c r="AA75" s="26">
        <v>98</v>
      </c>
      <c r="AB75" s="40" t="e">
        <f>#REF!-LN(-LN((1-(1/Z75))))*#REF!</f>
        <v>#REF!</v>
      </c>
    </row>
    <row r="76" spans="1:28" x14ac:dyDescent="0.3">
      <c r="A76" s="19">
        <v>1990</v>
      </c>
      <c r="B76" s="22">
        <v>87.5</v>
      </c>
      <c r="C76" s="23">
        <f t="shared" si="7"/>
        <v>1.9420080530223132</v>
      </c>
      <c r="D76" s="23">
        <f t="shared" si="8"/>
        <v>4.4716387933635691</v>
      </c>
      <c r="Z76" s="33">
        <v>2.9333333333333336</v>
      </c>
      <c r="AA76" s="26">
        <v>98.3</v>
      </c>
      <c r="AB76" s="40" t="e">
        <f>#REF!-LN(-LN((1-(1/Z76))))*#REF!</f>
        <v>#REF!</v>
      </c>
    </row>
    <row r="77" spans="1:28" x14ac:dyDescent="0.3">
      <c r="A77" s="19">
        <v>1991</v>
      </c>
      <c r="B77" s="22">
        <v>162</v>
      </c>
      <c r="C77" s="23">
        <f t="shared" si="7"/>
        <v>2.2095150145426308</v>
      </c>
      <c r="D77" s="23">
        <f t="shared" si="8"/>
        <v>5.0875963352323836</v>
      </c>
      <c r="Z77" s="56">
        <v>3.0344827586206899</v>
      </c>
      <c r="AA77" s="26">
        <v>99.9</v>
      </c>
      <c r="AB77" s="40" t="e">
        <f>#REF!-LN(-LN((1-(1/Z77))))*#REF!</f>
        <v>#REF!</v>
      </c>
    </row>
    <row r="78" spans="1:28" x14ac:dyDescent="0.3">
      <c r="A78" s="19">
        <v>1992</v>
      </c>
      <c r="B78" s="22">
        <v>45.6</v>
      </c>
      <c r="C78" s="23">
        <f t="shared" si="7"/>
        <v>1.658964842664435</v>
      </c>
      <c r="D78" s="23">
        <f t="shared" si="8"/>
        <v>3.8199077165203406</v>
      </c>
      <c r="Z78" s="33">
        <v>3.1428571428571428</v>
      </c>
      <c r="AA78" s="26">
        <v>101</v>
      </c>
      <c r="AB78" s="40" t="e">
        <f>#REF!-LN(-LN((1-(1/Z78))))*#REF!</f>
        <v>#REF!</v>
      </c>
    </row>
    <row r="79" spans="1:28" x14ac:dyDescent="0.3">
      <c r="A79" s="19">
        <v>1993</v>
      </c>
      <c r="B79" s="22">
        <v>84.5</v>
      </c>
      <c r="C79" s="23">
        <f t="shared" si="7"/>
        <v>1.9268567089496924</v>
      </c>
      <c r="D79" s="23">
        <f t="shared" si="8"/>
        <v>4.4367515343631281</v>
      </c>
      <c r="Z79" s="33">
        <v>3.2592592592592591</v>
      </c>
      <c r="AA79" s="26">
        <v>103</v>
      </c>
      <c r="AB79" s="40" t="e">
        <f>#REF!-LN(-LN((1-(1/Z79))))*#REF!</f>
        <v>#REF!</v>
      </c>
    </row>
    <row r="80" spans="1:28" x14ac:dyDescent="0.3">
      <c r="A80" s="19">
        <v>1994</v>
      </c>
      <c r="B80" s="22">
        <v>73.5</v>
      </c>
      <c r="C80" s="23">
        <f t="shared" si="7"/>
        <v>1.866287339084195</v>
      </c>
      <c r="D80" s="23">
        <f t="shared" si="8"/>
        <v>4.2972854062187906</v>
      </c>
      <c r="Z80" s="33">
        <v>3.3846153846153846</v>
      </c>
      <c r="AA80" s="26">
        <v>103</v>
      </c>
      <c r="AB80" s="40" t="e">
        <f>#REF!-LN(-LN((1-(1/Z80))))*#REF!</f>
        <v>#REF!</v>
      </c>
    </row>
    <row r="81" spans="1:28" x14ac:dyDescent="0.3">
      <c r="A81" s="19">
        <v>1995</v>
      </c>
      <c r="B81" s="22">
        <v>51</v>
      </c>
      <c r="C81" s="23">
        <f t="shared" si="7"/>
        <v>1.7075701760979363</v>
      </c>
      <c r="D81" s="23">
        <f t="shared" si="8"/>
        <v>3.9318256327243257</v>
      </c>
      <c r="Z81" s="33">
        <v>3.5199999999999996</v>
      </c>
      <c r="AA81" s="26">
        <v>108</v>
      </c>
      <c r="AB81" s="40" t="e">
        <f>#REF!-LN(-LN((1-(1/Z81))))*#REF!</f>
        <v>#REF!</v>
      </c>
    </row>
    <row r="82" spans="1:28" x14ac:dyDescent="0.3">
      <c r="A82" s="19">
        <v>1996</v>
      </c>
      <c r="B82" s="22">
        <v>103</v>
      </c>
      <c r="C82" s="23">
        <f t="shared" si="7"/>
        <v>2.012837224705172</v>
      </c>
      <c r="D82" s="23">
        <f t="shared" si="8"/>
        <v>4.6347289882296359</v>
      </c>
      <c r="Z82" s="33">
        <v>3.666666666666667</v>
      </c>
      <c r="AA82" s="26">
        <v>110</v>
      </c>
      <c r="AB82" s="40" t="e">
        <f>#REF!-LN(-LN((1-(1/Z82))))*#REF!</f>
        <v>#REF!</v>
      </c>
    </row>
    <row r="83" spans="1:28" x14ac:dyDescent="0.3">
      <c r="A83" s="19">
        <v>1997</v>
      </c>
      <c r="B83" s="22">
        <v>166</v>
      </c>
      <c r="C83" s="23">
        <f t="shared" si="7"/>
        <v>2.220108088040055</v>
      </c>
      <c r="D83" s="23">
        <f t="shared" si="8"/>
        <v>5.1119877883565437</v>
      </c>
      <c r="Z83" s="33">
        <v>3.8260869565217392</v>
      </c>
      <c r="AA83" s="26">
        <v>114</v>
      </c>
      <c r="AB83" s="40" t="e">
        <f>#REF!-LN(-LN((1-(1/Z83))))*#REF!</f>
        <v>#REF!</v>
      </c>
    </row>
    <row r="84" spans="1:28" x14ac:dyDescent="0.3">
      <c r="A84" s="19">
        <v>1998</v>
      </c>
      <c r="B84" s="22">
        <v>78.7</v>
      </c>
      <c r="C84" s="23">
        <f t="shared" si="7"/>
        <v>1.8959747323590646</v>
      </c>
      <c r="D84" s="23">
        <f t="shared" si="8"/>
        <v>4.3656431554233572</v>
      </c>
      <c r="Z84" s="56">
        <v>4</v>
      </c>
      <c r="AA84" s="26">
        <v>114</v>
      </c>
      <c r="AB84" s="40" t="e">
        <f>#REF!-LN(-LN((1-(1/Z84))))*#REF!</f>
        <v>#REF!</v>
      </c>
    </row>
    <row r="85" spans="1:28" x14ac:dyDescent="0.3">
      <c r="A85" s="19">
        <v>1999</v>
      </c>
      <c r="B85" s="22">
        <v>68.7</v>
      </c>
      <c r="C85" s="23">
        <f t="shared" si="7"/>
        <v>1.8369567370595505</v>
      </c>
      <c r="D85" s="23">
        <f t="shared" si="8"/>
        <v>4.2297491992283041</v>
      </c>
      <c r="Z85" s="33">
        <v>4.1904761904761907</v>
      </c>
      <c r="AA85" s="26">
        <v>122</v>
      </c>
      <c r="AB85" s="40" t="e">
        <f>#REF!-LN(-LN((1-(1/Z85))))*#REF!</f>
        <v>#REF!</v>
      </c>
    </row>
    <row r="86" spans="1:28" x14ac:dyDescent="0.3">
      <c r="A86" s="19">
        <v>2000</v>
      </c>
      <c r="B86" s="22">
        <v>50.6</v>
      </c>
      <c r="C86" s="23">
        <f t="shared" ref="C86:C107" si="10">LOG(B86)</f>
        <v>1.7041505168397992</v>
      </c>
      <c r="D86" s="23">
        <f t="shared" ref="D86:D107" si="11">LN(B86)</f>
        <v>3.9239515762934198</v>
      </c>
      <c r="Z86" s="33">
        <v>4.4000000000000004</v>
      </c>
      <c r="AA86" s="26">
        <v>125</v>
      </c>
      <c r="AB86" s="40" t="e">
        <f>#REF!-LN(-LN((1-(1/Z86))))*#REF!</f>
        <v>#REF!</v>
      </c>
    </row>
    <row r="87" spans="1:28" x14ac:dyDescent="0.3">
      <c r="A87" s="19">
        <v>2001</v>
      </c>
      <c r="B87" s="22">
        <v>157</v>
      </c>
      <c r="C87" s="23">
        <f t="shared" si="10"/>
        <v>2.1958996524092336</v>
      </c>
      <c r="D87" s="23">
        <f t="shared" si="11"/>
        <v>5.0562458053483077</v>
      </c>
      <c r="Z87" s="33">
        <v>4.6315789473684212</v>
      </c>
      <c r="AA87" s="26">
        <v>130</v>
      </c>
      <c r="AB87" s="40" t="e">
        <f>#REF!-LN(-LN((1-(1/Z87))))*#REF!</f>
        <v>#REF!</v>
      </c>
    </row>
    <row r="88" spans="1:28" x14ac:dyDescent="0.3">
      <c r="A88" s="19">
        <v>2002</v>
      </c>
      <c r="B88" s="22">
        <v>50.6</v>
      </c>
      <c r="C88" s="23">
        <f t="shared" si="10"/>
        <v>1.7041505168397992</v>
      </c>
      <c r="D88" s="23">
        <f t="shared" si="11"/>
        <v>3.9239515762934198</v>
      </c>
      <c r="Z88" s="33">
        <v>4.8888888888888884</v>
      </c>
      <c r="AA88" s="26">
        <v>139</v>
      </c>
      <c r="AB88" s="40" t="e">
        <f>#REF!-LN(-LN((1-(1/Z88))))*#REF!</f>
        <v>#REF!</v>
      </c>
    </row>
    <row r="89" spans="1:28" x14ac:dyDescent="0.3">
      <c r="A89" s="19">
        <v>2003</v>
      </c>
      <c r="B89" s="22">
        <v>181</v>
      </c>
      <c r="C89" s="23">
        <f t="shared" si="10"/>
        <v>2.2576785748691846</v>
      </c>
      <c r="D89" s="23">
        <f t="shared" si="11"/>
        <v>5.1984970312658261</v>
      </c>
      <c r="Z89" s="56">
        <v>5.1764705882352944</v>
      </c>
      <c r="AA89" s="26">
        <v>143</v>
      </c>
      <c r="AB89" s="40" t="e">
        <f>#REF!-LN(-LN((1-(1/Z89))))*#REF!</f>
        <v>#REF!</v>
      </c>
    </row>
    <row r="90" spans="1:28" x14ac:dyDescent="0.3">
      <c r="A90" s="19">
        <v>2004</v>
      </c>
      <c r="B90" s="22">
        <v>56.4</v>
      </c>
      <c r="C90" s="23">
        <f t="shared" si="10"/>
        <v>1.7512791039833422</v>
      </c>
      <c r="D90" s="23">
        <f t="shared" si="11"/>
        <v>4.0324691585040133</v>
      </c>
      <c r="Z90" s="33">
        <v>5.5</v>
      </c>
      <c r="AA90" s="26">
        <v>157</v>
      </c>
      <c r="AB90" s="40" t="e">
        <f>#REF!-LN(-LN((1-(1/Z90))))*#REF!</f>
        <v>#REF!</v>
      </c>
    </row>
    <row r="91" spans="1:28" x14ac:dyDescent="0.3">
      <c r="A91" s="19">
        <v>2005</v>
      </c>
      <c r="B91" s="22">
        <v>204</v>
      </c>
      <c r="C91" s="23">
        <f t="shared" si="10"/>
        <v>2.3096301674258988</v>
      </c>
      <c r="D91" s="23">
        <f t="shared" si="11"/>
        <v>5.3181199938442161</v>
      </c>
      <c r="Z91" s="56">
        <v>5.8666666666666671</v>
      </c>
      <c r="AA91" s="26">
        <v>158</v>
      </c>
      <c r="AB91" s="40" t="e">
        <f>#REF!-LN(-LN((1-(1/Z91))))*#REF!</f>
        <v>#REF!</v>
      </c>
    </row>
    <row r="92" spans="1:28" x14ac:dyDescent="0.3">
      <c r="A92" s="19">
        <v>2006</v>
      </c>
      <c r="B92" s="22">
        <v>101</v>
      </c>
      <c r="C92" s="23">
        <f t="shared" si="10"/>
        <v>2.0043213737826426</v>
      </c>
      <c r="D92" s="23">
        <f t="shared" si="11"/>
        <v>4.6151205168412597</v>
      </c>
      <c r="Z92" s="33">
        <v>6.2857142857142856</v>
      </c>
      <c r="AA92" s="26">
        <v>161</v>
      </c>
      <c r="AB92" s="40" t="e">
        <f>#REF!-LN(-LN((1-(1/Z92))))*#REF!</f>
        <v>#REF!</v>
      </c>
    </row>
    <row r="93" spans="1:28" x14ac:dyDescent="0.3">
      <c r="A93" s="19">
        <v>2007</v>
      </c>
      <c r="B93" s="22">
        <v>164</v>
      </c>
      <c r="C93" s="23">
        <f t="shared" si="10"/>
        <v>2.214843848047698</v>
      </c>
      <c r="D93" s="23">
        <f t="shared" si="11"/>
        <v>5.0998664278241987</v>
      </c>
      <c r="Z93" s="33">
        <v>6.7692307692307692</v>
      </c>
      <c r="AA93" s="26">
        <v>162</v>
      </c>
      <c r="AB93" s="40" t="e">
        <f>#REF!-LN(-LN((1-(1/Z93))))*#REF!</f>
        <v>#REF!</v>
      </c>
    </row>
    <row r="94" spans="1:28" x14ac:dyDescent="0.3">
      <c r="A94" s="19">
        <v>2008</v>
      </c>
      <c r="B94" s="22">
        <v>82.8</v>
      </c>
      <c r="C94" s="23">
        <f t="shared" si="10"/>
        <v>1.9180303367848801</v>
      </c>
      <c r="D94" s="23">
        <f t="shared" si="11"/>
        <v>4.4164280613912137</v>
      </c>
      <c r="Z94" s="56">
        <v>7.3333333333333339</v>
      </c>
      <c r="AA94" s="26">
        <v>164</v>
      </c>
      <c r="AB94" s="40" t="e">
        <f>#REF!-LN(-LN((1-(1/Z94))))*#REF!</f>
        <v>#REF!</v>
      </c>
    </row>
    <row r="95" spans="1:28" x14ac:dyDescent="0.3">
      <c r="A95" s="19">
        <v>2009</v>
      </c>
      <c r="B95" s="22">
        <v>228</v>
      </c>
      <c r="C95" s="23">
        <f t="shared" si="10"/>
        <v>2.357934847000454</v>
      </c>
      <c r="D95" s="23">
        <f t="shared" si="11"/>
        <v>5.4293456289544411</v>
      </c>
      <c r="Z95" s="56">
        <v>8</v>
      </c>
      <c r="AA95" s="26">
        <v>166</v>
      </c>
      <c r="AB95" s="40" t="e">
        <f>#REF!-LN(-LN((1-(1/Z95))))*#REF!</f>
        <v>#REF!</v>
      </c>
    </row>
    <row r="96" spans="1:28" x14ac:dyDescent="0.3">
      <c r="A96" s="19">
        <v>2010</v>
      </c>
      <c r="B96" s="22">
        <v>73.099999999999994</v>
      </c>
      <c r="C96" s="23">
        <f t="shared" si="10"/>
        <v>1.8639173769578605</v>
      </c>
      <c r="D96" s="23">
        <f t="shared" si="11"/>
        <v>4.2918283667557331</v>
      </c>
      <c r="Z96" s="56">
        <v>8.8000000000000007</v>
      </c>
      <c r="AA96" s="26">
        <v>168</v>
      </c>
      <c r="AB96" s="40" t="e">
        <f>#REF!-LN(-LN((1-(1/Z96))))*#REF!</f>
        <v>#REF!</v>
      </c>
    </row>
    <row r="97" spans="1:28" x14ac:dyDescent="0.3">
      <c r="A97" s="19">
        <v>2011</v>
      </c>
      <c r="B97" s="22">
        <v>125</v>
      </c>
      <c r="C97" s="23">
        <f t="shared" si="10"/>
        <v>2.0969100130080562</v>
      </c>
      <c r="D97" s="23">
        <f t="shared" si="11"/>
        <v>4.8283137373023015</v>
      </c>
      <c r="Z97" s="56">
        <v>9.7777777777777768</v>
      </c>
      <c r="AA97" s="26">
        <v>170</v>
      </c>
      <c r="AB97" s="40" t="e">
        <f>#REF!-LN(-LN((1-(1/Z97))))*#REF!</f>
        <v>#REF!</v>
      </c>
    </row>
    <row r="98" spans="1:28" x14ac:dyDescent="0.3">
      <c r="A98" s="19">
        <v>2012</v>
      </c>
      <c r="B98" s="22">
        <v>114</v>
      </c>
      <c r="C98" s="23">
        <f t="shared" si="10"/>
        <v>2.0569048513364727</v>
      </c>
      <c r="D98" s="23">
        <f t="shared" si="11"/>
        <v>4.7361984483944957</v>
      </c>
      <c r="Z98" s="56">
        <v>11</v>
      </c>
      <c r="AA98" s="26">
        <v>173</v>
      </c>
      <c r="AB98" s="40" t="e">
        <f>#REF!-LN(-LN((1-(1/Z98))))*#REF!</f>
        <v>#REF!</v>
      </c>
    </row>
    <row r="99" spans="1:28" x14ac:dyDescent="0.3">
      <c r="A99" s="19">
        <v>2013</v>
      </c>
      <c r="B99" s="22">
        <v>47.4</v>
      </c>
      <c r="C99" s="23">
        <f t="shared" si="10"/>
        <v>1.675778341674085</v>
      </c>
      <c r="D99" s="23">
        <f t="shared" si="11"/>
        <v>3.858622228701031</v>
      </c>
      <c r="Z99" s="56">
        <v>12.571428571428571</v>
      </c>
      <c r="AA99" s="26">
        <v>181</v>
      </c>
      <c r="AB99" s="40" t="e">
        <f>#REF!-LN(-LN((1-(1/Z99))))*#REF!</f>
        <v>#REF!</v>
      </c>
    </row>
    <row r="100" spans="1:28" x14ac:dyDescent="0.3">
      <c r="A100" s="19">
        <v>2014</v>
      </c>
      <c r="B100" s="22">
        <v>63.4</v>
      </c>
      <c r="C100" s="23">
        <f t="shared" si="10"/>
        <v>1.8020892578817327</v>
      </c>
      <c r="D100" s="23">
        <f t="shared" si="11"/>
        <v>4.1494638614431798</v>
      </c>
      <c r="Z100" s="56">
        <v>14.666666666666668</v>
      </c>
      <c r="AA100" s="26">
        <v>204</v>
      </c>
      <c r="AB100" s="40" t="e">
        <f>#REF!-LN(-LN((1-(1/Z100))))*#REF!</f>
        <v>#REF!</v>
      </c>
    </row>
    <row r="101" spans="1:28" x14ac:dyDescent="0.3">
      <c r="A101" s="19">
        <v>2015</v>
      </c>
      <c r="B101" s="22">
        <v>85.7</v>
      </c>
      <c r="C101" s="23">
        <f t="shared" si="10"/>
        <v>1.9329808219231981</v>
      </c>
      <c r="D101" s="23">
        <f t="shared" si="11"/>
        <v>4.4508528256037341</v>
      </c>
      <c r="Z101" s="56">
        <v>17.600000000000001</v>
      </c>
      <c r="AA101" s="26">
        <v>204</v>
      </c>
      <c r="AB101" s="40" t="e">
        <f>#REF!-LN(-LN((1-(1/Z101))))*#REF!</f>
        <v>#REF!</v>
      </c>
    </row>
    <row r="102" spans="1:28" x14ac:dyDescent="0.3">
      <c r="A102" s="19">
        <v>2016</v>
      </c>
      <c r="B102" s="22">
        <v>25.1</v>
      </c>
      <c r="C102" s="23">
        <f t="shared" si="10"/>
        <v>1.3996737214810382</v>
      </c>
      <c r="D102" s="23">
        <f t="shared" si="11"/>
        <v>3.2228678461377385</v>
      </c>
      <c r="Z102" s="56">
        <v>22</v>
      </c>
      <c r="AA102" s="26">
        <v>215</v>
      </c>
      <c r="AB102" s="40" t="e">
        <f>#REF!-LN(-LN((1-(1/Z102))))*#REF!</f>
        <v>#REF!</v>
      </c>
    </row>
    <row r="103" spans="1:28" x14ac:dyDescent="0.3">
      <c r="A103" s="19">
        <v>2017</v>
      </c>
      <c r="B103" s="22">
        <v>60.6</v>
      </c>
      <c r="C103" s="23">
        <f t="shared" si="10"/>
        <v>1.7824726241662863</v>
      </c>
      <c r="D103" s="23">
        <f t="shared" si="11"/>
        <v>4.1042948930752692</v>
      </c>
      <c r="Z103" s="56">
        <v>29.333333333333336</v>
      </c>
      <c r="AA103" s="26">
        <v>228</v>
      </c>
      <c r="AB103" s="40" t="e">
        <f>#REF!-LN(-LN((1-(1/Z103))))*#REF!</f>
        <v>#REF!</v>
      </c>
    </row>
    <row r="104" spans="1:28" x14ac:dyDescent="0.3">
      <c r="A104" s="19">
        <v>2018</v>
      </c>
      <c r="B104" s="22">
        <v>69.5</v>
      </c>
      <c r="C104" s="23">
        <f t="shared" si="10"/>
        <v>1.8419848045901139</v>
      </c>
      <c r="D104" s="23">
        <f t="shared" si="11"/>
        <v>4.2413267525707461</v>
      </c>
      <c r="Z104" s="56">
        <v>44</v>
      </c>
      <c r="AA104" s="26">
        <v>265</v>
      </c>
      <c r="AB104" s="40" t="e">
        <f>#REF!-LN(-LN((1-(1/Z104))))*#REF!</f>
        <v>#REF!</v>
      </c>
    </row>
    <row r="105" spans="1:28" x14ac:dyDescent="0.3">
      <c r="A105" s="19">
        <v>2019</v>
      </c>
      <c r="B105" s="22">
        <v>46.1</v>
      </c>
      <c r="C105" s="23">
        <f t="shared" si="10"/>
        <v>1.6637009253896482</v>
      </c>
      <c r="D105" s="23">
        <f t="shared" si="11"/>
        <v>3.8308129500026027</v>
      </c>
      <c r="Z105" s="33">
        <v>88</v>
      </c>
      <c r="AA105" s="25">
        <v>298</v>
      </c>
      <c r="AB105" s="40" t="e">
        <f>#REF!-LN(-LN((1-(1/Z105))))*#REF!</f>
        <v>#REF!</v>
      </c>
    </row>
    <row r="106" spans="1:28" x14ac:dyDescent="0.3">
      <c r="A106" s="19">
        <v>2020</v>
      </c>
      <c r="B106" s="22">
        <v>168</v>
      </c>
      <c r="C106" s="23">
        <f t="shared" si="10"/>
        <v>2.2253092817258628</v>
      </c>
      <c r="D106" s="23">
        <f t="shared" si="11"/>
        <v>5.1239639794032588</v>
      </c>
    </row>
    <row r="107" spans="1:28" x14ac:dyDescent="0.3">
      <c r="A107" s="19">
        <v>2021</v>
      </c>
      <c r="B107" s="22">
        <v>204</v>
      </c>
      <c r="C107" s="23">
        <f t="shared" si="10"/>
        <v>2.3096301674258988</v>
      </c>
      <c r="D107" s="23">
        <f t="shared" si="11"/>
        <v>5.3181199938442161</v>
      </c>
    </row>
    <row r="108" spans="1:28" x14ac:dyDescent="0.3">
      <c r="A108" s="74" t="s">
        <v>223</v>
      </c>
      <c r="B108" s="74"/>
      <c r="C108" s="45">
        <f>AVERAGE(C21:C107)</f>
        <v>1.9238486356987476</v>
      </c>
      <c r="D108" s="45">
        <f>AVERAGE(D21:D107)</f>
        <v>4.4298251897368708</v>
      </c>
    </row>
    <row r="109" spans="1:28" x14ac:dyDescent="0.3">
      <c r="A109" s="74" t="s">
        <v>205</v>
      </c>
      <c r="B109" s="74"/>
      <c r="C109" s="45">
        <f>_xlfn.STDEV.S(C21:C107)</f>
        <v>0.22518810589388114</v>
      </c>
      <c r="D109" s="45">
        <f>_xlfn.STDEV.S(D21:D107)</f>
        <v>0.51851477575079918</v>
      </c>
    </row>
    <row r="110" spans="1:28" x14ac:dyDescent="0.3">
      <c r="A110" s="74" t="s">
        <v>224</v>
      </c>
      <c r="B110" s="74"/>
      <c r="C110" s="45">
        <f>SKEW(C21:C107)</f>
        <v>0.2876731402435076</v>
      </c>
      <c r="D110" s="45">
        <f>SKEW(D21:D107)</f>
        <v>0.28767314024349538</v>
      </c>
    </row>
  </sheetData>
  <mergeCells count="5">
    <mergeCell ref="G18:J18"/>
    <mergeCell ref="K18:L18"/>
    <mergeCell ref="A108:B108"/>
    <mergeCell ref="A109:B109"/>
    <mergeCell ref="A110:B1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Descrição</vt:lpstr>
      <vt:lpstr>Q_Consistida</vt:lpstr>
      <vt:lpstr>Q_Bruta</vt:lpstr>
      <vt:lpstr>Série_Total</vt:lpstr>
      <vt:lpstr>Máximas_Anuais</vt:lpstr>
      <vt:lpstr>Distrib_Empír_Probabilidades</vt:lpstr>
      <vt:lpstr>Distrib_Teórica_Probabilidades</vt:lpstr>
      <vt:lpstr>Gumbel</vt:lpstr>
      <vt:lpstr>Log-Pearson e Log-Normal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Ribeiro</dc:creator>
  <cp:lastModifiedBy>Celso Ribeiro</cp:lastModifiedBy>
  <dcterms:created xsi:type="dcterms:W3CDTF">2021-10-16T20:57:37Z</dcterms:created>
  <dcterms:modified xsi:type="dcterms:W3CDTF">2022-09-29T04:32:11Z</dcterms:modified>
</cp:coreProperties>
</file>