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sharedStrings.xml" ContentType="application/vnd.openxmlformats-officedocument.spreadsheetml.sharedStrings+xml"/>
  <Override PartName="/xl/media/image57.png" ContentType="image/png"/>
  <Override PartName="/xl/media/image62.png" ContentType="image/png"/>
  <Override PartName="/xl/media/image58.png" ContentType="image/png"/>
  <Override PartName="/xl/media/image63.png" ContentType="image/png"/>
  <Override PartName="/xl/media/image59.png" ContentType="image/png"/>
  <Override PartName="/xl/media/image60.png" ContentType="image/png"/>
  <Override PartName="/xl/media/image6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charts/chart106.xml" ContentType="application/vnd.openxmlformats-officedocument.drawingml.chart+xml"/>
  <Override PartName="/xl/charts/chart97.xml" ContentType="application/vnd.openxmlformats-officedocument.drawingml.chart+xml"/>
  <Override PartName="/xl/charts/chart107.xml" ContentType="application/vnd.openxmlformats-officedocument.drawingml.chart+xml"/>
  <Override PartName="/xl/charts/chart98.xml" ContentType="application/vnd.openxmlformats-officedocument.drawingml.chart+xml"/>
  <Override PartName="/xl/charts/chart10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_rels/chart107.xml.rels" ContentType="application/vnd.openxmlformats-package.relationships+xml"/>
  <Override PartName="/xl/charts/_rels/chart108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map - Diário" sheetId="1" state="visible" r:id="rId2"/>
    <sheet name="grafLog" sheetId="2" state="visible" r:id="rId3"/>
    <sheet name="grafNormal" sheetId="3" state="visible" r:id="rId4"/>
    <sheet name="determ.K" sheetId="4" state="visible" r:id="rId5"/>
    <sheet name="resumo" sheetId="5" state="visible" r:id="rId6"/>
    <sheet name="Introdução" sheetId="6" state="visible" r:id="rId7"/>
    <sheet name="Metodologia" sheetId="7" state="visible" r:id="rId8"/>
    <sheet name="Calibração" sheetId="8" state="visible" r:id="rId9"/>
    <sheet name="Avaliação" sheetId="9" state="visible" r:id="rId10"/>
    <sheet name="Listagem" sheetId="10" state="visible" r:id="rId11"/>
  </sheets>
  <definedNames>
    <definedName function="false" hidden="false" localSheetId="0" name="_xlnm.Print_Area" vbProcedure="false">'Smap - Diário'!$A$1:$AA$33</definedName>
    <definedName function="false" hidden="false" name="anscount" vbProcedure="false">2</definedName>
    <definedName function="false" hidden="false" name="limcount" vbProcedure="false">2</definedName>
    <definedName function="false" hidden="false" name="sencount" vbProcedure="false">2</definedName>
    <definedName function="false" hidden="false" localSheetId="0" name="solver_adj" vbProcedure="false">'Smap - Diário'!$D$8:$G$8</definedName>
    <definedName function="false" hidden="false" localSheetId="0" name="solver_cvg" vbProcedure="false">0.001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hs1" vbProcedure="false">'Smap - Diário'!$B$9</definedName>
    <definedName function="false" hidden="false" localSheetId="0" name="solver_lhs10" vbProcedure="false">'Smap - Diário'!$K$6</definedName>
    <definedName function="false" hidden="false" localSheetId="0" name="solver_lhs11" vbProcedure="false">'Smap - Diário'!$K$7</definedName>
    <definedName function="false" hidden="false" localSheetId="0" name="solver_lhs12" vbProcedure="false">'Smap - Diário'!$K$8</definedName>
    <definedName function="false" hidden="false" localSheetId="0" name="solver_lhs13" vbProcedure="false">'Smap - Diário'!$K$7</definedName>
    <definedName function="false" hidden="false" localSheetId="0" name="solver_lhs14" vbProcedure="false">'Smap - Diário'!$K$8</definedName>
    <definedName function="false" hidden="false" localSheetId="0" name="solver_lhs15" vbProcedure="false">'Smap - Diário'!$K$8</definedName>
    <definedName function="false" hidden="false" localSheetId="0" name="solver_lhs16" vbProcedure="false">'Smap - Diário'!$K$8</definedName>
    <definedName function="false" hidden="false" localSheetId="0" name="solver_lhs17" vbProcedure="false">'Smap - Diário'!$K$8</definedName>
    <definedName function="false" hidden="false" localSheetId="0" name="solver_lhs18" vbProcedure="false">'Smap - Diário'!$K$8</definedName>
    <definedName function="false" hidden="false" localSheetId="0" name="solver_lhs19" vbProcedure="false">'Smap - Diário'!$K$8</definedName>
    <definedName function="false" hidden="false" localSheetId="0" name="solver_lhs2" vbProcedure="false">'Smap - Diário'!$K$3</definedName>
    <definedName function="false" hidden="false" localSheetId="0" name="solver_lhs20" vbProcedure="false">'Smap - Diário'!$K$8</definedName>
    <definedName function="false" hidden="false" localSheetId="0" name="solver_lhs21" vbProcedure="false">'Smap - Diário'!$K$8</definedName>
    <definedName function="false" hidden="false" localSheetId="0" name="solver_lhs22" vbProcedure="false">'Smap - Diário'!$K$8</definedName>
    <definedName function="false" hidden="false" localSheetId="0" name="solver_lhs23" vbProcedure="false">'Smap - Diário'!$K$8</definedName>
    <definedName function="false" hidden="false" localSheetId="0" name="solver_lhs24" vbProcedure="false">'Smap - Diário'!$K$8</definedName>
    <definedName function="false" hidden="false" localSheetId="0" name="solver_lhs25" vbProcedure="false">'Smap - Diário'!$K$8</definedName>
    <definedName function="false" hidden="false" localSheetId="0" name="solver_lhs26" vbProcedure="false">'Smap - Diário'!$D$8</definedName>
    <definedName function="false" hidden="false" localSheetId="0" name="solver_lhs3" vbProcedure="false">'Smap - Diário'!$B$9</definedName>
    <definedName function="false" hidden="false" localSheetId="0" name="solver_lhs4" vbProcedure="false">'Smap - Diário'!$K$4</definedName>
    <definedName function="false" hidden="false" localSheetId="0" name="solver_lhs5" vbProcedure="false">'Smap - Diário'!$K$3</definedName>
    <definedName function="false" hidden="false" localSheetId="0" name="solver_lhs6" vbProcedure="false">'Smap - Diário'!$K$4</definedName>
    <definedName function="false" hidden="false" localSheetId="0" name="solver_lhs7" vbProcedure="false">'Smap - Diário'!$K$5</definedName>
    <definedName function="false" hidden="false" localSheetId="0" name="solver_lhs8" vbProcedure="false">'Smap - Diário'!$K$5</definedName>
    <definedName function="false" hidden="false" localSheetId="0" name="solver_lhs9" vbProcedure="false">'Smap - Diário'!$K$6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14</definedName>
    <definedName function="false" hidden="false" localSheetId="0" name="solver_nwt" vbProcedure="false">1</definedName>
    <definedName function="false" hidden="false" localSheetId="0" name="solver_opt" vbProcedure="false">'Smap - Diário'!$V$3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10" vbProcedure="false">1</definedName>
    <definedName function="false" hidden="false" localSheetId="0" name="solver_rel11" vbProcedure="false">1</definedName>
    <definedName function="false" hidden="false" localSheetId="0" name="solver_rel12" vbProcedure="false">1</definedName>
    <definedName function="false" hidden="false" localSheetId="0" name="solver_rel13" vbProcedure="false">3</definedName>
    <definedName function="false" hidden="false" localSheetId="0" name="solver_rel14" vbProcedure="false">3</definedName>
    <definedName function="false" hidden="false" localSheetId="0" name="solver_rel15" vbProcedure="false">3</definedName>
    <definedName function="false" hidden="false" localSheetId="0" name="solver_rel16" vbProcedure="false">3</definedName>
    <definedName function="false" hidden="false" localSheetId="0" name="solver_rel17" vbProcedure="false">3</definedName>
    <definedName function="false" hidden="false" localSheetId="0" name="solver_rel18" vbProcedure="false">3</definedName>
    <definedName function="false" hidden="false" localSheetId="0" name="solver_rel19" vbProcedure="false">3</definedName>
    <definedName function="false" hidden="false" localSheetId="0" name="solver_rel2" vbProcedure="false">1</definedName>
    <definedName function="false" hidden="false" localSheetId="0" name="solver_rel20" vbProcedure="false">3</definedName>
    <definedName function="false" hidden="false" localSheetId="0" name="solver_rel21" vbProcedure="false">3</definedName>
    <definedName function="false" hidden="false" localSheetId="0" name="solver_rel22" vbProcedure="false">3</definedName>
    <definedName function="false" hidden="false" localSheetId="0" name="solver_rel23" vbProcedure="false">3</definedName>
    <definedName function="false" hidden="false" localSheetId="0" name="solver_rel24" vbProcedure="false">3</definedName>
    <definedName function="false" hidden="false" localSheetId="0" name="solver_rel25" vbProcedure="false">3</definedName>
    <definedName function="false" hidden="false" localSheetId="0" name="solver_rel26" vbProcedure="false">3</definedName>
    <definedName function="false" hidden="false" localSheetId="0" name="solver_rel3" vbProcedure="false">3</definedName>
    <definedName function="false" hidden="false" localSheetId="0" name="solver_rel4" vbProcedure="false">1</definedName>
    <definedName function="false" hidden="false" localSheetId="0" name="solver_rel5" vbProcedure="false">3</definedName>
    <definedName function="false" hidden="false" localSheetId="0" name="solver_rel6" vbProcedure="false">3</definedName>
    <definedName function="false" hidden="false" localSheetId="0" name="solver_rel7" vbProcedure="false">3</definedName>
    <definedName function="false" hidden="false" localSheetId="0" name="solver_rel8" vbProcedure="false">1</definedName>
    <definedName function="false" hidden="false" localSheetId="0" name="solver_rel9" vbProcedure="false">3</definedName>
    <definedName function="false" hidden="false" localSheetId="0" name="solver_rhs1" vbProcedure="false">1.05</definedName>
    <definedName function="false" hidden="false" localSheetId="0" name="solver_rhs10" vbProcedure="false">9</definedName>
    <definedName function="false" hidden="false" localSheetId="0" name="solver_rhs11" vbProcedure="false">10</definedName>
    <definedName function="false" hidden="false" localSheetId="0" name="solver_rhs12" vbProcedure="false">270</definedName>
    <definedName function="false" hidden="false" localSheetId="0" name="solver_rhs13" vbProcedure="false">0.2</definedName>
    <definedName function="false" hidden="false" localSheetId="0" name="solver_rhs14" vbProcedure="false">10</definedName>
    <definedName function="false" hidden="false" localSheetId="0" name="solver_rhs15" vbProcedure="false">10</definedName>
    <definedName function="false" hidden="false" localSheetId="0" name="solver_rhs16" vbProcedure="false">10</definedName>
    <definedName function="false" hidden="false" localSheetId="0" name="solver_rhs17" vbProcedure="false">10</definedName>
    <definedName function="false" hidden="false" localSheetId="0" name="solver_rhs18" vbProcedure="false">10</definedName>
    <definedName function="false" hidden="false" localSheetId="0" name="solver_rhs19" vbProcedure="false">10</definedName>
    <definedName function="false" hidden="false" localSheetId="0" name="solver_rhs2" vbProcedure="false">2000</definedName>
    <definedName function="false" hidden="false" localSheetId="0" name="solver_rhs20" vbProcedure="false">10</definedName>
    <definedName function="false" hidden="false" localSheetId="0" name="solver_rhs21" vbProcedure="false">10</definedName>
    <definedName function="false" hidden="false" localSheetId="0" name="solver_rhs22" vbProcedure="false">10</definedName>
    <definedName function="false" hidden="false" localSheetId="0" name="solver_rhs23" vbProcedure="false">10</definedName>
    <definedName function="false" hidden="false" localSheetId="0" name="solver_rhs24" vbProcedure="false">10</definedName>
    <definedName function="false" hidden="false" localSheetId="0" name="solver_rhs25" vbProcedure="false">10</definedName>
    <definedName function="false" hidden="false" localSheetId="0" name="solver_rhs26" vbProcedure="false">0</definedName>
    <definedName function="false" hidden="false" localSheetId="0" name="solver_rhs3" vbProcedure="false">0.95</definedName>
    <definedName function="false" hidden="false" localSheetId="0" name="solver_rhs4" vbProcedure="false">100</definedName>
    <definedName function="false" hidden="false" localSheetId="0" name="solver_rhs5" vbProcedure="false">100</definedName>
    <definedName function="false" hidden="false" localSheetId="0" name="solver_rhs6" vbProcedure="false">0</definedName>
    <definedName function="false" hidden="false" localSheetId="0" name="solver_rhs7" vbProcedure="false">20</definedName>
    <definedName function="false" hidden="false" localSheetId="0" name="solver_rhs8" vbProcedure="false">60</definedName>
    <definedName function="false" hidden="false" localSheetId="0" name="solver_rhs9" vbProcedure="false">0</definedName>
    <definedName function="false" hidden="false" localSheetId="0" name="solver_rlx" vbProcedure="false">1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100</definedName>
    <definedName function="false" hidden="false" localSheetId="0" name="solver_tol" vbProcedure="false">0.05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8" name="solver_eng" vbProcedure="false">1</definedName>
    <definedName function="false" hidden="false" localSheetId="8" name="solver_neg" vbProcedure="false">1</definedName>
    <definedName function="false" hidden="false" localSheetId="8" name="solver_num" vbProcedure="false">0</definedName>
    <definedName function="false" hidden="false" localSheetId="8" name="solver_opt" vbProcedure="false">Avaliação!$A$6</definedName>
    <definedName function="false" hidden="false" localSheetId="8" name="solver_typ" vbProcedure="false">1</definedName>
    <definedName function="false" hidden="false" localSheetId="8" name="solver_val" vbProcedure="false">0</definedName>
    <definedName function="false" hidden="false" localSheetId="8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<sst xmlns="http://schemas.openxmlformats.org/spreadsheetml/2006/main" count="1082" uniqueCount="394">
  <si>
    <t xml:space="preserve">Rio Laranjinha em Porto Santa Terezinha</t>
  </si>
  <si>
    <t xml:space="preserve">Parâmetros</t>
  </si>
  <si>
    <t xml:space="preserve">Faixa Variação</t>
  </si>
  <si>
    <t xml:space="preserve">Inicialização</t>
  </si>
  <si>
    <t xml:space="preserve">Avaliação do Ajuste</t>
  </si>
  <si>
    <t xml:space="preserve">Str</t>
  </si>
  <si>
    <t xml:space="preserve">mm</t>
  </si>
  <si>
    <t xml:space="preserve">100&lt;2000</t>
  </si>
  <si>
    <t xml:space="preserve">Tuin</t>
  </si>
  <si>
    <t xml:space="preserve">%</t>
  </si>
  <si>
    <t xml:space="preserve">NSE</t>
  </si>
  <si>
    <t xml:space="preserve">Crec</t>
  </si>
  <si>
    <t xml:space="preserve">  0&lt;100</t>
  </si>
  <si>
    <t xml:space="preserve">Ebin</t>
  </si>
  <si>
    <t xml:space="preserve">m3/s</t>
  </si>
  <si>
    <t xml:space="preserve">Pbias</t>
  </si>
  <si>
    <t xml:space="preserve">jelopes1@gmail.com</t>
  </si>
  <si>
    <t xml:space="preserve">Capc</t>
  </si>
  <si>
    <t xml:space="preserve">  20&lt;60</t>
  </si>
  <si>
    <t xml:space="preserve">Supin</t>
  </si>
  <si>
    <t xml:space="preserve">preencher dados em azul</t>
  </si>
  <si>
    <t xml:space="preserve">Ai</t>
  </si>
  <si>
    <t xml:space="preserve">  0&lt;9</t>
  </si>
  <si>
    <t xml:space="preserve">C.C.Massa</t>
  </si>
  <si>
    <t xml:space="preserve">K2t</t>
  </si>
  <si>
    <t xml:space="preserve">dias</t>
  </si>
  <si>
    <t xml:space="preserve">  0,2&lt;10</t>
  </si>
  <si>
    <t xml:space="preserve">Dados</t>
  </si>
  <si>
    <t xml:space="preserve">Sign Test</t>
  </si>
  <si>
    <t xml:space="preserve">i.repr</t>
  </si>
  <si>
    <t xml:space="preserve">Kkt</t>
  </si>
  <si>
    <t xml:space="preserve">  10&lt;270</t>
  </si>
  <si>
    <t xml:space="preserve">Ad=</t>
  </si>
  <si>
    <t xml:space="preserve">km2</t>
  </si>
  <si>
    <t xml:space="preserve">variança</t>
  </si>
  <si>
    <t xml:space="preserve">f.real</t>
  </si>
  <si>
    <t xml:space="preserve">dados</t>
  </si>
  <si>
    <t xml:space="preserve">residuos</t>
  </si>
  <si>
    <t xml:space="preserve">P</t>
  </si>
  <si>
    <t xml:space="preserve">Rsolo</t>
  </si>
  <si>
    <t xml:space="preserve">Tu</t>
  </si>
  <si>
    <t xml:space="preserve">Es</t>
  </si>
  <si>
    <t xml:space="preserve">Er</t>
  </si>
  <si>
    <t xml:space="preserve">Rec</t>
  </si>
  <si>
    <t xml:space="preserve">Rsup</t>
  </si>
  <si>
    <t xml:space="preserve">Ed</t>
  </si>
  <si>
    <t xml:space="preserve">Rsub</t>
  </si>
  <si>
    <t xml:space="preserve">Eb</t>
  </si>
  <si>
    <t xml:space="preserve">Vazão</t>
  </si>
  <si>
    <t xml:space="preserve">data</t>
  </si>
  <si>
    <t xml:space="preserve">Ep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</si>
  <si>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</si>
  <si>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</si>
  <si>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</si>
  <si>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</si>
  <si>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</si>
  <si>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</si>
  <si>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média</t>
  </si>
  <si>
    <t xml:space="preserve">min</t>
  </si>
  <si>
    <t xml:space="preserve">superficial</t>
  </si>
  <si>
    <t xml:space="preserve">basica</t>
  </si>
  <si>
    <t xml:space="preserve">calculada</t>
  </si>
  <si>
    <t xml:space="preserve">dist.media</t>
  </si>
  <si>
    <t xml:space="preserve">erro abs.</t>
  </si>
  <si>
    <t xml:space="preserve">observada</t>
  </si>
  <si>
    <t xml:space="preserve">potencial</t>
  </si>
  <si>
    <t xml:space="preserve">(mm/dia)</t>
  </si>
  <si>
    <t xml:space="preserve">max</t>
  </si>
  <si>
    <t xml:space="preserve">ao quadrado</t>
  </si>
  <si>
    <t xml:space="preserve">Erro</t>
  </si>
  <si>
    <t xml:space="preserve">(m3/s)</t>
  </si>
  <si>
    <t xml:space="preserve">desv.padrao</t>
  </si>
  <si>
    <t xml:space="preserve">C.Eficiencia</t>
  </si>
  <si>
    <t xml:space="preserve">quadratico</t>
  </si>
  <si>
    <t xml:space="preserve">SAG</t>
  </si>
  <si>
    <t xml:space="preserve">GGR</t>
  </si>
  <si>
    <t xml:space="preserve">PST</t>
  </si>
  <si>
    <t xml:space="preserve">TBO</t>
  </si>
  <si>
    <t xml:space="preserve">BRA</t>
  </si>
  <si>
    <t xml:space="preserve">Curva de Massa</t>
  </si>
  <si>
    <t xml:space="preserve">relativo</t>
  </si>
  <si>
    <t xml:space="preserve">Thiessen</t>
  </si>
  <si>
    <t xml:space="preserve">Pcof</t>
  </si>
  <si>
    <t xml:space="preserve">media</t>
  </si>
  <si>
    <t xml:space="preserve">VT</t>
  </si>
  <si>
    <t xml:space="preserve">VN</t>
  </si>
  <si>
    <t xml:space="preserve">erro absoluto</t>
  </si>
  <si>
    <t xml:space="preserve">v.obs</t>
  </si>
  <si>
    <t xml:space="preserve">Sign</t>
  </si>
  <si>
    <t xml:space="preserve">Test</t>
  </si>
  <si>
    <t xml:space="preserve">ano/med</t>
  </si>
  <si>
    <t xml:space="preserve">inicialização</t>
  </si>
  <si>
    <t xml:space="preserve">7,546</t>
  </si>
  <si>
    <t xml:space="preserve">16,627</t>
  </si>
  <si>
    <t xml:space="preserve">8,781</t>
  </si>
  <si>
    <t xml:space="preserve">7,349</t>
  </si>
  <si>
    <t xml:space="preserve">6,587</t>
  </si>
  <si>
    <t xml:space="preserve">9,881</t>
  </si>
  <si>
    <t xml:space="preserve">23,546</t>
  </si>
  <si>
    <t xml:space="preserve">11,774</t>
  </si>
  <si>
    <t xml:space="preserve">9,434</t>
  </si>
  <si>
    <t xml:space="preserve">8,996</t>
  </si>
  <si>
    <t xml:space="preserve">7,948</t>
  </si>
  <si>
    <t xml:space="preserve">9,656</t>
  </si>
  <si>
    <t xml:space="preserve">16,047</t>
  </si>
  <si>
    <t xml:space="preserve">12,022</t>
  </si>
  <si>
    <t xml:space="preserve">11,045</t>
  </si>
  <si>
    <t xml:space="preserve">8,152</t>
  </si>
  <si>
    <t xml:space="preserve">7,746</t>
  </si>
  <si>
    <t xml:space="preserve">27,648</t>
  </si>
  <si>
    <t xml:space="preserve">Hidrogramas ajudam a identificar tendências, diferenças na magnitude e tempo de ocorrência dos picos</t>
  </si>
  <si>
    <t xml:space="preserve">13,563</t>
  </si>
  <si>
    <t xml:space="preserve"> de cheias e na forma e inclinação das curvas de recessão.</t>
  </si>
  <si>
    <t xml:space="preserve">10,572</t>
  </si>
  <si>
    <t xml:space="preserve">P1 – estação plu 02143020 (Chapéu D’Uvas)</t>
  </si>
  <si>
    <t xml:space="preserve">P2 – estação plu 02244039 (Resende)</t>
  </si>
  <si>
    <t xml:space="preserve">P3 – estação plu 02243008 (Rio das Flores)</t>
  </si>
  <si>
    <t xml:space="preserve">8,569</t>
  </si>
  <si>
    <t xml:space="preserve">P4 – estação plu 02244033 (Valença)</t>
  </si>
  <si>
    <t xml:space="preserve">7,155</t>
  </si>
  <si>
    <t xml:space="preserve">6,963</t>
  </si>
  <si>
    <t xml:space="preserve">6,774</t>
  </si>
  <si>
    <t xml:space="preserve">10,339</t>
  </si>
  <si>
    <t xml:space="preserve">17,217</t>
  </si>
  <si>
    <t xml:space="preserve">10,109</t>
  </si>
  <si>
    <t xml:space="preserve">11,285</t>
  </si>
  <si>
    <t xml:space="preserve">5,866</t>
  </si>
  <si>
    <t xml:space="preserve">5,352</t>
  </si>
  <si>
    <t xml:space="preserve">6,403</t>
  </si>
  <si>
    <t xml:space="preserve">12,272</t>
  </si>
  <si>
    <t xml:space="preserve">6,221</t>
  </si>
  <si>
    <t xml:space="preserve">6,043</t>
  </si>
  <si>
    <t xml:space="preserve">5,692</t>
  </si>
  <si>
    <t xml:space="preserve">14,918</t>
  </si>
  <si>
    <t xml:space="preserve">10,807</t>
  </si>
  <si>
    <t xml:space="preserve">12,525</t>
  </si>
  <si>
    <t xml:space="preserve">9,214</t>
  </si>
  <si>
    <t xml:space="preserve">22,896</t>
  </si>
  <si>
    <t xml:space="preserve">13,039</t>
  </si>
  <si>
    <t xml:space="preserve">5,521</t>
  </si>
  <si>
    <t xml:space="preserve">5,186</t>
  </si>
  <si>
    <t xml:space="preserve">5,023</t>
  </si>
  <si>
    <t xml:space="preserve">4,862</t>
  </si>
  <si>
    <t xml:space="preserve">4,704</t>
  </si>
  <si>
    <t xml:space="preserve">4,548</t>
  </si>
  <si>
    <t xml:space="preserve">4,395</t>
  </si>
  <si>
    <t xml:space="preserve">4,244</t>
  </si>
  <si>
    <t xml:space="preserve">4,096</t>
  </si>
  <si>
    <t xml:space="preserve">3,951</t>
  </si>
  <si>
    <t xml:space="preserve">3,808</t>
  </si>
  <si>
    <t xml:space="preserve">3,668</t>
  </si>
  <si>
    <t xml:space="preserve">3,395</t>
  </si>
  <si>
    <t xml:space="preserve">3,262</t>
  </si>
  <si>
    <t xml:space="preserve">13,829</t>
  </si>
  <si>
    <t xml:space="preserve">12,781</t>
  </si>
  <si>
    <t xml:space="preserve">16,336</t>
  </si>
  <si>
    <t xml:space="preserve">16,921</t>
  </si>
  <si>
    <t xml:space="preserve">29,092</t>
  </si>
  <si>
    <t xml:space="preserve">20,969</t>
  </si>
  <si>
    <t xml:space="preserve">25,214</t>
  </si>
  <si>
    <t xml:space="preserve">14,097</t>
  </si>
  <si>
    <t xml:space="preserve">44,746</t>
  </si>
  <si>
    <t xml:space="preserve">18,121</t>
  </si>
  <si>
    <t xml:space="preserve">29,829</t>
  </si>
  <si>
    <t xml:space="preserve">14,642</t>
  </si>
  <si>
    <t xml:space="preserve">21,964</t>
  </si>
  <si>
    <t xml:space="preserve">18,427</t>
  </si>
  <si>
    <t xml:space="preserve">11,528</t>
  </si>
  <si>
    <t xml:space="preserve">18,736</t>
  </si>
  <si>
    <t xml:space="preserve">19,048</t>
  </si>
  <si>
    <t xml:space="preserve">14,368</t>
  </si>
  <si>
    <t xml:space="preserve">20,319</t>
  </si>
  <si>
    <t xml:space="preserve">17,516</t>
  </si>
  <si>
    <t xml:space="preserve">15,477</t>
  </si>
  <si>
    <t xml:space="preserve">56,458</t>
  </si>
  <si>
    <t xml:space="preserve">22,575</t>
  </si>
  <si>
    <t xml:space="preserve">8,359</t>
  </si>
  <si>
    <t xml:space="preserve">24,875</t>
  </si>
  <si>
    <t xml:space="preserve">24,206</t>
  </si>
  <si>
    <t xml:space="preserve">17,817</t>
  </si>
  <si>
    <t xml:space="preserve">Ed=Vazão Observada - Basica calc.</t>
  </si>
  <si>
    <t xml:space="preserve">Eb=Vazão Observada</t>
  </si>
  <si>
    <t xml:space="preserve">ad</t>
  </si>
  <si>
    <t xml:space="preserve">Posto EVP</t>
  </si>
  <si>
    <t xml:space="preserve">Postos Chuva</t>
  </si>
  <si>
    <t xml:space="preserve">Ind.Repr</t>
  </si>
  <si>
    <t xml:space="preserve">soma coef.</t>
  </si>
  <si>
    <t xml:space="preserve">Resultados</t>
  </si>
  <si>
    <t xml:space="preserve">NSE        ( &gt; 0.1 )</t>
  </si>
  <si>
    <t xml:space="preserve">Pbias% (-25 a +25)</t>
  </si>
  <si>
    <t xml:space="preserve">Modelo   S M A P          ( Soil Moisture Accounting Procedure )</t>
  </si>
  <si>
    <t xml:space="preserve">Esta planilha destina-se a calibração do modelo SMAP.</t>
  </si>
  <si>
    <t xml:space="preserve">Permite a calibração manual e a utilização do solver para calibração semi-automática. Apresenta saída gráfica para análise.</t>
  </si>
  <si>
    <t xml:space="preserve">Necessita de dados de chuva, evaporação de tanque classe A e vazões médias diarias.</t>
  </si>
  <si>
    <t xml:space="preserve">Você pode calibrar o exemplo fornecido ou montar seus próprios dados alterando as celulas com fundo azul.</t>
  </si>
  <si>
    <t xml:space="preserve">Neste exemplo pode-se mudar os parâmetros de entrada para avaliar a sensibilidade dos mesmos.</t>
  </si>
  <si>
    <t xml:space="preserve">O modelo SMAP é um modelo determinístico de simulação hidrológica do tipo transformação chuva-vazão.</t>
  </si>
  <si>
    <t xml:space="preserve">Foi desenvolvido em 1981 por Lopes J.E.G., Braga B.P.F. e Conejo J.G.L., e apresentado no International Symposium </t>
  </si>
  <si>
    <t xml:space="preserve">on Rainfall-Runoff Modeling realizado em Mississippi, U.S.A. e publicado pela Water Resourses Publications (1982).</t>
  </si>
  <si>
    <t xml:space="preserve">O desenvolvimento do modelo baseou-se na experiência com a aplicação do modelo Stanford Watershed IV (Crawford &amp; Linsley, 1966) </t>
  </si>
  <si>
    <t xml:space="preserve">e modelo Mero  (Mero, 1969) em trabalhos realizados no DAEE- Departamento de Águas e Energia Elétrica do Estado de São Paulo.</t>
  </si>
  <si>
    <t xml:space="preserve">Foi originalmente desenvolvido para intervalo de tempo diário e posteriormente apresentada  versão mensal,</t>
  </si>
  <si>
    <t xml:space="preserve">adaptando-se algumas modificações em sua estrutura.</t>
  </si>
  <si>
    <t xml:space="preserve"> BIBLIOGRAFIA</t>
  </si>
  <si>
    <t xml:space="preserve">LOPES J.E.G., BRAGA B.P.F., CONEJO J.G.L. (1982),</t>
  </si>
  <si>
    <t xml:space="preserve"> SMAP - A Simplified Hydrological Model, Applied Modelling in Catchment Hydrology, ed. V.P.Singh, Water Resourses Publications. </t>
  </si>
  <si>
    <t xml:space="preserve">LOPES J.E.G., PORTO R.L.L. (1991),</t>
  </si>
  <si>
    <t xml:space="preserve"> Técnica de Pesquisa Global de Parâmetros para a Calibração de Modelos Chuva-Vazão, ABRH, IX Simpósio Bras. de Rec. Hídricos.</t>
  </si>
  <si>
    <t xml:space="preserve">CANEDO P.M. (1989), </t>
  </si>
  <si>
    <t xml:space="preserve"> Hidrologia Superficial, Engenharia Hidrológica, ABRH/ed. UFRJ.</t>
  </si>
  <si>
    <t xml:space="preserve">TUCCI C.E.M. (1987),</t>
  </si>
  <si>
    <t xml:space="preserve"> Modelos Determinísticos, Modelos Para Gerenciamento de Recursos Hídricos, ABRH/ed. Nobel.</t>
  </si>
  <si>
    <t xml:space="preserve">AITKEN, A. P. (1973), </t>
  </si>
  <si>
    <t xml:space="preserve">Assessing Systematic Errors in Rainfall-Runoff Models, Journal of Hydrology, nº 20, pp 121-136</t>
  </si>
  <si>
    <t xml:space="preserve">Moriasi, D. N. (2007),</t>
  </si>
  <si>
    <t xml:space="preserve">MODEL EVALUATION GUIDELINES FOR SYSTEMATIC QUANTIFICATION OF ACCURACY IN WATERSHED SIMULATIONS</t>
  </si>
  <si>
    <t xml:space="preserve">Transactions of the ASABE Vol. 50(3): 885−900 2007 American Society of Agricultural and Biological Engineers ISSN 0001−2351</t>
  </si>
  <si>
    <t xml:space="preserve">Crawford, N., &amp; Linsley, R. (1966). Digital Simulation on Hydrology: Stanford Watershed Model IV. Stanford University. Palo Alto, CA: Stanford University Press.</t>
  </si>
  <si>
    <t xml:space="preserve">Mero, F. (1969). An approach to daily Hydrometeorological Water Balance Computations for Surface and Ground Water Basins. Delft Seminar. </t>
  </si>
  <si>
    <t xml:space="preserve">METODOLOGIA DO MODELO SMAP</t>
  </si>
  <si>
    <t xml:space="preserve">Em sua versão diária, tem a seguinte descrição:</t>
  </si>
  <si>
    <t xml:space="preserve">É constituído de três reservatórios matemáticos, cujas variáveis de estado são atualizadas a cada dia da forma:</t>
  </si>
  <si>
    <t xml:space="preserve">A figura ilustra a estrutura do modelo em sua versão diária.</t>
  </si>
  <si>
    <t xml:space="preserve">Rsolo(i) = Rsolo(i-1) + P(i) – Es(i) – Er(i) – Rec(i)</t>
  </si>
  <si>
    <t xml:space="preserve">Rsup(i) = Rsup(i-1) + Es(i) – Ed(i)</t>
  </si>
  <si>
    <t xml:space="preserve">Rsub(i) = Rsub(i-1) + Rec(i) – Eb(i)</t>
  </si>
  <si>
    <t xml:space="preserve">onde:</t>
  </si>
  <si>
    <t xml:space="preserve">Rsolo(i) = reservatório do solo (zona aerada) (mm)</t>
  </si>
  <si>
    <t xml:space="preserve">Rsup(i)  = reservatório da superfície da bacia (mm)</t>
  </si>
  <si>
    <t xml:space="preserve">Rsub(i)  = reservatório subterrâneo (zona saturada) (mm)</t>
  </si>
  <si>
    <t xml:space="preserve">P(i)     = chuva média (mm)</t>
  </si>
  <si>
    <t xml:space="preserve">Es(i)    = escoamento superficial (mm)</t>
  </si>
  <si>
    <t xml:space="preserve">Ed(i)    = escoamento direto (mm)</t>
  </si>
  <si>
    <t xml:space="preserve">Er(i)    = evapotranspiração real (mm)</t>
  </si>
  <si>
    <t xml:space="preserve">Rec(i)   = recarga subterrânea (mm)</t>
  </si>
  <si>
    <t xml:space="preserve">Eb(i)    = escoamento básico (mm)</t>
  </si>
  <si>
    <t xml:space="preserve">i = intervalo de tempo (dia)</t>
  </si>
  <si>
    <t xml:space="preserve">inicialização:</t>
  </si>
  <si>
    <t xml:space="preserve">Rsolo(0) = Tuin / 100 * Str</t>
  </si>
  <si>
    <t xml:space="preserve">Rsup(0) = Supin / (1 - 0,5 ^ (1/K2t)) / Ad * 86.4</t>
  </si>
  <si>
    <t xml:space="preserve">Rsub(0) = Ebin / (1 - 0,5 ^ (1/Kkt)) / Ad * 86.4</t>
  </si>
  <si>
    <t xml:space="preserve">Tuin = teor de umidade inicial (%)</t>
  </si>
  <si>
    <t xml:space="preserve">Supin = vazão superficial inicial (m3/s)</t>
  </si>
  <si>
    <t xml:space="preserve">Ebin = vazão básica inicial (m3/s)</t>
  </si>
  <si>
    <t xml:space="preserve">Ad   = área de drenagem (km2)</t>
  </si>
  <si>
    <t xml:space="preserve">Str = capacidade de saturação do solo (mm)</t>
  </si>
  <si>
    <t xml:space="preserve">Kkt = constante de recessão do escoamento básico (dias)</t>
  </si>
  <si>
    <t xml:space="preserve">K2t = constante de recessão do escoamento superficial (dias)</t>
  </si>
  <si>
    <t xml:space="preserve">É composto de 5 funções de transferência:</t>
  </si>
  <si>
    <t xml:space="preserve">1- Se (P(i) &gt; Ai)</t>
  </si>
  <si>
    <t xml:space="preserve">Então</t>
  </si>
  <si>
    <t xml:space="preserve">Es(i) = (P(i) - Ai) ^ 2 / (P(i) - Ai + Str – Rsolo(i-1) )</t>
  </si>
  <si>
    <t xml:space="preserve">Caso contrário</t>
  </si>
  <si>
    <t xml:space="preserve">Es(i) = 0</t>
  </si>
  <si>
    <t xml:space="preserve">A separação do escoamento superficial (equação 1) é baseado no método do SCS (Soil Conservation Service do U.S.Dept. Agr.).</t>
  </si>
  <si>
    <t xml:space="preserve">2- Se ((P(i) – Es(i) ) &gt; Ep(i) )</t>
  </si>
  <si>
    <t xml:space="preserve">Er(i) = Ep(i)</t>
  </si>
  <si>
    <t xml:space="preserve">Er(i) = (P(i) – Es(i) ) + (Ep(i) - (P(i) – Es(i) )) * Tu(i)</t>
  </si>
  <si>
    <t xml:space="preserve">Onde</t>
  </si>
  <si>
    <t xml:space="preserve">Tu(i) = Rsolo(i-1) / Str</t>
  </si>
  <si>
    <t xml:space="preserve">Ep = Evaporação Potencial de Tanque Classe “A” (mm)</t>
  </si>
  <si>
    <t xml:space="preserve">3- Se Rsolo(i-1) &gt; (Capc / 100 * Str)</t>
  </si>
  <si>
    <t xml:space="preserve">Rec(i) = Crec / 100 * Tu(i) * (Rsolo(i-1) - (Capc / 100 * Str))</t>
  </si>
  <si>
    <t xml:space="preserve">Rec(i) = 0</t>
  </si>
  <si>
    <t xml:space="preserve">4- Ed(i)  = Rsup(i-1) * ( 1 - 0,5 ^ (1/K2t) )</t>
  </si>
  <si>
    <t xml:space="preserve">5- Eb(i)  = Rsub(i-1) * ( 1 - 0,5 ^ (1/Kkt) )</t>
  </si>
  <si>
    <t xml:space="preserve">Kkt  e  K2t  são expressos em dias em que a vazão cai à metade de seu valor.</t>
  </si>
  <si>
    <t xml:space="preserve">São 6 os parâmetros do modelo:</t>
  </si>
  <si>
    <t xml:space="preserve">- capacidade de saturação do solo (mm)</t>
  </si>
  <si>
    <t xml:space="preserve">- parâmetro de recarga subterrânea (%)</t>
  </si>
  <si>
    <t xml:space="preserve">- capacidade de campo (%)</t>
  </si>
  <si>
    <t xml:space="preserve">- abstração inicial (ou interceptação) (mm)</t>
  </si>
  <si>
    <t xml:space="preserve">- constante de recessão do escoamento superficial (dias)</t>
  </si>
  <si>
    <t xml:space="preserve">- constante de recessão do escoamento básico (dias)</t>
  </si>
  <si>
    <t xml:space="preserve">Finalmente o cálculo da vazão é dado pela equação:</t>
  </si>
  <si>
    <t xml:space="preserve">Q(i) = (Ed(i) + Eb(i) ) * Ad / 86.4</t>
  </si>
  <si>
    <t xml:space="preserve">As series de dados de entrada do modelo são: o total diário de chuva media na bacia e o total diário de evaporação potencial (tanque classe “A”). </t>
  </si>
  <si>
    <t xml:space="preserve"> Para calibração é necessária a série de vazão média diária, incluindo eventos de cheia e períodos de recessão.</t>
  </si>
  <si>
    <t xml:space="preserve">A chuva média na bacia deve ser calculada através da média, ponderada por pesos, de postos pluviométricos disponíveis na bacia ou seu entorno. </t>
  </si>
  <si>
    <t xml:space="preserve"> Pode ser utilizado um coeficiente de ajuste da chuva media da bacia 'Pcof’ que deve ser atribuído em função da distribuição espacial dos postos.</t>
  </si>
  <si>
    <t xml:space="preserve">INICIALIZAÇÃO DAS VARIÁVEIS DE ESTADO</t>
  </si>
  <si>
    <t xml:space="preserve">A inicialização correta das variáveis de estado do modelo (Rsolo, Rsup e Rsub), efetuada pelas variáveis Tuin, Supin e Ebin, é fundamental para o bom desempenho do modelo. </t>
  </si>
  <si>
    <t xml:space="preserve"> Uma má inicialização, mesmo com parâmetros corretos, causa distorções que se propagam ao longo do horizonte de tempo.</t>
  </si>
  <si>
    <t xml:space="preserve">Recomenda-se iniciar a calibração após um período seco, pois dessa forma, a umidade do solo e a vazão básica estarão com valores baixos. </t>
  </si>
  <si>
    <t xml:space="preserve"> O ajuste da inicialização das variáveis de estado deve então ser feito manualmente verificando a aderência do hidrograma no instante inicial, com as seguintes recomendações:</t>
  </si>
  <si>
    <t xml:space="preserve">Ebin (Rsub): atribuir valor a vazão básica inicial que tangencie por baixo a recessão do hidrograma observado até o próximo evento de cheia. </t>
  </si>
  <si>
    <t xml:space="preserve">Tuin (Rsolo): atribuir valor dentro da faixa de variação apresentada na simulação de todo o período (próximo ao mínimo se após período seco antecedente). </t>
  </si>
  <si>
    <t xml:space="preserve">Supin (Rsolo): atribuir valor a vazão superficial inicial caso visualize uma recessão do hidrograma observado acentuada (chuva forte nos dias antecedentes). Para período seco antecedente atribua zero.</t>
  </si>
  <si>
    <t xml:space="preserve">PARAMETROS DE CALIBRAÇÃO</t>
  </si>
  <si>
    <t xml:space="preserve">Dos seis parâmetros do modelo SMAP, dois devem ser obtidos manualmente (por tentativa e erro) verificando-se o ajuste dos hidrogramas calculado e observado. </t>
  </si>
  <si>
    <t xml:space="preserve"> As faixas de variação dos parâmetros, obtida na aplicação do modelo em bacias de variadas regiões brasileiras, está apresentada a seguir.</t>
  </si>
  <si>
    <t xml:space="preserve">Os parâmetros "Kkt" e “K2t” (constantes de recessão dos escoamentos básico e superficial) devem ser ajustados manualmente. </t>
  </si>
  <si>
    <t xml:space="preserve"> Este ajuste deve ser feito observando-se no hidrograma os trechos de recessão (hidrograma em escala logarítmica ajuda na visualização do ajuste). </t>
  </si>
  <si>
    <t xml:space="preserve">Kkt   [10 &lt; Kkt &lt; 270 dias] está associado a permeabilidade do solo profundo (saturado).  Representa o tempo em dias em que a vazão básica cai à metade de seu valor (não considerando recarga nesse período).</t>
  </si>
  <si>
    <t xml:space="preserve">K2t   [0.2 &lt; K2t &lt; 10 dias] está associado ao tamanho, forma e declividade da bacia. </t>
  </si>
  <si>
    <t xml:space="preserve">Os parâmetros “Capc” e “Ai” podem ser obtidos através do tipo de solo superficial (zona aerada) e de características da cobertura vegetal respectivamente.</t>
  </si>
  <si>
    <t xml:space="preserve">Capc =</t>
  </si>
  <si>
    <t xml:space="preserve">Arenoso</t>
  </si>
  <si>
    <t xml:space="preserve">[20 &lt; Capc &lt; 60%]</t>
  </si>
  <si>
    <t xml:space="preserve">Misto</t>
  </si>
  <si>
    <t xml:space="preserve">Argiloso</t>
  </si>
  <si>
    <t xml:space="preserve">Ai =</t>
  </si>
  <si>
    <t xml:space="preserve">2,5 mm</t>
  </si>
  <si>
    <t xml:space="preserve">Campo</t>
  </si>
  <si>
    <t xml:space="preserve">[0 &lt; Ai &lt; 9 mm]</t>
  </si>
  <si>
    <t xml:space="preserve">3,7 mm</t>
  </si>
  <si>
    <t xml:space="preserve">Mata</t>
  </si>
  <si>
    <t xml:space="preserve">5,0 mm</t>
  </si>
  <si>
    <t xml:space="preserve">Floresta</t>
  </si>
  <si>
    <t xml:space="preserve">Os dois parâmetros restantes (permitem calibração automática) são mais difíceis de associar numericamente a caractristicas fisicas da bacia.</t>
  </si>
  <si>
    <t xml:space="preserve">Str    [100 &lt; Str &lt; 2000 mm] está associado ao tamanho da zona aerada do solo em termos médios à toda bacia.</t>
  </si>
  <si>
    <t xml:space="preserve">Crec    [0 &lt; Crec &lt; 100 %] está associado a permeabilidade do solo da zona aerada do solo.</t>
  </si>
  <si>
    <t xml:space="preserve">METODOLOGIA DE CALIBRAÇÃO</t>
  </si>
  <si>
    <t xml:space="preserve">A calibração de modelos Chuva-Vazão é tradicionalmente efetuada de forma manual, através de "tentativa e erro". Este método requer muita experiência do hidrólogo e constitui um processo trabalhoso e subjetivo. </t>
  </si>
  <si>
    <t xml:space="preserve"> Por outro lado, apresenta a vantagem do acompanhamento total do hidrólogo na determinação de cada parâmetro, onde toda sua experiência é passada ao processo.</t>
  </si>
  <si>
    <t xml:space="preserve">Recentemente, têm se utilizado de métodos matemáticos de otimização para calibração automática desses modelos, de forma a facilitar o trabalho e diminuir a subjetividade do processo manual. </t>
  </si>
  <si>
    <t xml:space="preserve"> Infelizmente as facilidades fornecidas por esses métodos, em geral, acarretam a falta de acompanhamento do hidrólogo na calibração passo a passo dos parâmetros, </t>
  </si>
  <si>
    <t xml:space="preserve"> impedindo o desenvolvimento da sua sensibilidade, e com isso, diminuindo a confiabilidade dos resultados.</t>
  </si>
  <si>
    <t xml:space="preserve">Propõe-se uma calibração semiautomática para aproveitar as vantagens dos dois métodos, de forma a permitir boa calibração e colocar os modelos ao alcance de hidrólogos menos experientes.</t>
  </si>
  <si>
    <t xml:space="preserve">A calibração automática consiste em, a partir de um valor inicial dos parâmetros, minimizar uma função objetivo que represente o ajuste dos hidrogramas calculado e observado. </t>
  </si>
  <si>
    <t xml:space="preserve"> As principais críticas a calibração automática recaem sobre a escolha da função objetivo e ao fato desses métodos poderem convergir a um mínimo local da função objetivo sem conseguir atingir o mínimo global. </t>
  </si>
  <si>
    <t xml:space="preserve"> Foi utilizado o algoritmo de Gradiente Reduzido disponível na ferramenta Solver do Excel.</t>
  </si>
  <si>
    <t xml:space="preserve">Avaliação do Ajuste do Modelo </t>
  </si>
  <si>
    <t xml:space="preserve">A avaliação do ajuste do modelo pode ser feita pela comparação visual gráfica dos hidrogramas calculado e observado</t>
  </si>
  <si>
    <t xml:space="preserve"> e também por dois índices estatísticos quantitativos.</t>
  </si>
  <si>
    <t xml:space="preserve">O hidrograma é o gráfico das series temporais calculada pelo modelo e observada ao longo dos períodos de calibração</t>
  </si>
  <si>
    <t xml:space="preserve"> e validação. Hidrogramas ajudam a identificar tendências, diferenças na magnitude e tempo de ocorrência dos picos</t>
  </si>
  <si>
    <t xml:space="preserve">Uma classificação do ajuste é sugerida na tabela que segue:</t>
  </si>
  <si>
    <t xml:space="preserve">Índice de eficiência do ajuste Nash-Sutcliffe (NSE) é uma estatística normalizada que determina a magnitude relativa</t>
  </si>
  <si>
    <t xml:space="preserve"> da variância residual (ruído) comparada a variância da série observada (informação).</t>
  </si>
  <si>
    <t xml:space="preserve">Tendência percentual (PBias) mede a tendência media do dado calculado ser maior ou menor que o dado observado. </t>
  </si>
  <si>
    <t xml:space="preserve">Índice de eficiência do ajuste Nash-Sutcliffe (NSE) igual a 1 representa o ajuste perfeito. Um valor igual a zero indica que as previsões são tão acuradas quanto a média das observações. </t>
  </si>
  <si>
    <t xml:space="preserve"> Quando negativo indica resultados insatisfatórios sendo melhor previsor a própria média das observações.</t>
  </si>
  <si>
    <t xml:space="preserve">Utilizar índices estatísticos quantitativos como função objetivo para calibração de parâmetros nem sempre representa a calibração ideal, mas constitui auxilio para viabilizar processos </t>
  </si>
  <si>
    <t xml:space="preserve"> matemáticos de otimização de parâmetros. Será sempre necessário analisar cuidadosamente o hidrograma para concluir a calibração.</t>
  </si>
  <si>
    <t xml:space="preserve">Esta técnica foi testada em várias bacias variando desde rios intermitentes do Nordeste brasileiro, a bacias litorâneas de alta precipitação.</t>
  </si>
  <si>
    <t xml:space="preserve">Na maioria dos casos foi necessário efetuar reajustes manuais na inicialização das variáveis de estado, à medida que a calibração evoluía. </t>
  </si>
  <si>
    <t xml:space="preserve">Calibrando-se uma bacia em períodos diferentes nota-se que os parâmetros obtidos automaticamente são sensivelmente diferentes. A escolha final dos parâmetros deve então recair em </t>
  </si>
  <si>
    <t xml:space="preserve"> valores que satisfaçam os dois períodos, desprezando-se nuances da função objetivo que os diferenciariam caso fosse adotado um procedimento totalmente automático.</t>
  </si>
  <si>
    <t xml:space="preserve">A mesma solução pode ser empregada de forma regional, calibrando-se várias bacias vizinhas e regionalizando-se os resultados. Isto aumenta a confiança em encontrar parâmetros</t>
  </si>
  <si>
    <t xml:space="preserve"> adequados, ao invés de utilizar apenas um período e uma única bacia.</t>
  </si>
  <si>
    <t xml:space="preserve">A calibração de modelos chuva-vazão efetuada em casos reais de aplicações em engenharia enfrenta problemas de falhas nos dados, distribuição deficiente dos postos de chuva, etc.</t>
  </si>
  <si>
    <t xml:space="preserve">SUB ModeloSmapDiario</t>
  </si>
  <si>
    <t xml:space="preserve">INPUT ndias, Ad</t>
  </si>
  <si>
    <t xml:space="preserve">entrada de dados</t>
  </si>
  <si>
    <t xml:space="preserve">INPUT  Tuin, Ebin, Supin</t>
  </si>
  <si>
    <t xml:space="preserve">entrada da inicializacao</t>
  </si>
  <si>
    <t xml:space="preserve">INPUT Str, Crec, Capc, Ai, K2t, Kkt</t>
  </si>
  <si>
    <t xml:space="preserve">entrada de parametros</t>
  </si>
  <si>
    <t xml:space="preserve">INPUT Ep(i), Pr(i), Pcof</t>
  </si>
  <si>
    <t xml:space="preserve">entrada de evaporacao pot. e chuva</t>
  </si>
  <si>
    <t xml:space="preserve">inicializacao dos reservatorios</t>
  </si>
  <si>
    <t xml:space="preserve">Rsub(0) = Ebin / (1 - .5 ^ (1 / Kkt)) / Ad * 86.4</t>
  </si>
  <si>
    <t xml:space="preserve">Rsup(0) = Supin / (1 - .5 ^ (1 / K2t)) / Ad * 86.4</t>
  </si>
  <si>
    <t xml:space="preserve">   FOR i = 1 TO ndias </t>
  </si>
  <si>
    <t xml:space="preserve">loop diario</t>
  </si>
  <si>
    <t xml:space="preserve">     P(i) = Pr(i) * Pcof   </t>
  </si>
  <si>
    <t xml:space="preserve">ajusta chuva media na bacia</t>
  </si>
  <si>
    <t xml:space="preserve">     Tu(i) = Rsolo(i-1) / Str   </t>
  </si>
  <si>
    <t xml:space="preserve">calcula teor de umidade</t>
  </si>
  <si>
    <t xml:space="preserve">     IF P(i) &gt; Ai THEN   </t>
  </si>
  <si>
    <t xml:space="preserve">calcula escoamento superficial</t>
  </si>
  <si>
    <t xml:space="preserve">                          Es(i) = (P(i) - Ai) ^ 2 / (P(i) - Ai + Str - Rsolo(i-1))</t>
  </si>
  <si>
    <t xml:space="preserve">                    ELSE</t>
  </si>
  <si>
    <t xml:space="preserve">                          Es(i) = 0</t>
  </si>
  <si>
    <t xml:space="preserve">     END IF</t>
  </si>
  <si>
    <t xml:space="preserve">     IF (P(i) - Es(i)) &gt; Ep(i) THEN </t>
  </si>
  <si>
    <t xml:space="preserve">calcula evapotranspiracao real</t>
  </si>
  <si>
    <t xml:space="preserve">                                   Er(i) = Ep(i)</t>
  </si>
  <si>
    <t xml:space="preserve">                              ELSE</t>
  </si>
  <si>
    <t xml:space="preserve">                                   Er(i) = (P(i) - Es(i)) + (Ep(i) - (P(i) - Es(i))) * Tu(i)</t>
  </si>
  <si>
    <t xml:space="preserve">     IF Rsolo(i-1) &gt; (Capc/100 * Str) THEN </t>
  </si>
  <si>
    <t xml:space="preserve">calcula recarga</t>
  </si>
  <si>
    <t xml:space="preserve">                           Rec(i) = Crec/100 * Tu(i) * (Rsolo(i-1) - (Capc/100 * Str))</t>
  </si>
  <si>
    <t xml:space="preserve">                      ELSE</t>
  </si>
  <si>
    <t xml:space="preserve">                           Rec(i) = 0</t>
  </si>
  <si>
    <t xml:space="preserve">     Rsolo(i) = Rsolo(i-1) + P(i) - Es(i) - Er(i) - Rec(i)</t>
  </si>
  <si>
    <t xml:space="preserve">atualiza res. do solo</t>
  </si>
  <si>
    <t xml:space="preserve">     IF Rsolo(i) &gt; Str THEN </t>
  </si>
  <si>
    <t xml:space="preserve">testa saturacao do solo</t>
  </si>
  <si>
    <t xml:space="preserve">                         Es(i) = Es(i) + Rsolo(i) - Str(i)</t>
  </si>
  <si>
    <t xml:space="preserve">                         Rsolo(i) = Str</t>
  </si>
  <si>
    <t xml:space="preserve">     Ed(i) = Rsup(i-1) * (1 - .5 ^ (1 / K2t)) </t>
  </si>
  <si>
    <t xml:space="preserve">calcula escoamento direto</t>
  </si>
  <si>
    <t xml:space="preserve">     Rsup(i) = Rsup(i-1) + Es(i) - Ed(i)</t>
  </si>
  <si>
    <t xml:space="preserve">atualiza res. da superficie</t>
  </si>
  <si>
    <t xml:space="preserve">     Eb(i) = Rsub(i-1) * (1 - .5 ^ (1 / Kkt))</t>
  </si>
  <si>
    <t xml:space="preserve">calcula escoamento basico</t>
  </si>
  <si>
    <t xml:space="preserve">     Rsub(i) = Rsub(i-1) + Rec(i) -Eb(i)</t>
  </si>
  <si>
    <t xml:space="preserve">atualiza res. subterraneo</t>
  </si>
  <si>
    <t xml:space="preserve">     Q(i) = (Ed(i) + Eb(i)) * Ad / 86.4 </t>
  </si>
  <si>
    <t xml:space="preserve">calcula vazao total</t>
  </si>
  <si>
    <t xml:space="preserve">   NEXT i   </t>
  </si>
  <si>
    <t xml:space="preserve">fim do loop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</si>
</sst>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"/>
    <numFmt numFmtId="166" formatCode="0"/>
    <numFmt numFmtId="167" formatCode="0.0000"/>
    <numFmt numFmtId="168" formatCode="General"/>
    <numFmt numFmtId="169" formatCode="0.000"/>
    <numFmt numFmtId="170" formatCode="dd/mm/yyyy"/>
    <numFmt numFmtId="171" formatCode="0.0"/>
    <numFmt numFmtId="172" formatCode="0.00000"/>
    <numFmt numFmtId="173" formatCode="[$-416]mmm\-yy;@"/>
    <numFmt numFmtId="174" formatCode="d/m/yyyy"/>
    <numFmt numFmtId="175" formatCode="d/m/yy"/>
    <numFmt numFmtId="176" formatCode="[$-416]d\-mmm\-yy;@"/>
    <numFmt numFmtId="177" formatCode="0%"/>
  </numFmts>
  <fonts count="3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BFBFB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A6A6A6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9.75"/>
      <color rgb="FF000000"/>
      <name val="Arial"/>
      <family val="2"/>
    </font>
    <font>
      <sz val="8"/>
      <color rgb="FF000000"/>
      <name val="Arial"/>
      <family val="2"/>
    </font>
    <font>
      <sz val="7.55"/>
      <color rgb="FF000000"/>
      <name val="Arial"/>
      <family val="2"/>
    </font>
    <font>
      <sz val="9.25"/>
      <color rgb="FF000000"/>
      <name val="Arial"/>
      <family val="2"/>
    </font>
    <font>
      <sz val="10"/>
      <name val="Arial"/>
      <family val="2"/>
    </font>
    <font>
      <sz val="10.8"/>
      <color rgb="FF000000"/>
      <name val="Arial"/>
      <family val="2"/>
    </font>
    <font>
      <sz val="9"/>
      <color rgb="FF00000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1"/>
      <color rgb="FF595959"/>
      <name val="Calibri"/>
      <family val="2"/>
    </font>
    <font>
      <sz val="13.2"/>
      <color rgb="FF595959"/>
      <name val="Calibri"/>
      <family val="2"/>
    </font>
    <font>
      <sz val="9"/>
      <name val="Arial"/>
      <family val="2"/>
      <charset val="1"/>
    </font>
    <font>
      <sz val="10"/>
      <color rgb="FF000080"/>
      <name val="Arial"/>
      <family val="2"/>
      <charset val="1"/>
    </font>
    <font>
      <sz val="8"/>
      <color rgb="FFFF0000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3CDDD"/>
      </patternFill>
    </fill>
    <fill>
      <patternFill patternType="solid">
        <fgColor rgb="FF00B0F0"/>
        <bgColor rgb="FF4BACC6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FBFBF"/>
      </patternFill>
    </fill>
    <fill>
      <patternFill patternType="solid">
        <fgColor rgb="FF93CDDD"/>
        <bgColor rgb="FF8EB4E3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D7E4BD"/>
      </patternFill>
    </fill>
    <fill>
      <patternFill patternType="solid">
        <fgColor rgb="FFD7E4BD"/>
        <bgColor rgb="FFD9D9D9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FF"/>
        </patternFill>
      </fill>
    </dxf>
    <dxf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C0504D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FBFBF"/>
      <rgbColor rgb="FFD7E4BD"/>
      <rgbColor rgb="FFFFFF99"/>
      <rgbColor rgb="FF93CDDD"/>
      <rgbColor rgb="FFFF99CC"/>
      <rgbColor rgb="FFB7B7B7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984807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_rels/chart107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108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Diferenças em relação a média acumuladas</a:t>
            </a:r>
          </a:p>
        </c:rich>
      </c:tx>
      <c:layout>
        <c:manualLayout>
          <c:xMode val="edge"/>
          <c:yMode val="edge"/>
          <c:x val="0.219974355321271"/>
          <c:y val="0.026362260343087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95369710785"/>
          <c:y val="0.184157416750757"/>
          <c:w val="0.806952557344351"/>
          <c:h val="0.74192734611503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Diário'!$AL$17:$AL$384</c:f>
              <c:numCache>
                <c:formatCode>General</c:formatCode>
                <c:ptCount val="368"/>
                <c:pt idx="0">
                  <c:v>0</c:v>
                </c:pt>
                <c:pt idx="1">
                  <c:v>-49.9993163760045</c:v>
                </c:pt>
                <c:pt idx="2">
                  <c:v>-38.3789228242042</c:v>
                </c:pt>
                <c:pt idx="3">
                  <c:v>349.661104131614</c:v>
                </c:pt>
                <c:pt idx="4">
                  <c:v>614.080897211278</c:v>
                </c:pt>
                <c:pt idx="5">
                  <c:v>727.923541881045</c:v>
                </c:pt>
                <c:pt idx="6">
                  <c:v>768.182364193649</c:v>
                </c:pt>
                <c:pt idx="7">
                  <c:v>796.396268114088</c:v>
                </c:pt>
                <c:pt idx="8">
                  <c:v>1051.28951003854</c:v>
                </c:pt>
                <c:pt idx="9">
                  <c:v>1252.6003889993</c:v>
                </c:pt>
                <c:pt idx="10">
                  <c:v>2174.80369908603</c:v>
                </c:pt>
                <c:pt idx="11">
                  <c:v>2635.98936382161</c:v>
                </c:pt>
                <c:pt idx="12">
                  <c:v>2933.67372968177</c:v>
                </c:pt>
                <c:pt idx="13">
                  <c:v>3089.83567360833</c:v>
                </c:pt>
                <c:pt idx="14">
                  <c:v>3176.73033675</c:v>
                </c:pt>
                <c:pt idx="15">
                  <c:v>3230.46240177109</c:v>
                </c:pt>
                <c:pt idx="16">
                  <c:v>3268.35968704797</c:v>
                </c:pt>
                <c:pt idx="17">
                  <c:v>3302.42097652926</c:v>
                </c:pt>
                <c:pt idx="18">
                  <c:v>3333.19970252918</c:v>
                </c:pt>
                <c:pt idx="19">
                  <c:v>3361.2716609286</c:v>
                </c:pt>
                <c:pt idx="20">
                  <c:v>3390.66453418229</c:v>
                </c:pt>
                <c:pt idx="21">
                  <c:v>3562.90546730531</c:v>
                </c:pt>
                <c:pt idx="22">
                  <c:v>3662.31268554277</c:v>
                </c:pt>
                <c:pt idx="23">
                  <c:v>3725.21479426586</c:v>
                </c:pt>
                <c:pt idx="24">
                  <c:v>3769.49851649378</c:v>
                </c:pt>
                <c:pt idx="25">
                  <c:v>3803.77661841298</c:v>
                </c:pt>
                <c:pt idx="26">
                  <c:v>3832.28445125973</c:v>
                </c:pt>
                <c:pt idx="27">
                  <c:v>3856.85039629638</c:v>
                </c:pt>
                <c:pt idx="28">
                  <c:v>3887.71316149561</c:v>
                </c:pt>
                <c:pt idx="29">
                  <c:v>4261.97952492887</c:v>
                </c:pt>
                <c:pt idx="30">
                  <c:v>4737.70751915464</c:v>
                </c:pt>
                <c:pt idx="31">
                  <c:v>5137.11972729516</c:v>
                </c:pt>
                <c:pt idx="32">
                  <c:v>5383.72801987217</c:v>
                </c:pt>
                <c:pt idx="33">
                  <c:v>5530.995201609</c:v>
                </c:pt>
                <c:pt idx="34">
                  <c:v>5624.03604772581</c:v>
                </c:pt>
                <c:pt idx="35">
                  <c:v>5690.32437291472</c:v>
                </c:pt>
                <c:pt idx="36">
                  <c:v>5743.16333442618</c:v>
                </c:pt>
                <c:pt idx="37">
                  <c:v>5788.84909647243</c:v>
                </c:pt>
                <c:pt idx="38">
                  <c:v>5830.23671149954</c:v>
                </c:pt>
                <c:pt idx="39">
                  <c:v>5868.51178344171</c:v>
                </c:pt>
                <c:pt idx="40">
                  <c:v>5904.06735843893</c:v>
                </c:pt>
                <c:pt idx="41">
                  <c:v>5936.91344285644</c:v>
                </c:pt>
                <c:pt idx="42">
                  <c:v>5966.91421560233</c:v>
                </c:pt>
                <c:pt idx="43">
                  <c:v>6247.69090735669</c:v>
                </c:pt>
                <c:pt idx="44">
                  <c:v>6483.28525567715</c:v>
                </c:pt>
                <c:pt idx="45">
                  <c:v>6651.23135692262</c:v>
                </c:pt>
                <c:pt idx="46">
                  <c:v>6751.0599079562</c:v>
                </c:pt>
                <c:pt idx="47">
                  <c:v>6814.9617115176</c:v>
                </c:pt>
                <c:pt idx="48">
                  <c:v>6860.33773157872</c:v>
                </c:pt>
                <c:pt idx="49">
                  <c:v>6895.71746278675</c:v>
                </c:pt>
                <c:pt idx="50">
                  <c:v>6925.14466644336</c:v>
                </c:pt>
                <c:pt idx="51">
                  <c:v>6950.40726397257</c:v>
                </c:pt>
                <c:pt idx="52">
                  <c:v>6972.24731637158</c:v>
                </c:pt>
                <c:pt idx="53">
                  <c:v>6991.10780097551</c:v>
                </c:pt>
                <c:pt idx="54">
                  <c:v>7007.32644782675</c:v>
                </c:pt>
                <c:pt idx="55">
                  <c:v>7021.0984348929</c:v>
                </c:pt>
                <c:pt idx="56">
                  <c:v>7069.87857631145</c:v>
                </c:pt>
                <c:pt idx="57">
                  <c:v>7097.75637745553</c:v>
                </c:pt>
                <c:pt idx="58">
                  <c:v>7114.13265505461</c:v>
                </c:pt>
                <c:pt idx="59">
                  <c:v>7123.7318075784</c:v>
                </c:pt>
                <c:pt idx="60">
                  <c:v>7128.939476432</c:v>
                </c:pt>
                <c:pt idx="61">
                  <c:v>7130.97138906829</c:v>
                </c:pt>
                <c:pt idx="62">
                  <c:v>7130.45779277311</c:v>
                </c:pt>
                <c:pt idx="63">
                  <c:v>7127.73568350762</c:v>
                </c:pt>
                <c:pt idx="64">
                  <c:v>7122.99493200619</c:v>
                </c:pt>
                <c:pt idx="65">
                  <c:v>7117.35652324667</c:v>
                </c:pt>
                <c:pt idx="66">
                  <c:v>7109.39102728995</c:v>
                </c:pt>
                <c:pt idx="67">
                  <c:v>7099.40883566215</c:v>
                </c:pt>
                <c:pt idx="68">
                  <c:v>7087.58463014659</c:v>
                </c:pt>
                <c:pt idx="69">
                  <c:v>7074.02479259388</c:v>
                </c:pt>
                <c:pt idx="70">
                  <c:v>7059.37691674738</c:v>
                </c:pt>
                <c:pt idx="71">
                  <c:v>7046.32398934193</c:v>
                </c:pt>
                <c:pt idx="72">
                  <c:v>7032.23349309582</c:v>
                </c:pt>
                <c:pt idx="73">
                  <c:v>7033.86746543839</c:v>
                </c:pt>
                <c:pt idx="74">
                  <c:v>7024.82803406498</c:v>
                </c:pt>
                <c:pt idx="75">
                  <c:v>7044.04561734765</c:v>
                </c:pt>
                <c:pt idx="76">
                  <c:v>7181.12357823775</c:v>
                </c:pt>
                <c:pt idx="77">
                  <c:v>7638.5265147757</c:v>
                </c:pt>
                <c:pt idx="78">
                  <c:v>7855.69712941338</c:v>
                </c:pt>
                <c:pt idx="79">
                  <c:v>7951.96404023118</c:v>
                </c:pt>
                <c:pt idx="80">
                  <c:v>7987.39586463677</c:v>
                </c:pt>
                <c:pt idx="81">
                  <c:v>7992.00529076607</c:v>
                </c:pt>
                <c:pt idx="82">
                  <c:v>7980.66777881373</c:v>
                </c:pt>
                <c:pt idx="83">
                  <c:v>7960.60162529481</c:v>
                </c:pt>
                <c:pt idx="84">
                  <c:v>7938.46036154257</c:v>
                </c:pt>
                <c:pt idx="85">
                  <c:v>7926.36524884392</c:v>
                </c:pt>
                <c:pt idx="86">
                  <c:v>7904.0619490019</c:v>
                </c:pt>
                <c:pt idx="87">
                  <c:v>7876.00034719926</c:v>
                </c:pt>
                <c:pt idx="88">
                  <c:v>7844.47512471651</c:v>
                </c:pt>
                <c:pt idx="89">
                  <c:v>7810.64697150031</c:v>
                </c:pt>
                <c:pt idx="90">
                  <c:v>7998.07030720183</c:v>
                </c:pt>
                <c:pt idx="91">
                  <c:v>8073.69359141213</c:v>
                </c:pt>
                <c:pt idx="92">
                  <c:v>8092.9662173248</c:v>
                </c:pt>
                <c:pt idx="93">
                  <c:v>8083.71620336291</c:v>
                </c:pt>
                <c:pt idx="94">
                  <c:v>8059.39475847746</c:v>
                </c:pt>
                <c:pt idx="95">
                  <c:v>8026.95896620765</c:v>
                </c:pt>
                <c:pt idx="96">
                  <c:v>7989.95838994596</c:v>
                </c:pt>
                <c:pt idx="97">
                  <c:v>7950.1794052239</c:v>
                </c:pt>
                <c:pt idx="98">
                  <c:v>7908.52652883893</c:v>
                </c:pt>
                <c:pt idx="99">
                  <c:v>7867.87683495532</c:v>
                </c:pt>
                <c:pt idx="100">
                  <c:v>7828.287604777</c:v>
                </c:pt>
                <c:pt idx="101">
                  <c:v>7786.0602711238</c:v>
                </c:pt>
                <c:pt idx="102">
                  <c:v>7790.77555832147</c:v>
                </c:pt>
                <c:pt idx="103">
                  <c:v>7769.10746380407</c:v>
                </c:pt>
                <c:pt idx="104">
                  <c:v>7733.82573351156</c:v>
                </c:pt>
                <c:pt idx="105">
                  <c:v>7698.47510055102</c:v>
                </c:pt>
                <c:pt idx="106">
                  <c:v>7655.53690279272</c:v>
                </c:pt>
                <c:pt idx="107">
                  <c:v>7608.41123410683</c:v>
                </c:pt>
                <c:pt idx="108">
                  <c:v>7560.39957640802</c:v>
                </c:pt>
                <c:pt idx="109">
                  <c:v>7513.11980029854</c:v>
                </c:pt>
                <c:pt idx="110">
                  <c:v>7462.69541119488</c:v>
                </c:pt>
                <c:pt idx="111">
                  <c:v>7410.33978090901</c:v>
                </c:pt>
                <c:pt idx="112">
                  <c:v>7356.66779342647</c:v>
                </c:pt>
                <c:pt idx="113">
                  <c:v>7302.41162827036</c:v>
                </c:pt>
                <c:pt idx="114">
                  <c:v>7253.08265709477</c:v>
                </c:pt>
                <c:pt idx="115">
                  <c:v>7199.96874295182</c:v>
                </c:pt>
                <c:pt idx="116">
                  <c:v>7144.59296659206</c:v>
                </c:pt>
                <c:pt idx="117">
                  <c:v>7087.77378833157</c:v>
                </c:pt>
                <c:pt idx="118">
                  <c:v>7029.92757517118</c:v>
                </c:pt>
                <c:pt idx="119">
                  <c:v>6973.39770858463</c:v>
                </c:pt>
                <c:pt idx="120">
                  <c:v>6915.10624559056</c:v>
                </c:pt>
                <c:pt idx="121">
                  <c:v>6855.65036162029</c:v>
                </c:pt>
                <c:pt idx="122">
                  <c:v>6818.1018942068</c:v>
                </c:pt>
                <c:pt idx="123">
                  <c:v>6852.47904884159</c:v>
                </c:pt>
                <c:pt idx="124">
                  <c:v>6838.53999971545</c:v>
                </c:pt>
                <c:pt idx="125">
                  <c:v>6800.18311114484</c:v>
                </c:pt>
                <c:pt idx="126">
                  <c:v>6749.36349770214</c:v>
                </c:pt>
                <c:pt idx="127">
                  <c:v>6692.06451359118</c:v>
                </c:pt>
                <c:pt idx="128">
                  <c:v>6631.28350042973</c:v>
                </c:pt>
                <c:pt idx="129">
                  <c:v>6568.5246641648</c:v>
                </c:pt>
                <c:pt idx="130">
                  <c:v>6504.54551648531</c:v>
                </c:pt>
                <c:pt idx="131">
                  <c:v>6439.73009841587</c:v>
                </c:pt>
                <c:pt idx="132">
                  <c:v>6374.27559493529</c:v>
                </c:pt>
                <c:pt idx="133">
                  <c:v>6309.82281888055</c:v>
                </c:pt>
                <c:pt idx="134">
                  <c:v>6244.12276024227</c:v>
                </c:pt>
                <c:pt idx="135">
                  <c:v>6178.10618592769</c:v>
                </c:pt>
                <c:pt idx="136">
                  <c:v>6115.02662385563</c:v>
                </c:pt>
                <c:pt idx="137">
                  <c:v>6345.05634111716</c:v>
                </c:pt>
                <c:pt idx="138">
                  <c:v>6438.73472585351</c:v>
                </c:pt>
                <c:pt idx="139">
                  <c:v>6451.11550079606</c:v>
                </c:pt>
                <c:pt idx="140">
                  <c:v>6422.66380864888</c:v>
                </c:pt>
                <c:pt idx="141">
                  <c:v>6373.61641561427</c:v>
                </c:pt>
                <c:pt idx="142">
                  <c:v>6314.09580383316</c:v>
                </c:pt>
                <c:pt idx="143">
                  <c:v>6249.16721979357</c:v>
                </c:pt>
                <c:pt idx="144">
                  <c:v>6181.36720067324</c:v>
                </c:pt>
                <c:pt idx="145">
                  <c:v>6111.96783960037</c:v>
                </c:pt>
                <c:pt idx="146">
                  <c:v>6041.60892032579</c:v>
                </c:pt>
                <c:pt idx="147">
                  <c:v>5970.6139865542</c:v>
                </c:pt>
                <c:pt idx="148">
                  <c:v>5899.14837855932</c:v>
                </c:pt>
                <c:pt idx="149">
                  <c:v>5827.29825339655</c:v>
                </c:pt>
                <c:pt idx="150">
                  <c:v>5755.11009687077</c:v>
                </c:pt>
                <c:pt idx="151">
                  <c:v>5682.6104813393</c:v>
                </c:pt>
                <c:pt idx="152">
                  <c:v>5609.81594639082</c:v>
                </c:pt>
                <c:pt idx="153">
                  <c:v>5536.7379409217</c:v>
                </c:pt>
                <c:pt idx="154">
                  <c:v>5463.38529587137</c:v>
                </c:pt>
                <c:pt idx="155">
                  <c:v>5389.76546224843</c:v>
                </c:pt>
                <c:pt idx="156">
                  <c:v>5315.88513176427</c:v>
                </c:pt>
                <c:pt idx="157">
                  <c:v>5241.75054873338</c:v>
                </c:pt>
                <c:pt idx="158">
                  <c:v>5167.36766757095</c:v>
                </c:pt>
                <c:pt idx="159">
                  <c:v>5093.10308007412</c:v>
                </c:pt>
                <c:pt idx="160">
                  <c:v>5018.42109245818</c:v>
                </c:pt>
                <c:pt idx="161">
                  <c:v>4946.12098583179</c:v>
                </c:pt>
                <c:pt idx="162">
                  <c:v>4872.19770620167</c:v>
                </c:pt>
                <c:pt idx="163">
                  <c:v>4809.52490302493</c:v>
                </c:pt>
                <c:pt idx="164">
                  <c:v>4740.20183703711</c:v>
                </c:pt>
                <c:pt idx="165">
                  <c:v>4670.14786883488</c:v>
                </c:pt>
                <c:pt idx="166">
                  <c:v>4596.93042077326</c:v>
                </c:pt>
                <c:pt idx="167">
                  <c:v>4522.03281064977</c:v>
                </c:pt>
                <c:pt idx="168">
                  <c:v>4446.19894532776</c:v>
                </c:pt>
                <c:pt idx="169">
                  <c:v>4369.80297485994</c:v>
                </c:pt>
                <c:pt idx="170">
                  <c:v>4293.0341207228</c:v>
                </c:pt>
                <c:pt idx="171">
                  <c:v>4215.98909107972</c:v>
                </c:pt>
                <c:pt idx="172">
                  <c:v>4138.71828953228</c:v>
                </c:pt>
                <c:pt idx="173">
                  <c:v>4061.24892059004</c:v>
                </c:pt>
                <c:pt idx="174">
                  <c:v>3986.1883717746</c:v>
                </c:pt>
                <c:pt idx="175">
                  <c:v>4014.36926337821</c:v>
                </c:pt>
                <c:pt idx="176">
                  <c:v>3989.38026071695</c:v>
                </c:pt>
                <c:pt idx="177">
                  <c:v>3937.72819322516</c:v>
                </c:pt>
                <c:pt idx="178">
                  <c:v>3872.66825983073</c:v>
                </c:pt>
                <c:pt idx="179">
                  <c:v>3800.82980345684</c:v>
                </c:pt>
                <c:pt idx="180">
                  <c:v>3725.5291992037</c:v>
                </c:pt>
                <c:pt idx="181">
                  <c:v>3648.42629934884</c:v>
                </c:pt>
                <c:pt idx="182">
                  <c:v>3570.35265673603</c:v>
                </c:pt>
                <c:pt idx="183">
                  <c:v>3491.72563733819</c:v>
                </c:pt>
                <c:pt idx="184">
                  <c:v>3412.75547738738</c:v>
                </c:pt>
                <c:pt idx="185">
                  <c:v>3333.54881276909</c:v>
                </c:pt>
                <c:pt idx="186">
                  <c:v>3254.1604445296</c:v>
                </c:pt>
                <c:pt idx="187">
                  <c:v>3174.61922242145</c:v>
                </c:pt>
                <c:pt idx="188">
                  <c:v>3094.94098744988</c:v>
                </c:pt>
                <c:pt idx="189">
                  <c:v>3015.13504390204</c:v>
                </c:pt>
                <c:pt idx="190">
                  <c:v>2935.20739610036</c:v>
                </c:pt>
                <c:pt idx="191">
                  <c:v>2855.1623675011</c:v>
                </c:pt>
                <c:pt idx="192">
                  <c:v>2775.003410949</c:v>
                </c:pt>
                <c:pt idx="193">
                  <c:v>2694.73351449392</c:v>
                </c:pt>
                <c:pt idx="194">
                  <c:v>2614.35540497265</c:v>
                </c:pt>
                <c:pt idx="195">
                  <c:v>2533.87165045799</c:v>
                </c:pt>
                <c:pt idx="196">
                  <c:v>2463.22507416725</c:v>
                </c:pt>
                <c:pt idx="197">
                  <c:v>2387.50751388153</c:v>
                </c:pt>
                <c:pt idx="198">
                  <c:v>2309.20637451454</c:v>
                </c:pt>
                <c:pt idx="199">
                  <c:v>2229.56645683364</c:v>
                </c:pt>
                <c:pt idx="200">
                  <c:v>2149.21123444757</c:v>
                </c:pt>
                <c:pt idx="201">
                  <c:v>2074.64917885054</c:v>
                </c:pt>
                <c:pt idx="202">
                  <c:v>1996.74417859507</c:v>
                </c:pt>
                <c:pt idx="203">
                  <c:v>1917.12486528908</c:v>
                </c:pt>
                <c:pt idx="204">
                  <c:v>1836.60653321995</c:v>
                </c:pt>
                <c:pt idx="205">
                  <c:v>1755.5977856662</c:v>
                </c:pt>
                <c:pt idx="206">
                  <c:v>1674.30385856379</c:v>
                </c:pt>
                <c:pt idx="207">
                  <c:v>1592.82828283801</c:v>
                </c:pt>
                <c:pt idx="208">
                  <c:v>1511.22371605685</c:v>
                </c:pt>
                <c:pt idx="209">
                  <c:v>1429.51735873393</c:v>
                </c:pt>
                <c:pt idx="210">
                  <c:v>1347.72366294537</c:v>
                </c:pt>
                <c:pt idx="211">
                  <c:v>1265.85068709294</c:v>
                </c:pt>
                <c:pt idx="212">
                  <c:v>1183.90327373004</c:v>
                </c:pt>
                <c:pt idx="213">
                  <c:v>1101.88463890887</c:v>
                </c:pt>
                <c:pt idx="214">
                  <c:v>1019.79716727834</c:v>
                </c:pt>
                <c:pt idx="215">
                  <c:v>937.642810047632</c:v>
                </c:pt>
                <c:pt idx="216">
                  <c:v>855.423284373101</c:v>
                </c:pt>
                <c:pt idx="217">
                  <c:v>773.140173447632</c:v>
                </c:pt>
                <c:pt idx="218">
                  <c:v>690.79497693215</c:v>
                </c:pt>
                <c:pt idx="219">
                  <c:v>608.389136549381</c:v>
                </c:pt>
                <c:pt idx="220">
                  <c:v>525.924049250115</c:v>
                </c:pt>
                <c:pt idx="221">
                  <c:v>443.401074157269</c:v>
                </c:pt>
                <c:pt idx="222">
                  <c:v>360.821536390612</c:v>
                </c:pt>
                <c:pt idx="223">
                  <c:v>278.186729323766</c:v>
                </c:pt>
                <c:pt idx="224">
                  <c:v>195.497916049478</c:v>
                </c:pt>
                <c:pt idx="225">
                  <c:v>112.756330441321</c:v>
                </c:pt>
                <c:pt idx="226">
                  <c:v>29.9631780061143</c:v>
                </c:pt>
                <c:pt idx="227">
                  <c:v>-52.8803633756629</c:v>
                </c:pt>
                <c:pt idx="228">
                  <c:v>-135.773142772618</c:v>
                </c:pt>
                <c:pt idx="229">
                  <c:v>-218.287740205132</c:v>
                </c:pt>
                <c:pt idx="230">
                  <c:v>-301.062499788198</c:v>
                </c:pt>
                <c:pt idx="231">
                  <c:v>-383.989773864361</c:v>
                </c:pt>
                <c:pt idx="232">
                  <c:v>-467.01522622492</c:v>
                </c:pt>
                <c:pt idx="233">
                  <c:v>-550.11118808833</c:v>
                </c:pt>
                <c:pt idx="234">
                  <c:v>-633.263335822104</c:v>
                </c:pt>
                <c:pt idx="235">
                  <c:v>-716.464029542582</c:v>
                </c:pt>
                <c:pt idx="236">
                  <c:v>-799.708982159591</c:v>
                </c:pt>
                <c:pt idx="237">
                  <c:v>-882.995593649385</c:v>
                </c:pt>
                <c:pt idx="238">
                  <c:v>-966.322117947419</c:v>
                </c:pt>
                <c:pt idx="239">
                  <c:v>-1049.6872461566</c:v>
                </c:pt>
                <c:pt idx="240">
                  <c:v>-1133.08989791875</c:v>
                </c:pt>
                <c:pt idx="241">
                  <c:v>-1216.5291168729</c:v>
                </c:pt>
                <c:pt idx="242">
                  <c:v>-1299.74986886619</c:v>
                </c:pt>
                <c:pt idx="243">
                  <c:v>-1383.1325380267</c:v>
                </c:pt>
                <c:pt idx="244">
                  <c:v>-1466.61277881092</c:v>
                </c:pt>
                <c:pt idx="245">
                  <c:v>-1550.15803900476</c:v>
                </c:pt>
                <c:pt idx="246">
                  <c:v>-1633.75167172527</c:v>
                </c:pt>
                <c:pt idx="247">
                  <c:v>-1717.38499122362</c:v>
                </c:pt>
                <c:pt idx="248">
                  <c:v>-1801.05330059318</c:v>
                </c:pt>
                <c:pt idx="249">
                  <c:v>-1884.75390543447</c:v>
                </c:pt>
                <c:pt idx="250">
                  <c:v>-1968.48512050306</c:v>
                </c:pt>
                <c:pt idx="251">
                  <c:v>-2052.24577285296</c:v>
                </c:pt>
                <c:pt idx="252">
                  <c:v>-2136.03495323203</c:v>
                </c:pt>
                <c:pt idx="253">
                  <c:v>-2219.85189160732</c:v>
                </c:pt>
                <c:pt idx="254">
                  <c:v>-2303.6958947594</c:v>
                </c:pt>
                <c:pt idx="255">
                  <c:v>-2387.56631491495</c:v>
                </c:pt>
                <c:pt idx="256">
                  <c:v>-2471.46253390229</c:v>
                </c:pt>
                <c:pt idx="257">
                  <c:v>-2555.38395507205</c:v>
                </c:pt>
                <c:pt idx="258">
                  <c:v>-2639.32999910396</c:v>
                </c:pt>
                <c:pt idx="259">
                  <c:v>-2723.30010176027</c:v>
                </c:pt>
                <c:pt idx="260">
                  <c:v>-2807.29371261583</c:v>
                </c:pt>
                <c:pt idx="261">
                  <c:v>-2891.31029427993</c:v>
                </c:pt>
                <c:pt idx="262">
                  <c:v>-2975.34932186722</c:v>
                </c:pt>
                <c:pt idx="263">
                  <c:v>-3059.41028259643</c:v>
                </c:pt>
                <c:pt idx="264">
                  <c:v>-3143.49267545607</c:v>
                </c:pt>
                <c:pt idx="265">
                  <c:v>-3227.59601090669</c:v>
                </c:pt>
                <c:pt idx="266">
                  <c:v>-3311.71981060438</c:v>
                </c:pt>
                <c:pt idx="267">
                  <c:v>-3354.765302326</c:v>
                </c:pt>
                <c:pt idx="268">
                  <c:v>-3418.37948655738</c:v>
                </c:pt>
                <c:pt idx="269">
                  <c:v>-3486.21752886628</c:v>
                </c:pt>
                <c:pt idx="270">
                  <c:v>-3562.24642294351</c:v>
                </c:pt>
                <c:pt idx="271">
                  <c:v>-3606.56059754003</c:v>
                </c:pt>
                <c:pt idx="272">
                  <c:v>-3669.14445474264</c:v>
                </c:pt>
                <c:pt idx="273">
                  <c:v>-3742.57235901987</c:v>
                </c:pt>
                <c:pt idx="274">
                  <c:v>-3821.43059335448</c:v>
                </c:pt>
                <c:pt idx="275">
                  <c:v>-3903.01210951664</c:v>
                </c:pt>
                <c:pt idx="276">
                  <c:v>-3985.96319800352</c:v>
                </c:pt>
                <c:pt idx="277">
                  <c:v>-4069.60682291001</c:v>
                </c:pt>
                <c:pt idx="278">
                  <c:v>-4153.60428926745</c:v>
                </c:pt>
                <c:pt idx="279">
                  <c:v>-4237.78607661842</c:v>
                </c:pt>
                <c:pt idx="280">
                  <c:v>-4322.06725571188</c:v>
                </c:pt>
                <c:pt idx="281">
                  <c:v>-4406.40519676042</c:v>
                </c:pt>
                <c:pt idx="282">
                  <c:v>-4490.77842348074</c:v>
                </c:pt>
                <c:pt idx="283">
                  <c:v>-4575.17604002779</c:v>
                </c:pt>
                <c:pt idx="284">
                  <c:v>-4659.59244437753</c:v>
                </c:pt>
                <c:pt idx="285">
                  <c:v>-4744.02468493616</c:v>
                </c:pt>
                <c:pt idx="286">
                  <c:v>-4828.47113876425</c:v>
                </c:pt>
                <c:pt idx="287">
                  <c:v>-4895.98382151526</c:v>
                </c:pt>
                <c:pt idx="288">
                  <c:v>-4902.7556868788</c:v>
                </c:pt>
                <c:pt idx="289">
                  <c:v>-4947.78232819303</c:v>
                </c:pt>
                <c:pt idx="290">
                  <c:v>-5012.54975770785</c:v>
                </c:pt>
                <c:pt idx="291">
                  <c:v>-5087.19318967742</c:v>
                </c:pt>
                <c:pt idx="292">
                  <c:v>-5166.78010313382</c:v>
                </c:pt>
                <c:pt idx="293">
                  <c:v>-5248.84411242381</c:v>
                </c:pt>
                <c:pt idx="294">
                  <c:v>-5332.15190241032</c:v>
                </c:pt>
                <c:pt idx="295">
                  <c:v>-5377.26450847125</c:v>
                </c:pt>
                <c:pt idx="296">
                  <c:v>-5441.71709098788</c:v>
                </c:pt>
                <c:pt idx="297">
                  <c:v>-5516.23415968252</c:v>
                </c:pt>
                <c:pt idx="298">
                  <c:v>-5595.78824230912</c:v>
                </c:pt>
                <c:pt idx="299">
                  <c:v>-5665.22861405697</c:v>
                </c:pt>
                <c:pt idx="300">
                  <c:v>-5742.25356548629</c:v>
                </c:pt>
                <c:pt idx="301">
                  <c:v>-5823.07525811021</c:v>
                </c:pt>
                <c:pt idx="302">
                  <c:v>-5846.31137985187</c:v>
                </c:pt>
                <c:pt idx="303">
                  <c:v>-5900.03500457218</c:v>
                </c:pt>
                <c:pt idx="304">
                  <c:v>-5969.21823438431</c:v>
                </c:pt>
                <c:pt idx="305">
                  <c:v>-6046.1358778818</c:v>
                </c:pt>
                <c:pt idx="306">
                  <c:v>-6126.12733494436</c:v>
                </c:pt>
                <c:pt idx="307">
                  <c:v>-5980.62670791509</c:v>
                </c:pt>
                <c:pt idx="308">
                  <c:v>-5937.92186061399</c:v>
                </c:pt>
                <c:pt idx="309">
                  <c:v>-5958.91079314357</c:v>
                </c:pt>
                <c:pt idx="310">
                  <c:v>-6011.75023121135</c:v>
                </c:pt>
                <c:pt idx="311">
                  <c:v>-5909.81513303848</c:v>
                </c:pt>
                <c:pt idx="312">
                  <c:v>-5636.41882200794</c:v>
                </c:pt>
                <c:pt idx="313">
                  <c:v>-5535.71147377883</c:v>
                </c:pt>
                <c:pt idx="314">
                  <c:v>-5520.54343741168</c:v>
                </c:pt>
                <c:pt idx="315">
                  <c:v>-5546.72225125674</c:v>
                </c:pt>
                <c:pt idx="316">
                  <c:v>-5535.84183738683</c:v>
                </c:pt>
                <c:pt idx="317">
                  <c:v>-5546.49926680029</c:v>
                </c:pt>
                <c:pt idx="318">
                  <c:v>-5569.92370778501</c:v>
                </c:pt>
                <c:pt idx="319">
                  <c:v>-5375.93572500564</c:v>
                </c:pt>
                <c:pt idx="320">
                  <c:v>-5211.67066394795</c:v>
                </c:pt>
                <c:pt idx="321">
                  <c:v>-5128.5802453374</c:v>
                </c:pt>
                <c:pt idx="322">
                  <c:v>-5080.85028020274</c:v>
                </c:pt>
                <c:pt idx="323">
                  <c:v>-5068.77603983471</c:v>
                </c:pt>
                <c:pt idx="324">
                  <c:v>-5072.46143956161</c:v>
                </c:pt>
                <c:pt idx="325">
                  <c:v>-5082.54967051363</c:v>
                </c:pt>
                <c:pt idx="326">
                  <c:v>-4876.56359235452</c:v>
                </c:pt>
                <c:pt idx="327">
                  <c:v>-4466.39628303573</c:v>
                </c:pt>
                <c:pt idx="328">
                  <c:v>-4259.54874541315</c:v>
                </c:pt>
                <c:pt idx="329">
                  <c:v>-4151.3131878114</c:v>
                </c:pt>
                <c:pt idx="330">
                  <c:v>-4090.72102684045</c:v>
                </c:pt>
                <c:pt idx="331">
                  <c:v>-4010.25361292694</c:v>
                </c:pt>
                <c:pt idx="332">
                  <c:v>-3897.69649040728</c:v>
                </c:pt>
                <c:pt idx="333">
                  <c:v>-3816.73317354996</c:v>
                </c:pt>
                <c:pt idx="334">
                  <c:v>-3692.49743102797</c:v>
                </c:pt>
                <c:pt idx="335">
                  <c:v>-3611.2341368928</c:v>
                </c:pt>
                <c:pt idx="336">
                  <c:v>-3547.52817143092</c:v>
                </c:pt>
                <c:pt idx="337">
                  <c:v>-3493.77155185167</c:v>
                </c:pt>
                <c:pt idx="338">
                  <c:v>-3444.13801944416</c:v>
                </c:pt>
                <c:pt idx="339">
                  <c:v>-3340.84943033411</c:v>
                </c:pt>
                <c:pt idx="340">
                  <c:v>-3175.62247904508</c:v>
                </c:pt>
                <c:pt idx="341">
                  <c:v>-3051.69726436973</c:v>
                </c:pt>
                <c:pt idx="342">
                  <c:v>-2960.65275278645</c:v>
                </c:pt>
                <c:pt idx="343">
                  <c:v>-2862.1887693284</c:v>
                </c:pt>
                <c:pt idx="344">
                  <c:v>-2781.55704955316</c:v>
                </c:pt>
                <c:pt idx="345">
                  <c:v>-2709.2436247322</c:v>
                </c:pt>
                <c:pt idx="346">
                  <c:v>-2550.84499219962</c:v>
                </c:pt>
                <c:pt idx="347">
                  <c:v>-2408.78372937376</c:v>
                </c:pt>
                <c:pt idx="348">
                  <c:v>-2302.10407001668</c:v>
                </c:pt>
                <c:pt idx="349">
                  <c:v>-2165.44853143644</c:v>
                </c:pt>
                <c:pt idx="350">
                  <c:v>-1988.10160557338</c:v>
                </c:pt>
                <c:pt idx="351">
                  <c:v>-1816.33845766424</c:v>
                </c:pt>
                <c:pt idx="352">
                  <c:v>-1689.92750783826</c:v>
                </c:pt>
                <c:pt idx="353">
                  <c:v>-1576.92111766787</c:v>
                </c:pt>
                <c:pt idx="354">
                  <c:v>-1478.93623458874</c:v>
                </c:pt>
                <c:pt idx="355">
                  <c:v>-1388.47860120423</c:v>
                </c:pt>
                <c:pt idx="356">
                  <c:v>-1302.26118754407</c:v>
                </c:pt>
                <c:pt idx="357">
                  <c:v>-1118.56075207259</c:v>
                </c:pt>
                <c:pt idx="358">
                  <c:v>-985.225295452656</c:v>
                </c:pt>
                <c:pt idx="359">
                  <c:v>-877.576824614636</c:v>
                </c:pt>
                <c:pt idx="360">
                  <c:v>-771.252399583756</c:v>
                </c:pt>
                <c:pt idx="361">
                  <c:v>-678.24287251338</c:v>
                </c:pt>
                <c:pt idx="362">
                  <c:v>-592.790430455584</c:v>
                </c:pt>
                <c:pt idx="363">
                  <c:v>-421.450081832202</c:v>
                </c:pt>
                <c:pt idx="364">
                  <c:v>-297.588419452872</c:v>
                </c:pt>
                <c:pt idx="365">
                  <c:v>-195.738870988183</c:v>
                </c:pt>
                <c:pt idx="366">
                  <c:v>-98.8394806056669</c:v>
                </c:pt>
                <c:pt idx="367">
                  <c:v>-1.81898940354586E-012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Diário'!$AM$17:$AM$384</c:f>
              <c:numCache>
                <c:formatCode>General</c:formatCode>
                <c:ptCount val="368"/>
                <c:pt idx="0">
                  <c:v>0</c:v>
                </c:pt>
                <c:pt idx="1">
                  <c:v>1.75561538461538</c:v>
                </c:pt>
                <c:pt idx="2">
                  <c:v>12.5922307692308</c:v>
                </c:pt>
                <c:pt idx="3">
                  <c:v>15.5828461538462</c:v>
                </c:pt>
                <c:pt idx="4">
                  <c:v>17.1414615384615</c:v>
                </c:pt>
                <c:pt idx="5">
                  <c:v>17.9380769230769</c:v>
                </c:pt>
                <c:pt idx="6">
                  <c:v>18.7346923076923</c:v>
                </c:pt>
                <c:pt idx="7">
                  <c:v>22.8253076923077</c:v>
                </c:pt>
                <c:pt idx="8">
                  <c:v>24.3839230769231</c:v>
                </c:pt>
                <c:pt idx="9">
                  <c:v>25.1805384615385</c:v>
                </c:pt>
                <c:pt idx="10">
                  <c:v>42.9361538461538</c:v>
                </c:pt>
                <c:pt idx="11">
                  <c:v>48.9197692307692</c:v>
                </c:pt>
                <c:pt idx="12">
                  <c:v>52.5633846153846</c:v>
                </c:pt>
                <c:pt idx="13">
                  <c:v>55.769</c:v>
                </c:pt>
                <c:pt idx="14">
                  <c:v>57.9266153846154</c:v>
                </c:pt>
                <c:pt idx="15">
                  <c:v>59.6822307692308</c:v>
                </c:pt>
                <c:pt idx="16">
                  <c:v>62.8878461538461</c:v>
                </c:pt>
                <c:pt idx="17">
                  <c:v>66.7534615384615</c:v>
                </c:pt>
                <c:pt idx="18">
                  <c:v>77.0100769230769</c:v>
                </c:pt>
                <c:pt idx="19">
                  <c:v>83.2416923076923</c:v>
                </c:pt>
                <c:pt idx="20">
                  <c:v>94.0783076923077</c:v>
                </c:pt>
                <c:pt idx="21">
                  <c:v>99.3329230769231</c:v>
                </c:pt>
                <c:pt idx="22">
                  <c:v>103.198538461538</c:v>
                </c:pt>
                <c:pt idx="23">
                  <c:v>107.064153846154</c:v>
                </c:pt>
                <c:pt idx="24">
                  <c:v>110.269769230769</c:v>
                </c:pt>
                <c:pt idx="25">
                  <c:v>112.631384615385</c:v>
                </c:pt>
                <c:pt idx="26">
                  <c:v>114.587</c:v>
                </c:pt>
                <c:pt idx="27">
                  <c:v>118.230615384615</c:v>
                </c:pt>
                <c:pt idx="28">
                  <c:v>140.088230769231</c:v>
                </c:pt>
                <c:pt idx="29">
                  <c:v>147.860846153846</c:v>
                </c:pt>
                <c:pt idx="30">
                  <c:v>152.642461538462</c:v>
                </c:pt>
                <c:pt idx="31">
                  <c:v>156.286076923077</c:v>
                </c:pt>
                <c:pt idx="32">
                  <c:v>159.491692307692</c:v>
                </c:pt>
                <c:pt idx="33">
                  <c:v>163.135307692308</c:v>
                </c:pt>
                <c:pt idx="34">
                  <c:v>165.913923076923</c:v>
                </c:pt>
                <c:pt idx="35">
                  <c:v>168.071538461538</c:v>
                </c:pt>
                <c:pt idx="36">
                  <c:v>170.027153846154</c:v>
                </c:pt>
                <c:pt idx="37">
                  <c:v>171.585769230769</c:v>
                </c:pt>
                <c:pt idx="38">
                  <c:v>172.950384615385</c:v>
                </c:pt>
                <c:pt idx="39">
                  <c:v>174.123</c:v>
                </c:pt>
                <c:pt idx="40">
                  <c:v>175.295615384615</c:v>
                </c:pt>
                <c:pt idx="41">
                  <c:v>176.279230769231</c:v>
                </c:pt>
                <c:pt idx="42">
                  <c:v>180.827846153846</c:v>
                </c:pt>
                <c:pt idx="43">
                  <c:v>188.600461538462</c:v>
                </c:pt>
                <c:pt idx="44">
                  <c:v>200.027076923077</c:v>
                </c:pt>
                <c:pt idx="45">
                  <c:v>204.345692307692</c:v>
                </c:pt>
                <c:pt idx="46">
                  <c:v>207.124307692308</c:v>
                </c:pt>
                <c:pt idx="47">
                  <c:v>209.079923076923</c:v>
                </c:pt>
                <c:pt idx="48">
                  <c:v>210.835538461538</c:v>
                </c:pt>
                <c:pt idx="49">
                  <c:v>212.791153846154</c:v>
                </c:pt>
                <c:pt idx="50">
                  <c:v>214.349769230769</c:v>
                </c:pt>
                <c:pt idx="51">
                  <c:v>215.522384615385</c:v>
                </c:pt>
                <c:pt idx="52">
                  <c:v>216.506</c:v>
                </c:pt>
                <c:pt idx="53">
                  <c:v>217.302615384615</c:v>
                </c:pt>
                <c:pt idx="54">
                  <c:v>222.797230769231</c:v>
                </c:pt>
                <c:pt idx="55">
                  <c:v>225.575846153846</c:v>
                </c:pt>
                <c:pt idx="56">
                  <c:v>227.134461538462</c:v>
                </c:pt>
                <c:pt idx="57">
                  <c:v>227.931076923077</c:v>
                </c:pt>
                <c:pt idx="58">
                  <c:v>228.727692307692</c:v>
                </c:pt>
                <c:pt idx="59">
                  <c:v>229.524307692308</c:v>
                </c:pt>
                <c:pt idx="60">
                  <c:v>229.599923076923</c:v>
                </c:pt>
                <c:pt idx="61">
                  <c:v>229.161538461539</c:v>
                </c:pt>
                <c:pt idx="62">
                  <c:v>229.237153846154</c:v>
                </c:pt>
                <c:pt idx="63">
                  <c:v>229.849769230769</c:v>
                </c:pt>
                <c:pt idx="64">
                  <c:v>236.331384615385</c:v>
                </c:pt>
                <c:pt idx="65">
                  <c:v>238.087</c:v>
                </c:pt>
                <c:pt idx="66">
                  <c:v>238.517615384615</c:v>
                </c:pt>
                <c:pt idx="67">
                  <c:v>238.770230769231</c:v>
                </c:pt>
                <c:pt idx="68">
                  <c:v>238.671846153846</c:v>
                </c:pt>
                <c:pt idx="69">
                  <c:v>238.573461538462</c:v>
                </c:pt>
                <c:pt idx="70">
                  <c:v>238.475076923077</c:v>
                </c:pt>
                <c:pt idx="71">
                  <c:v>238.376692307692</c:v>
                </c:pt>
                <c:pt idx="72">
                  <c:v>238.807307692308</c:v>
                </c:pt>
                <c:pt idx="73">
                  <c:v>239.237923076923</c:v>
                </c:pt>
                <c:pt idx="74">
                  <c:v>240.410538461539</c:v>
                </c:pt>
                <c:pt idx="75">
                  <c:v>241.023153846154</c:v>
                </c:pt>
                <c:pt idx="76">
                  <c:v>250.150769230769</c:v>
                </c:pt>
                <c:pt idx="77">
                  <c:v>267.906384615385</c:v>
                </c:pt>
                <c:pt idx="78">
                  <c:v>272.923</c:v>
                </c:pt>
                <c:pt idx="79">
                  <c:v>275.080615384615</c:v>
                </c:pt>
                <c:pt idx="80">
                  <c:v>276.253230769231</c:v>
                </c:pt>
                <c:pt idx="81">
                  <c:v>277.049846153846</c:v>
                </c:pt>
                <c:pt idx="82">
                  <c:v>277.662461538462</c:v>
                </c:pt>
                <c:pt idx="83">
                  <c:v>280.024076923077</c:v>
                </c:pt>
                <c:pt idx="84">
                  <c:v>282.385692307692</c:v>
                </c:pt>
                <c:pt idx="85">
                  <c:v>284.543307692308</c:v>
                </c:pt>
                <c:pt idx="86">
                  <c:v>286.498923076923</c:v>
                </c:pt>
                <c:pt idx="87">
                  <c:v>288.454538461539</c:v>
                </c:pt>
                <c:pt idx="88">
                  <c:v>295.189153846154</c:v>
                </c:pt>
                <c:pt idx="89">
                  <c:v>298.832769230769</c:v>
                </c:pt>
                <c:pt idx="90">
                  <c:v>300.588384615385</c:v>
                </c:pt>
                <c:pt idx="91">
                  <c:v>301.761</c:v>
                </c:pt>
                <c:pt idx="92">
                  <c:v>302.557615384615</c:v>
                </c:pt>
                <c:pt idx="93">
                  <c:v>303.354230769231</c:v>
                </c:pt>
                <c:pt idx="94">
                  <c:v>304.150846153846</c:v>
                </c:pt>
                <c:pt idx="95">
                  <c:v>304.947461538462</c:v>
                </c:pt>
                <c:pt idx="96">
                  <c:v>311.429076923077</c:v>
                </c:pt>
                <c:pt idx="97">
                  <c:v>312.987692307692</c:v>
                </c:pt>
                <c:pt idx="98">
                  <c:v>314.160307692308</c:v>
                </c:pt>
                <c:pt idx="99">
                  <c:v>314.956923076923</c:v>
                </c:pt>
                <c:pt idx="100">
                  <c:v>315.569538461539</c:v>
                </c:pt>
                <c:pt idx="101">
                  <c:v>318.348153846154</c:v>
                </c:pt>
                <c:pt idx="102">
                  <c:v>319.906769230769</c:v>
                </c:pt>
                <c:pt idx="103">
                  <c:v>320.703384615385</c:v>
                </c:pt>
                <c:pt idx="104">
                  <c:v>321.5</c:v>
                </c:pt>
                <c:pt idx="105">
                  <c:v>322.296615384615</c:v>
                </c:pt>
                <c:pt idx="106">
                  <c:v>322.909230769231</c:v>
                </c:pt>
                <c:pt idx="107">
                  <c:v>326.552846153846</c:v>
                </c:pt>
                <c:pt idx="108">
                  <c:v>328.308461538462</c:v>
                </c:pt>
                <c:pt idx="109">
                  <c:v>329.105076923077</c:v>
                </c:pt>
                <c:pt idx="110">
                  <c:v>329.535692307692</c:v>
                </c:pt>
                <c:pt idx="111">
                  <c:v>329.966307692308</c:v>
                </c:pt>
                <c:pt idx="112">
                  <c:v>330.396923076923</c:v>
                </c:pt>
                <c:pt idx="113">
                  <c:v>331.193538461539</c:v>
                </c:pt>
                <c:pt idx="114">
                  <c:v>332.366153846154</c:v>
                </c:pt>
                <c:pt idx="115">
                  <c:v>332.796769230769</c:v>
                </c:pt>
                <c:pt idx="116">
                  <c:v>332.872384615385</c:v>
                </c:pt>
                <c:pt idx="117">
                  <c:v>332.948</c:v>
                </c:pt>
                <c:pt idx="118">
                  <c:v>333.560615384616</c:v>
                </c:pt>
                <c:pt idx="119">
                  <c:v>333.991230769231</c:v>
                </c:pt>
                <c:pt idx="120">
                  <c:v>334.603846153846</c:v>
                </c:pt>
                <c:pt idx="121">
                  <c:v>338.027461538462</c:v>
                </c:pt>
                <c:pt idx="122">
                  <c:v>355.133076923077</c:v>
                </c:pt>
                <c:pt idx="123">
                  <c:v>359.914692307692</c:v>
                </c:pt>
                <c:pt idx="124">
                  <c:v>363.120307692308</c:v>
                </c:pt>
                <c:pt idx="125">
                  <c:v>365.277923076923</c:v>
                </c:pt>
                <c:pt idx="126">
                  <c:v>366.642538461539</c:v>
                </c:pt>
                <c:pt idx="127">
                  <c:v>367.815153846154</c:v>
                </c:pt>
                <c:pt idx="128">
                  <c:v>368.798769230769</c:v>
                </c:pt>
                <c:pt idx="129">
                  <c:v>369.595384615385</c:v>
                </c:pt>
                <c:pt idx="130">
                  <c:v>370.392</c:v>
                </c:pt>
                <c:pt idx="131">
                  <c:v>371.188615384616</c:v>
                </c:pt>
                <c:pt idx="132">
                  <c:v>371.619230769231</c:v>
                </c:pt>
                <c:pt idx="133">
                  <c:v>372.049846153846</c:v>
                </c:pt>
                <c:pt idx="134">
                  <c:v>372.480461538462</c:v>
                </c:pt>
                <c:pt idx="135">
                  <c:v>374.039076923077</c:v>
                </c:pt>
                <c:pt idx="136">
                  <c:v>380.520692307693</c:v>
                </c:pt>
                <c:pt idx="137">
                  <c:v>385.069307692308</c:v>
                </c:pt>
                <c:pt idx="138">
                  <c:v>388.492923076923</c:v>
                </c:pt>
                <c:pt idx="139">
                  <c:v>393.041538461539</c:v>
                </c:pt>
                <c:pt idx="140">
                  <c:v>394.997153846154</c:v>
                </c:pt>
                <c:pt idx="141">
                  <c:v>395.98076923077</c:v>
                </c:pt>
                <c:pt idx="142">
                  <c:v>397.153384615385</c:v>
                </c:pt>
                <c:pt idx="143">
                  <c:v>397.95</c:v>
                </c:pt>
                <c:pt idx="144">
                  <c:v>398.746615384616</c:v>
                </c:pt>
                <c:pt idx="145">
                  <c:v>399.359230769231</c:v>
                </c:pt>
                <c:pt idx="146">
                  <c:v>399.789846153847</c:v>
                </c:pt>
                <c:pt idx="147">
                  <c:v>400.962461538462</c:v>
                </c:pt>
                <c:pt idx="148">
                  <c:v>401.393076923077</c:v>
                </c:pt>
                <c:pt idx="149">
                  <c:v>401.645692307693</c:v>
                </c:pt>
                <c:pt idx="150">
                  <c:v>402.076307692308</c:v>
                </c:pt>
                <c:pt idx="151">
                  <c:v>402.151923076924</c:v>
                </c:pt>
                <c:pt idx="152">
                  <c:v>402.227538461539</c:v>
                </c:pt>
                <c:pt idx="153">
                  <c:v>402.480153846154</c:v>
                </c:pt>
                <c:pt idx="154">
                  <c:v>402.91076923077</c:v>
                </c:pt>
                <c:pt idx="155">
                  <c:v>402.986384615385</c:v>
                </c:pt>
                <c:pt idx="156">
                  <c:v>402.888000000001</c:v>
                </c:pt>
                <c:pt idx="157">
                  <c:v>403.318615384616</c:v>
                </c:pt>
                <c:pt idx="158">
                  <c:v>403.571230769231</c:v>
                </c:pt>
                <c:pt idx="159">
                  <c:v>403.823846153847</c:v>
                </c:pt>
                <c:pt idx="160">
                  <c:v>407.029461538462</c:v>
                </c:pt>
                <c:pt idx="161">
                  <c:v>413.511076923078</c:v>
                </c:pt>
                <c:pt idx="162">
                  <c:v>417.376692307693</c:v>
                </c:pt>
                <c:pt idx="163">
                  <c:v>421.925307692308</c:v>
                </c:pt>
                <c:pt idx="164">
                  <c:v>428.406923076924</c:v>
                </c:pt>
                <c:pt idx="165">
                  <c:v>430.564538461539</c:v>
                </c:pt>
                <c:pt idx="166">
                  <c:v>432.123153846155</c:v>
                </c:pt>
                <c:pt idx="167">
                  <c:v>433.29576923077</c:v>
                </c:pt>
                <c:pt idx="168">
                  <c:v>434.092384615385</c:v>
                </c:pt>
                <c:pt idx="169">
                  <c:v>434.705000000001</c:v>
                </c:pt>
                <c:pt idx="170">
                  <c:v>435.135615384616</c:v>
                </c:pt>
                <c:pt idx="171">
                  <c:v>435.566230769231</c:v>
                </c:pt>
                <c:pt idx="172">
                  <c:v>437.723846153847</c:v>
                </c:pt>
                <c:pt idx="173">
                  <c:v>440.929461538462</c:v>
                </c:pt>
                <c:pt idx="174">
                  <c:v>448.178076923078</c:v>
                </c:pt>
                <c:pt idx="175">
                  <c:v>450.956692307693</c:v>
                </c:pt>
                <c:pt idx="176">
                  <c:v>452.515307692308</c:v>
                </c:pt>
                <c:pt idx="177">
                  <c:v>453.687923076924</c:v>
                </c:pt>
                <c:pt idx="178">
                  <c:v>454.671538461539</c:v>
                </c:pt>
                <c:pt idx="179">
                  <c:v>455.468153846155</c:v>
                </c:pt>
                <c:pt idx="180">
                  <c:v>456.08076923077</c:v>
                </c:pt>
                <c:pt idx="181">
                  <c:v>456.693384615385</c:v>
                </c:pt>
                <c:pt idx="182">
                  <c:v>457.124000000001</c:v>
                </c:pt>
                <c:pt idx="183">
                  <c:v>457.554615384616</c:v>
                </c:pt>
                <c:pt idx="184">
                  <c:v>457.807230769231</c:v>
                </c:pt>
                <c:pt idx="185">
                  <c:v>457.882846153847</c:v>
                </c:pt>
                <c:pt idx="186">
                  <c:v>457.958461538462</c:v>
                </c:pt>
                <c:pt idx="187">
                  <c:v>458.034076923078</c:v>
                </c:pt>
                <c:pt idx="188">
                  <c:v>457.935692307693</c:v>
                </c:pt>
                <c:pt idx="189">
                  <c:v>457.837307692308</c:v>
                </c:pt>
                <c:pt idx="190">
                  <c:v>458.267923076924</c:v>
                </c:pt>
                <c:pt idx="191">
                  <c:v>459.251538461539</c:v>
                </c:pt>
                <c:pt idx="192">
                  <c:v>459.327153846155</c:v>
                </c:pt>
                <c:pt idx="193">
                  <c:v>459.40276923077</c:v>
                </c:pt>
                <c:pt idx="194">
                  <c:v>459.478384615385</c:v>
                </c:pt>
                <c:pt idx="195">
                  <c:v>460.275000000001</c:v>
                </c:pt>
                <c:pt idx="196">
                  <c:v>460.350615384616</c:v>
                </c:pt>
                <c:pt idx="197">
                  <c:v>460.252230769232</c:v>
                </c:pt>
                <c:pt idx="198">
                  <c:v>460.153846153847</c:v>
                </c:pt>
                <c:pt idx="199">
                  <c:v>462.109461538462</c:v>
                </c:pt>
                <c:pt idx="200">
                  <c:v>468.844076923078</c:v>
                </c:pt>
                <c:pt idx="201">
                  <c:v>470.016692307693</c:v>
                </c:pt>
                <c:pt idx="202">
                  <c:v>470.269307692309</c:v>
                </c:pt>
                <c:pt idx="203">
                  <c:v>470.344923076924</c:v>
                </c:pt>
                <c:pt idx="204">
                  <c:v>470.246538461539</c:v>
                </c:pt>
                <c:pt idx="205">
                  <c:v>470.148153846155</c:v>
                </c:pt>
                <c:pt idx="206">
                  <c:v>469.87876923077</c:v>
                </c:pt>
                <c:pt idx="207">
                  <c:v>469.609384615386</c:v>
                </c:pt>
                <c:pt idx="208">
                  <c:v>469.171000000001</c:v>
                </c:pt>
                <c:pt idx="209">
                  <c:v>468.732615384616</c:v>
                </c:pt>
                <c:pt idx="210">
                  <c:v>468.128230769232</c:v>
                </c:pt>
                <c:pt idx="211">
                  <c:v>467.523846153847</c:v>
                </c:pt>
                <c:pt idx="212">
                  <c:v>466.756461538462</c:v>
                </c:pt>
                <c:pt idx="213">
                  <c:v>466.832076923078</c:v>
                </c:pt>
                <c:pt idx="214">
                  <c:v>468.587692307693</c:v>
                </c:pt>
                <c:pt idx="215">
                  <c:v>468.318307692309</c:v>
                </c:pt>
                <c:pt idx="216">
                  <c:v>467.713923076924</c:v>
                </c:pt>
                <c:pt idx="217">
                  <c:v>467.109538461539</c:v>
                </c:pt>
                <c:pt idx="218">
                  <c:v>466.342153846155</c:v>
                </c:pt>
                <c:pt idx="219">
                  <c:v>465.57476923077</c:v>
                </c:pt>
                <c:pt idx="220">
                  <c:v>464.807384615385</c:v>
                </c:pt>
                <c:pt idx="221">
                  <c:v>463.879000000001</c:v>
                </c:pt>
                <c:pt idx="222">
                  <c:v>462.950615384616</c:v>
                </c:pt>
                <c:pt idx="223">
                  <c:v>462.022230769232</c:v>
                </c:pt>
                <c:pt idx="224">
                  <c:v>460.935846153847</c:v>
                </c:pt>
                <c:pt idx="225">
                  <c:v>459.849461538462</c:v>
                </c:pt>
                <c:pt idx="226">
                  <c:v>458.763076923078</c:v>
                </c:pt>
                <c:pt idx="227">
                  <c:v>457.676692307693</c:v>
                </c:pt>
                <c:pt idx="228">
                  <c:v>456.590307692309</c:v>
                </c:pt>
                <c:pt idx="229">
                  <c:v>455.503923076924</c:v>
                </c:pt>
                <c:pt idx="230">
                  <c:v>454.261538461539</c:v>
                </c:pt>
                <c:pt idx="231">
                  <c:v>453.019153846155</c:v>
                </c:pt>
                <c:pt idx="232">
                  <c:v>451.62376923077</c:v>
                </c:pt>
                <c:pt idx="233">
                  <c:v>450.228384615386</c:v>
                </c:pt>
                <c:pt idx="234">
                  <c:v>448.833000000001</c:v>
                </c:pt>
                <c:pt idx="235">
                  <c:v>447.286615384616</c:v>
                </c:pt>
                <c:pt idx="236">
                  <c:v>445.740230769232</c:v>
                </c:pt>
                <c:pt idx="237">
                  <c:v>444.193846153847</c:v>
                </c:pt>
                <c:pt idx="238">
                  <c:v>442.647461538463</c:v>
                </c:pt>
                <c:pt idx="239">
                  <c:v>441.101076923078</c:v>
                </c:pt>
                <c:pt idx="240">
                  <c:v>439.554692307693</c:v>
                </c:pt>
                <c:pt idx="241">
                  <c:v>438.008307692309</c:v>
                </c:pt>
                <c:pt idx="242">
                  <c:v>436.612923076924</c:v>
                </c:pt>
                <c:pt idx="243">
                  <c:v>435.370538461539</c:v>
                </c:pt>
                <c:pt idx="244">
                  <c:v>434.128153846155</c:v>
                </c:pt>
                <c:pt idx="245">
                  <c:v>432.73276923077</c:v>
                </c:pt>
                <c:pt idx="246">
                  <c:v>431.186384615386</c:v>
                </c:pt>
                <c:pt idx="247">
                  <c:v>429.492000000001</c:v>
                </c:pt>
                <c:pt idx="248">
                  <c:v>428.887615384616</c:v>
                </c:pt>
                <c:pt idx="249">
                  <c:v>428.283230769232</c:v>
                </c:pt>
                <c:pt idx="250">
                  <c:v>426.736846153847</c:v>
                </c:pt>
                <c:pt idx="251">
                  <c:v>425.190461538463</c:v>
                </c:pt>
                <c:pt idx="252">
                  <c:v>423.351076923078</c:v>
                </c:pt>
                <c:pt idx="253">
                  <c:v>421.511692307693</c:v>
                </c:pt>
                <c:pt idx="254">
                  <c:v>419.529307692309</c:v>
                </c:pt>
                <c:pt idx="255">
                  <c:v>417.546923076924</c:v>
                </c:pt>
                <c:pt idx="256">
                  <c:v>415.564538461539</c:v>
                </c:pt>
                <c:pt idx="257">
                  <c:v>413.582153846155</c:v>
                </c:pt>
                <c:pt idx="258">
                  <c:v>411.88776923077</c:v>
                </c:pt>
                <c:pt idx="259">
                  <c:v>410.048384615386</c:v>
                </c:pt>
                <c:pt idx="260">
                  <c:v>408.209000000001</c:v>
                </c:pt>
                <c:pt idx="261">
                  <c:v>406.086615384616</c:v>
                </c:pt>
                <c:pt idx="262">
                  <c:v>403.964230769232</c:v>
                </c:pt>
                <c:pt idx="263">
                  <c:v>401.841846153847</c:v>
                </c:pt>
                <c:pt idx="264">
                  <c:v>399.581461538463</c:v>
                </c:pt>
                <c:pt idx="265">
                  <c:v>397.599076923078</c:v>
                </c:pt>
                <c:pt idx="266">
                  <c:v>395.904692307693</c:v>
                </c:pt>
                <c:pt idx="267">
                  <c:v>394.210307692309</c:v>
                </c:pt>
                <c:pt idx="268">
                  <c:v>392.370923076924</c:v>
                </c:pt>
                <c:pt idx="269">
                  <c:v>390.38853846154</c:v>
                </c:pt>
                <c:pt idx="270">
                  <c:v>389.784153846155</c:v>
                </c:pt>
                <c:pt idx="271">
                  <c:v>389.85976923077</c:v>
                </c:pt>
                <c:pt idx="272">
                  <c:v>388.931384615386</c:v>
                </c:pt>
                <c:pt idx="273">
                  <c:v>387.092000000001</c:v>
                </c:pt>
                <c:pt idx="274">
                  <c:v>385.252615384616</c:v>
                </c:pt>
                <c:pt idx="275">
                  <c:v>383.130230769232</c:v>
                </c:pt>
                <c:pt idx="276">
                  <c:v>381.007846153847</c:v>
                </c:pt>
                <c:pt idx="277">
                  <c:v>378.747461538463</c:v>
                </c:pt>
                <c:pt idx="278">
                  <c:v>376.487076923078</c:v>
                </c:pt>
                <c:pt idx="279">
                  <c:v>374.226692307693</c:v>
                </c:pt>
                <c:pt idx="280">
                  <c:v>372.104307692309</c:v>
                </c:pt>
                <c:pt idx="281">
                  <c:v>369.981923076924</c:v>
                </c:pt>
                <c:pt idx="282">
                  <c:v>367.58653846154</c:v>
                </c:pt>
                <c:pt idx="283">
                  <c:v>365.191153846155</c:v>
                </c:pt>
                <c:pt idx="284">
                  <c:v>362.79576923077</c:v>
                </c:pt>
                <c:pt idx="285">
                  <c:v>360.267384615386</c:v>
                </c:pt>
                <c:pt idx="286">
                  <c:v>358.007000000001</c:v>
                </c:pt>
                <c:pt idx="287">
                  <c:v>357.402615384617</c:v>
                </c:pt>
                <c:pt idx="288">
                  <c:v>365.441230769232</c:v>
                </c:pt>
                <c:pt idx="289">
                  <c:v>365.693846153847</c:v>
                </c:pt>
                <c:pt idx="290">
                  <c:v>364.451461538463</c:v>
                </c:pt>
                <c:pt idx="291">
                  <c:v>362.612076923078</c:v>
                </c:pt>
                <c:pt idx="292">
                  <c:v>360.489692307694</c:v>
                </c:pt>
                <c:pt idx="293">
                  <c:v>358.367307692309</c:v>
                </c:pt>
                <c:pt idx="294">
                  <c:v>356.244923076924</c:v>
                </c:pt>
                <c:pt idx="295">
                  <c:v>353.98453846154</c:v>
                </c:pt>
                <c:pt idx="296">
                  <c:v>351.862153846155</c:v>
                </c:pt>
                <c:pt idx="297">
                  <c:v>349.739769230771</c:v>
                </c:pt>
                <c:pt idx="298">
                  <c:v>349.135384615386</c:v>
                </c:pt>
                <c:pt idx="299">
                  <c:v>348.207000000001</c:v>
                </c:pt>
                <c:pt idx="300">
                  <c:v>346.084615384617</c:v>
                </c:pt>
                <c:pt idx="301">
                  <c:v>343.824230769232</c:v>
                </c:pt>
                <c:pt idx="302">
                  <c:v>341.701846153848</c:v>
                </c:pt>
                <c:pt idx="303">
                  <c:v>339.719461538463</c:v>
                </c:pt>
                <c:pt idx="304">
                  <c:v>337.737076923078</c:v>
                </c:pt>
                <c:pt idx="305">
                  <c:v>335.341692307694</c:v>
                </c:pt>
                <c:pt idx="306">
                  <c:v>332.946307692309</c:v>
                </c:pt>
                <c:pt idx="307">
                  <c:v>330.550923076924</c:v>
                </c:pt>
                <c:pt idx="308">
                  <c:v>328.42853846154</c:v>
                </c:pt>
                <c:pt idx="309">
                  <c:v>326.306153846155</c:v>
                </c:pt>
                <c:pt idx="310">
                  <c:v>324.045769230771</c:v>
                </c:pt>
                <c:pt idx="311">
                  <c:v>321.785384615386</c:v>
                </c:pt>
                <c:pt idx="312">
                  <c:v>319.663000000001</c:v>
                </c:pt>
                <c:pt idx="313">
                  <c:v>317.267615384617</c:v>
                </c:pt>
                <c:pt idx="314">
                  <c:v>314.872230769232</c:v>
                </c:pt>
                <c:pt idx="315">
                  <c:v>313.629846153848</c:v>
                </c:pt>
                <c:pt idx="316">
                  <c:v>311.790461538463</c:v>
                </c:pt>
                <c:pt idx="317">
                  <c:v>309.668076923078</c:v>
                </c:pt>
                <c:pt idx="318">
                  <c:v>310.464692307694</c:v>
                </c:pt>
                <c:pt idx="319">
                  <c:v>314.555307692309</c:v>
                </c:pt>
                <c:pt idx="320">
                  <c:v>316.113923076925</c:v>
                </c:pt>
                <c:pt idx="321">
                  <c:v>315.50953846154</c:v>
                </c:pt>
                <c:pt idx="322">
                  <c:v>313.670153846155</c:v>
                </c:pt>
                <c:pt idx="323">
                  <c:v>312.274769230771</c:v>
                </c:pt>
                <c:pt idx="324">
                  <c:v>310.435384615386</c:v>
                </c:pt>
                <c:pt idx="325">
                  <c:v>315.690000000001</c:v>
                </c:pt>
                <c:pt idx="326">
                  <c:v>316.120615384617</c:v>
                </c:pt>
                <c:pt idx="327">
                  <c:v>314.878230769232</c:v>
                </c:pt>
                <c:pt idx="328">
                  <c:v>313.038846153848</c:v>
                </c:pt>
                <c:pt idx="329">
                  <c:v>310.778461538463</c:v>
                </c:pt>
                <c:pt idx="330">
                  <c:v>309.383076923078</c:v>
                </c:pt>
                <c:pt idx="331">
                  <c:v>308.296692307694</c:v>
                </c:pt>
                <c:pt idx="332">
                  <c:v>308.727307692309</c:v>
                </c:pt>
                <c:pt idx="333">
                  <c:v>309.339923076925</c:v>
                </c:pt>
                <c:pt idx="334">
                  <c:v>308.73553846154</c:v>
                </c:pt>
                <c:pt idx="335">
                  <c:v>306.896153846155</c:v>
                </c:pt>
                <c:pt idx="336">
                  <c:v>304.773769230771</c:v>
                </c:pt>
                <c:pt idx="337">
                  <c:v>302.513384615386</c:v>
                </c:pt>
                <c:pt idx="338">
                  <c:v>300.967000000001</c:v>
                </c:pt>
                <c:pt idx="339">
                  <c:v>299.127615384617</c:v>
                </c:pt>
                <c:pt idx="340">
                  <c:v>297.005230769232</c:v>
                </c:pt>
                <c:pt idx="341">
                  <c:v>294.744846153848</c:v>
                </c:pt>
                <c:pt idx="342">
                  <c:v>292.349461538463</c:v>
                </c:pt>
                <c:pt idx="343">
                  <c:v>289.954076923078</c:v>
                </c:pt>
                <c:pt idx="344">
                  <c:v>287.558692307694</c:v>
                </c:pt>
                <c:pt idx="345">
                  <c:v>285.436307692309</c:v>
                </c:pt>
                <c:pt idx="346">
                  <c:v>283.040923076925</c:v>
                </c:pt>
                <c:pt idx="347">
                  <c:v>281.20153846154</c:v>
                </c:pt>
                <c:pt idx="348">
                  <c:v>279.079153846155</c:v>
                </c:pt>
                <c:pt idx="349">
                  <c:v>277.239769230771</c:v>
                </c:pt>
                <c:pt idx="350">
                  <c:v>284.230384615386</c:v>
                </c:pt>
                <c:pt idx="351">
                  <c:v>284.306000000002</c:v>
                </c:pt>
                <c:pt idx="352">
                  <c:v>283.063615384617</c:v>
                </c:pt>
                <c:pt idx="353">
                  <c:v>281.224230769232</c:v>
                </c:pt>
                <c:pt idx="354">
                  <c:v>279.529846153848</c:v>
                </c:pt>
                <c:pt idx="355">
                  <c:v>280.513461538463</c:v>
                </c:pt>
                <c:pt idx="356">
                  <c:v>282.072076923079</c:v>
                </c:pt>
                <c:pt idx="357">
                  <c:v>281.802692307694</c:v>
                </c:pt>
                <c:pt idx="358">
                  <c:v>292.348307692309</c:v>
                </c:pt>
                <c:pt idx="359">
                  <c:v>294.303923076925</c:v>
                </c:pt>
                <c:pt idx="360">
                  <c:v>294.55653846154</c:v>
                </c:pt>
                <c:pt idx="361">
                  <c:v>293.628153846155</c:v>
                </c:pt>
                <c:pt idx="362">
                  <c:v>297.946769230771</c:v>
                </c:pt>
                <c:pt idx="363">
                  <c:v>302.495384615386</c:v>
                </c:pt>
                <c:pt idx="364">
                  <c:v>303.668000000002</c:v>
                </c:pt>
                <c:pt idx="365">
                  <c:v>314.798615384617</c:v>
                </c:pt>
                <c:pt idx="366">
                  <c:v>338.100230769232</c:v>
                </c:pt>
                <c:pt idx="367">
                  <c:v>346.138846153848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780165"/>
        <c:axId val="73980501"/>
      </c:lineChart>
      <c:catAx>
        <c:axId val="967801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980501"/>
        <c:crosses val="autoZero"/>
        <c:auto val="1"/>
        <c:lblAlgn val="ctr"/>
        <c:lblOffset val="100"/>
        <c:noMultiLvlLbl val="0"/>
      </c:catAx>
      <c:valAx>
        <c:axId val="7398050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780165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Teste de Sinal</a:t>
            </a:r>
          </a:p>
        </c:rich>
      </c:tx>
      <c:layout>
        <c:manualLayout>
          <c:xMode val="edge"/>
          <c:yMode val="edge"/>
          <c:x val="0.327462772050401"/>
          <c:y val="0.038776624795193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32073310424"/>
          <c:y val="0.224831603859458"/>
          <c:w val="0.842783505154639"/>
          <c:h val="0.66648461678499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Diário'!$AJ$17:$AJ$384</c:f>
              <c:numCache>
                <c:formatCode>General</c:formatCode>
                <c:ptCount val="36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-293</c:v>
                </c:pt>
                <c:pt idx="296">
                  <c:v>-294</c:v>
                </c:pt>
                <c:pt idx="297">
                  <c:v>-295</c:v>
                </c:pt>
                <c:pt idx="298">
                  <c:v>-296</c:v>
                </c:pt>
                <c:pt idx="299">
                  <c:v>-297</c:v>
                </c:pt>
                <c:pt idx="300">
                  <c:v>-298</c:v>
                </c:pt>
                <c:pt idx="301">
                  <c:v>-297</c:v>
                </c:pt>
                <c:pt idx="302">
                  <c:v>-298</c:v>
                </c:pt>
                <c:pt idx="303">
                  <c:v>-299</c:v>
                </c:pt>
                <c:pt idx="304">
                  <c:v>-300</c:v>
                </c:pt>
                <c:pt idx="305">
                  <c:v>-301</c:v>
                </c:pt>
                <c:pt idx="306">
                  <c:v>-302</c:v>
                </c:pt>
                <c:pt idx="307">
                  <c:v>-303</c:v>
                </c:pt>
                <c:pt idx="308">
                  <c:v>-304</c:v>
                </c:pt>
                <c:pt idx="309">
                  <c:v>-305</c:v>
                </c:pt>
                <c:pt idx="310">
                  <c:v>-304</c:v>
                </c:pt>
                <c:pt idx="311">
                  <c:v>-303</c:v>
                </c:pt>
                <c:pt idx="312">
                  <c:v>-304</c:v>
                </c:pt>
                <c:pt idx="313">
                  <c:v>-305</c:v>
                </c:pt>
                <c:pt idx="314">
                  <c:v>-306</c:v>
                </c:pt>
                <c:pt idx="315">
                  <c:v>-307</c:v>
                </c:pt>
                <c:pt idx="316">
                  <c:v>-308</c:v>
                </c:pt>
                <c:pt idx="317">
                  <c:v>-309</c:v>
                </c:pt>
                <c:pt idx="318">
                  <c:v>-310</c:v>
                </c:pt>
                <c:pt idx="319">
                  <c:v>-311</c:v>
                </c:pt>
                <c:pt idx="320">
                  <c:v>-312</c:v>
                </c:pt>
                <c:pt idx="321">
                  <c:v>-313</c:v>
                </c:pt>
                <c:pt idx="322">
                  <c:v>-314</c:v>
                </c:pt>
                <c:pt idx="323">
                  <c:v>-315</c:v>
                </c:pt>
                <c:pt idx="324">
                  <c:v>-316</c:v>
                </c:pt>
                <c:pt idx="325">
                  <c:v>-317</c:v>
                </c:pt>
                <c:pt idx="326">
                  <c:v>-318</c:v>
                </c:pt>
                <c:pt idx="327">
                  <c:v>-319</c:v>
                </c:pt>
                <c:pt idx="328">
                  <c:v>-320</c:v>
                </c:pt>
                <c:pt idx="329">
                  <c:v>-319</c:v>
                </c:pt>
                <c:pt idx="330">
                  <c:v>-320</c:v>
                </c:pt>
                <c:pt idx="331">
                  <c:v>-321</c:v>
                </c:pt>
                <c:pt idx="332">
                  <c:v>-322</c:v>
                </c:pt>
                <c:pt idx="333">
                  <c:v>-323</c:v>
                </c:pt>
                <c:pt idx="334">
                  <c:v>-324</c:v>
                </c:pt>
                <c:pt idx="335">
                  <c:v>-325</c:v>
                </c:pt>
                <c:pt idx="336">
                  <c:v>-326</c:v>
                </c:pt>
                <c:pt idx="337">
                  <c:v>-325</c:v>
                </c:pt>
                <c:pt idx="338">
                  <c:v>-326</c:v>
                </c:pt>
                <c:pt idx="339">
                  <c:v>-327</c:v>
                </c:pt>
                <c:pt idx="340">
                  <c:v>-328</c:v>
                </c:pt>
                <c:pt idx="341">
                  <c:v>-327</c:v>
                </c:pt>
                <c:pt idx="342">
                  <c:v>-328</c:v>
                </c:pt>
                <c:pt idx="343">
                  <c:v>-329</c:v>
                </c:pt>
                <c:pt idx="344">
                  <c:v>-330</c:v>
                </c:pt>
                <c:pt idx="345">
                  <c:v>-331</c:v>
                </c:pt>
                <c:pt idx="346">
                  <c:v>-332</c:v>
                </c:pt>
                <c:pt idx="347">
                  <c:v>-333</c:v>
                </c:pt>
                <c:pt idx="348">
                  <c:v>-334</c:v>
                </c:pt>
                <c:pt idx="349">
                  <c:v>-335</c:v>
                </c:pt>
                <c:pt idx="350">
                  <c:v>-336</c:v>
                </c:pt>
                <c:pt idx="351">
                  <c:v>-337</c:v>
                </c:pt>
                <c:pt idx="352">
                  <c:v>-338</c:v>
                </c:pt>
                <c:pt idx="353">
                  <c:v>-339</c:v>
                </c:pt>
                <c:pt idx="354">
                  <c:v>-340</c:v>
                </c:pt>
                <c:pt idx="355">
                  <c:v>-341</c:v>
                </c:pt>
                <c:pt idx="356">
                  <c:v>-342</c:v>
                </c:pt>
                <c:pt idx="357">
                  <c:v>-343</c:v>
                </c:pt>
                <c:pt idx="358">
                  <c:v>-344</c:v>
                </c:pt>
                <c:pt idx="359">
                  <c:v>-345</c:v>
                </c:pt>
                <c:pt idx="360">
                  <c:v>-346</c:v>
                </c:pt>
                <c:pt idx="361">
                  <c:v>-347</c:v>
                </c:pt>
                <c:pt idx="362">
                  <c:v>-348</c:v>
                </c:pt>
                <c:pt idx="363">
                  <c:v>-349</c:v>
                </c:pt>
                <c:pt idx="364">
                  <c:v>-350</c:v>
                </c:pt>
                <c:pt idx="365">
                  <c:v>-351</c:v>
                </c:pt>
                <c:pt idx="366">
                  <c:v>-352</c:v>
                </c:pt>
                <c:pt idx="367">
                  <c:v>-353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517979"/>
        <c:axId val="95587672"/>
      </c:lineChart>
      <c:catAx>
        <c:axId val="185179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587672"/>
        <c:crosses val="autoZero"/>
        <c:auto val="1"/>
        <c:lblAlgn val="ctr"/>
        <c:lblOffset val="100"/>
        <c:noMultiLvlLbl val="0"/>
      </c:catAx>
      <c:valAx>
        <c:axId val="9558767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517979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100004312389495"/>
          <c:y val="0.019954594336240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45021346328"/>
          <c:y val="0.123312223682638"/>
          <c:w val="0.934494803570659"/>
          <c:h val="0.807862349145657"/>
        </c:manualLayout>
      </c:layout>
      <c:scatterChart>
        <c:scatterStyle val="line"/>
        <c:varyColors val="0"/>
        <c:ser>
          <c:idx val="0"/>
          <c:order val="0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Diário'!$B$18:$B$384</c:f>
              <c:numCache>
                <c:formatCode>General</c:formatCode>
                <c:ptCount val="367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Diário'!$V$18:$V$384</c:f>
              <c:numCache>
                <c:formatCode>General</c:formatCode>
                <c:ptCount val="367"/>
                <c:pt idx="0">
                  <c:v>35</c:v>
                </c:pt>
                <c:pt idx="1">
                  <c:v>96.6197099278049</c:v>
                </c:pt>
                <c:pt idx="2">
                  <c:v>473.039343331823</c:v>
                </c:pt>
                <c:pt idx="3">
                  <c:v>349.419109455668</c:v>
                </c:pt>
                <c:pt idx="4">
                  <c:v>198.841961045772</c:v>
                </c:pt>
                <c:pt idx="5">
                  <c:v>125.258138688608</c:v>
                </c:pt>
                <c:pt idx="6">
                  <c:v>113.213220296444</c:v>
                </c:pt>
                <c:pt idx="7">
                  <c:v>339.892558300452</c:v>
                </c:pt>
                <c:pt idx="8">
                  <c:v>286.310195336769</c:v>
                </c:pt>
                <c:pt idx="9">
                  <c:v>1007.20262646273</c:v>
                </c:pt>
                <c:pt idx="10">
                  <c:v>546.184981111593</c:v>
                </c:pt>
                <c:pt idx="11">
                  <c:v>382.683682236161</c:v>
                </c:pt>
                <c:pt idx="12">
                  <c:v>241.16126030256</c:v>
                </c:pt>
                <c:pt idx="13">
                  <c:v>171.89397951768</c:v>
                </c:pt>
                <c:pt idx="14">
                  <c:v>138.731381397095</c:v>
                </c:pt>
                <c:pt idx="15">
                  <c:v>122.896601652887</c:v>
                </c:pt>
                <c:pt idx="16">
                  <c:v>119.060605857291</c:v>
                </c:pt>
                <c:pt idx="17">
                  <c:v>115.778042375919</c:v>
                </c:pt>
                <c:pt idx="18">
                  <c:v>113.071274775431</c:v>
                </c:pt>
                <c:pt idx="19">
                  <c:v>114.392189629697</c:v>
                </c:pt>
                <c:pt idx="20">
                  <c:v>257.240249499022</c:v>
                </c:pt>
                <c:pt idx="21">
                  <c:v>184.406534613464</c:v>
                </c:pt>
                <c:pt idx="22">
                  <c:v>147.901425099093</c:v>
                </c:pt>
                <c:pt idx="23">
                  <c:v>129.283038603929</c:v>
                </c:pt>
                <c:pt idx="24">
                  <c:v>119.277418295206</c:v>
                </c:pt>
                <c:pt idx="25">
                  <c:v>113.50714922275</c:v>
                </c:pt>
                <c:pt idx="26">
                  <c:v>109.565261412652</c:v>
                </c:pt>
                <c:pt idx="27">
                  <c:v>115.86208157524</c:v>
                </c:pt>
                <c:pt idx="28">
                  <c:v>459.265679809257</c:v>
                </c:pt>
                <c:pt idx="29">
                  <c:v>560.727310601774</c:v>
                </c:pt>
                <c:pt idx="30">
                  <c:v>484.411524516531</c:v>
                </c:pt>
                <c:pt idx="31">
                  <c:v>331.607608953018</c:v>
                </c:pt>
                <c:pt idx="32">
                  <c:v>232.266498112828</c:v>
                </c:pt>
                <c:pt idx="33">
                  <c:v>178.040162492817</c:v>
                </c:pt>
                <c:pt idx="34">
                  <c:v>151.287641564918</c:v>
                </c:pt>
                <c:pt idx="35">
                  <c:v>137.83827788746</c:v>
                </c:pt>
                <c:pt idx="36">
                  <c:v>130.685078422258</c:v>
                </c:pt>
                <c:pt idx="37">
                  <c:v>126.386931403112</c:v>
                </c:pt>
                <c:pt idx="38">
                  <c:v>123.274388318176</c:v>
                </c:pt>
                <c:pt idx="39">
                  <c:v>120.55489137322</c:v>
                </c:pt>
                <c:pt idx="40">
                  <c:v>117.845400793519</c:v>
                </c:pt>
                <c:pt idx="41">
                  <c:v>115.000089121893</c:v>
                </c:pt>
                <c:pt idx="42">
                  <c:v>365.776008130364</c:v>
                </c:pt>
                <c:pt idx="43">
                  <c:v>320.593664696462</c:v>
                </c:pt>
                <c:pt idx="44">
                  <c:v>252.945417621482</c:v>
                </c:pt>
                <c:pt idx="45">
                  <c:v>184.827867409582</c:v>
                </c:pt>
                <c:pt idx="46">
                  <c:v>148.901119937402</c:v>
                </c:pt>
                <c:pt idx="47">
                  <c:v>130.375336437123</c:v>
                </c:pt>
                <c:pt idx="48">
                  <c:v>120.379047584038</c:v>
                </c:pt>
                <c:pt idx="49">
                  <c:v>114.426520032616</c:v>
                </c:pt>
                <c:pt idx="50">
                  <c:v>110.261913905209</c:v>
                </c:pt>
                <c:pt idx="51">
                  <c:v>106.839368775021</c:v>
                </c:pt>
                <c:pt idx="52">
                  <c:v>103.859800979934</c:v>
                </c:pt>
                <c:pt idx="53">
                  <c:v>101.217963227239</c:v>
                </c:pt>
                <c:pt idx="54">
                  <c:v>98.7713034421578</c:v>
                </c:pt>
                <c:pt idx="55">
                  <c:v>133.779457794553</c:v>
                </c:pt>
                <c:pt idx="56">
                  <c:v>112.877117520088</c:v>
                </c:pt>
                <c:pt idx="57">
                  <c:v>101.375593975083</c:v>
                </c:pt>
                <c:pt idx="58">
                  <c:v>94.5984688997981</c:v>
                </c:pt>
                <c:pt idx="59">
                  <c:v>90.2069852296061</c:v>
                </c:pt>
                <c:pt idx="60">
                  <c:v>87.0312290122861</c:v>
                </c:pt>
                <c:pt idx="61">
                  <c:v>84.485720080827</c:v>
                </c:pt>
                <c:pt idx="62">
                  <c:v>82.2772071105194</c:v>
                </c:pt>
                <c:pt idx="63">
                  <c:v>80.25856487457</c:v>
                </c:pt>
                <c:pt idx="64">
                  <c:v>79.3609076164831</c:v>
                </c:pt>
                <c:pt idx="65">
                  <c:v>77.0338204192853</c:v>
                </c:pt>
                <c:pt idx="66">
                  <c:v>75.0171247482029</c:v>
                </c:pt>
                <c:pt idx="67">
                  <c:v>73.1751108604442</c:v>
                </c:pt>
                <c:pt idx="68">
                  <c:v>71.4394788232953</c:v>
                </c:pt>
                <c:pt idx="69">
                  <c:v>70.3514405295044</c:v>
                </c:pt>
                <c:pt idx="70">
                  <c:v>71.9463889705603</c:v>
                </c:pt>
                <c:pt idx="71">
                  <c:v>70.9088201298894</c:v>
                </c:pt>
                <c:pt idx="72">
                  <c:v>86.6332887185772</c:v>
                </c:pt>
                <c:pt idx="73">
                  <c:v>75.9598850025945</c:v>
                </c:pt>
                <c:pt idx="74">
                  <c:v>104.216899658669</c:v>
                </c:pt>
                <c:pt idx="75">
                  <c:v>222.077277266109</c:v>
                </c:pt>
                <c:pt idx="76">
                  <c:v>542.402252913956</c:v>
                </c:pt>
                <c:pt idx="77">
                  <c:v>302.169931013684</c:v>
                </c:pt>
                <c:pt idx="78">
                  <c:v>181.266227193801</c:v>
                </c:pt>
                <c:pt idx="79">
                  <c:v>120.431140781595</c:v>
                </c:pt>
                <c:pt idx="80">
                  <c:v>89.6087425053045</c:v>
                </c:pt>
                <c:pt idx="81">
                  <c:v>73.6618044236651</c:v>
                </c:pt>
                <c:pt idx="82">
                  <c:v>64.9331628570824</c:v>
                </c:pt>
                <c:pt idx="83">
                  <c:v>62.8580526237659</c:v>
                </c:pt>
                <c:pt idx="84">
                  <c:v>72.9042036773566</c:v>
                </c:pt>
                <c:pt idx="85">
                  <c:v>62.6960165339824</c:v>
                </c:pt>
                <c:pt idx="86">
                  <c:v>56.9377145733652</c:v>
                </c:pt>
                <c:pt idx="87">
                  <c:v>53.4740938932607</c:v>
                </c:pt>
                <c:pt idx="88">
                  <c:v>51.171163159805</c:v>
                </c:pt>
                <c:pt idx="89">
                  <c:v>272.422652077523</c:v>
                </c:pt>
                <c:pt idx="90">
                  <c:v>160.622600586298</c:v>
                </c:pt>
                <c:pt idx="91">
                  <c:v>104.271942288674</c:v>
                </c:pt>
                <c:pt idx="92">
                  <c:v>75.7493024141216</c:v>
                </c:pt>
                <c:pt idx="93">
                  <c:v>60.6778714905513</c:v>
                </c:pt>
                <c:pt idx="94">
                  <c:v>52.5635241061935</c:v>
                </c:pt>
                <c:pt idx="95">
                  <c:v>47.9987401143154</c:v>
                </c:pt>
                <c:pt idx="96">
                  <c:v>45.2203316539453</c:v>
                </c:pt>
                <c:pt idx="97">
                  <c:v>43.3464399910339</c:v>
                </c:pt>
                <c:pt idx="98">
                  <c:v>44.3496224923951</c:v>
                </c:pt>
                <c:pt idx="99">
                  <c:v>45.4100861976832</c:v>
                </c:pt>
                <c:pt idx="100">
                  <c:v>42.7719827228096</c:v>
                </c:pt>
                <c:pt idx="101">
                  <c:v>89.7146035736735</c:v>
                </c:pt>
                <c:pt idx="102">
                  <c:v>63.3312218586056</c:v>
                </c:pt>
                <c:pt idx="103">
                  <c:v>49.7175860834892</c:v>
                </c:pt>
                <c:pt idx="104">
                  <c:v>49.6486834154682</c:v>
                </c:pt>
                <c:pt idx="105">
                  <c:v>42.0611186177084</c:v>
                </c:pt>
                <c:pt idx="106">
                  <c:v>37.8736476901129</c:v>
                </c:pt>
                <c:pt idx="107">
                  <c:v>36.9876586771938</c:v>
                </c:pt>
                <c:pt idx="108">
                  <c:v>37.7195402665197</c:v>
                </c:pt>
                <c:pt idx="109">
                  <c:v>34.5749272723445</c:v>
                </c:pt>
                <c:pt idx="110">
                  <c:v>32.6436860901394</c:v>
                </c:pt>
                <c:pt idx="111">
                  <c:v>31.3273288934575</c:v>
                </c:pt>
                <c:pt idx="112">
                  <c:v>30.7431512199025</c:v>
                </c:pt>
                <c:pt idx="113">
                  <c:v>35.6703452004125</c:v>
                </c:pt>
                <c:pt idx="114">
                  <c:v>31.8854022330507</c:v>
                </c:pt>
                <c:pt idx="115">
                  <c:v>29.6235400162425</c:v>
                </c:pt>
                <c:pt idx="116">
                  <c:v>28.180138115523</c:v>
                </c:pt>
                <c:pt idx="117">
                  <c:v>27.1531032156075</c:v>
                </c:pt>
                <c:pt idx="118">
                  <c:v>28.4694497894546</c:v>
                </c:pt>
                <c:pt idx="119">
                  <c:v>26.7078533819416</c:v>
                </c:pt>
                <c:pt idx="120">
                  <c:v>25.5434324057354</c:v>
                </c:pt>
                <c:pt idx="121">
                  <c:v>47.4508489625111</c:v>
                </c:pt>
                <c:pt idx="122">
                  <c:v>119.376471010795</c:v>
                </c:pt>
                <c:pt idx="123">
                  <c:v>71.0602672498667</c:v>
                </c:pt>
                <c:pt idx="124">
                  <c:v>46.6424278053923</c:v>
                </c:pt>
                <c:pt idx="125">
                  <c:v>34.1797029333054</c:v>
                </c:pt>
                <c:pt idx="126">
                  <c:v>27.7003322650465</c:v>
                </c:pt>
                <c:pt idx="127">
                  <c:v>24.2183032145539</c:v>
                </c:pt>
                <c:pt idx="128">
                  <c:v>22.2404801110759</c:v>
                </c:pt>
                <c:pt idx="129">
                  <c:v>21.0201686965072</c:v>
                </c:pt>
                <c:pt idx="130">
                  <c:v>20.1838983065643</c:v>
                </c:pt>
                <c:pt idx="131">
                  <c:v>19.5448128954239</c:v>
                </c:pt>
                <c:pt idx="132">
                  <c:v>20.5465403212693</c:v>
                </c:pt>
                <c:pt idx="133">
                  <c:v>19.2992577377279</c:v>
                </c:pt>
                <c:pt idx="134">
                  <c:v>18.9827420614166</c:v>
                </c:pt>
                <c:pt idx="135">
                  <c:v>21.9197543039487</c:v>
                </c:pt>
                <c:pt idx="136">
                  <c:v>315.029033637532</c:v>
                </c:pt>
                <c:pt idx="137">
                  <c:v>178.677701112353</c:v>
                </c:pt>
                <c:pt idx="138">
                  <c:v>97.3800913185595</c:v>
                </c:pt>
                <c:pt idx="139">
                  <c:v>56.547624228822</c:v>
                </c:pt>
                <c:pt idx="140">
                  <c:v>35.9519233413946</c:v>
                </c:pt>
                <c:pt idx="141">
                  <c:v>25.4787045948912</c:v>
                </c:pt>
                <c:pt idx="142">
                  <c:v>20.0707323364211</c:v>
                </c:pt>
                <c:pt idx="143">
                  <c:v>17.1992972556754</c:v>
                </c:pt>
                <c:pt idx="144">
                  <c:v>15.5999553031299</c:v>
                </c:pt>
                <c:pt idx="145">
                  <c:v>14.6403971014236</c:v>
                </c:pt>
                <c:pt idx="146">
                  <c:v>14.0043826044126</c:v>
                </c:pt>
                <c:pt idx="147">
                  <c:v>13.5337083811293</c:v>
                </c:pt>
                <c:pt idx="148">
                  <c:v>13.1491912132328</c:v>
                </c:pt>
                <c:pt idx="149">
                  <c:v>12.8111598502235</c:v>
                </c:pt>
                <c:pt idx="150">
                  <c:v>12.499700844533</c:v>
                </c:pt>
                <c:pt idx="151">
                  <c:v>12.2047814275227</c:v>
                </c:pt>
                <c:pt idx="152">
                  <c:v>11.9213109068856</c:v>
                </c:pt>
                <c:pt idx="153">
                  <c:v>11.6466713256774</c:v>
                </c:pt>
                <c:pt idx="154">
                  <c:v>11.3794827530682</c:v>
                </c:pt>
                <c:pt idx="155">
                  <c:v>11.1189858918387</c:v>
                </c:pt>
                <c:pt idx="156">
                  <c:v>10.8647333451162</c:v>
                </c:pt>
                <c:pt idx="157">
                  <c:v>10.6164352135734</c:v>
                </c:pt>
                <c:pt idx="158">
                  <c:v>10.7347288791732</c:v>
                </c:pt>
                <c:pt idx="159">
                  <c:v>10.3173287600712</c:v>
                </c:pt>
                <c:pt idx="160">
                  <c:v>12.6992097496134</c:v>
                </c:pt>
                <c:pt idx="161">
                  <c:v>11.0760367458775</c:v>
                </c:pt>
                <c:pt idx="162">
                  <c:v>22.3265131992703</c:v>
                </c:pt>
                <c:pt idx="163">
                  <c:v>15.6762503881818</c:v>
                </c:pt>
                <c:pt idx="164">
                  <c:v>14.9453481737802</c:v>
                </c:pt>
                <c:pt idx="165">
                  <c:v>11.7818683143837</c:v>
                </c:pt>
                <c:pt idx="166">
                  <c:v>10.1017062525065</c:v>
                </c:pt>
                <c:pt idx="167">
                  <c:v>9.16545105399472</c:v>
                </c:pt>
                <c:pt idx="168">
                  <c:v>8.60334590818883</c:v>
                </c:pt>
                <c:pt idx="169">
                  <c:v>8.23046223886556</c:v>
                </c:pt>
                <c:pt idx="170">
                  <c:v>7.95428673292456</c:v>
                </c:pt>
                <c:pt idx="171">
                  <c:v>7.72851482855922</c:v>
                </c:pt>
                <c:pt idx="172">
                  <c:v>7.52994743376738</c:v>
                </c:pt>
                <c:pt idx="173">
                  <c:v>9.93876756056495</c:v>
                </c:pt>
                <c:pt idx="174">
                  <c:v>113.180207979617</c:v>
                </c:pt>
                <c:pt idx="175">
                  <c:v>60.010313714738</c:v>
                </c:pt>
                <c:pt idx="176">
                  <c:v>33.3472488842194</c:v>
                </c:pt>
                <c:pt idx="177">
                  <c:v>19.9393829815712</c:v>
                </c:pt>
                <c:pt idx="178">
                  <c:v>13.1608600021197</c:v>
                </c:pt>
                <c:pt idx="179">
                  <c:v>9.69871212286338</c:v>
                </c:pt>
                <c:pt idx="180">
                  <c:v>7.89641652114232</c:v>
                </c:pt>
                <c:pt idx="181">
                  <c:v>6.92567376319924</c:v>
                </c:pt>
                <c:pt idx="182">
                  <c:v>6.37229697816173</c:v>
                </c:pt>
                <c:pt idx="183">
                  <c:v>6.02915642519819</c:v>
                </c:pt>
                <c:pt idx="184">
                  <c:v>5.79265175771382</c:v>
                </c:pt>
                <c:pt idx="185">
                  <c:v>5.61094813650922</c:v>
                </c:pt>
                <c:pt idx="186">
                  <c:v>5.45809426785305</c:v>
                </c:pt>
                <c:pt idx="187">
                  <c:v>5.32108140443417</c:v>
                </c:pt>
                <c:pt idx="188">
                  <c:v>5.19337282816683</c:v>
                </c:pt>
                <c:pt idx="189">
                  <c:v>5.0716685743257</c:v>
                </c:pt>
                <c:pt idx="190">
                  <c:v>4.95428777674053</c:v>
                </c:pt>
                <c:pt idx="191">
                  <c:v>4.84035982390568</c:v>
                </c:pt>
                <c:pt idx="192">
                  <c:v>4.72941992092394</c:v>
                </c:pt>
                <c:pt idx="193">
                  <c:v>4.62120685473526</c:v>
                </c:pt>
                <c:pt idx="194">
                  <c:v>4.5155618613477</c:v>
                </c:pt>
                <c:pt idx="195">
                  <c:v>14.3527400852617</c:v>
                </c:pt>
                <c:pt idx="196">
                  <c:v>9.28175609028817</c:v>
                </c:pt>
                <c:pt idx="197">
                  <c:v>6.69817700901482</c:v>
                </c:pt>
                <c:pt idx="198">
                  <c:v>5.35939869510314</c:v>
                </c:pt>
                <c:pt idx="199">
                  <c:v>4.64409398993714</c:v>
                </c:pt>
                <c:pt idx="200">
                  <c:v>10.4372607789735</c:v>
                </c:pt>
                <c:pt idx="201">
                  <c:v>7.09431612053522</c:v>
                </c:pt>
                <c:pt idx="202">
                  <c:v>5.3800030700115</c:v>
                </c:pt>
                <c:pt idx="203">
                  <c:v>4.48098430687195</c:v>
                </c:pt>
                <c:pt idx="204">
                  <c:v>3.99056882225903</c:v>
                </c:pt>
                <c:pt idx="205">
                  <c:v>3.70538927359416</c:v>
                </c:pt>
                <c:pt idx="206">
                  <c:v>3.52374065022228</c:v>
                </c:pt>
                <c:pt idx="207">
                  <c:v>3.39474959484188</c:v>
                </c:pt>
                <c:pt idx="208">
                  <c:v>3.29295905308797</c:v>
                </c:pt>
                <c:pt idx="209">
                  <c:v>3.20562058744576</c:v>
                </c:pt>
                <c:pt idx="210">
                  <c:v>3.12634052357819</c:v>
                </c:pt>
                <c:pt idx="211">
                  <c:v>3.05190301310313</c:v>
                </c:pt>
                <c:pt idx="212">
                  <c:v>2.98068155483262</c:v>
                </c:pt>
                <c:pt idx="213">
                  <c:v>2.91184474547497</c:v>
                </c:pt>
                <c:pt idx="214">
                  <c:v>2.84495914529484</c:v>
                </c:pt>
                <c:pt idx="215">
                  <c:v>2.77979070147358</c:v>
                </c:pt>
                <c:pt idx="216">
                  <c:v>2.716205450536</c:v>
                </c:pt>
                <c:pt idx="217">
                  <c:v>2.65411986052183</c:v>
                </c:pt>
                <c:pt idx="218">
                  <c:v>2.59347599323578</c:v>
                </c:pt>
                <c:pt idx="219">
                  <c:v>2.53422907673903</c:v>
                </c:pt>
                <c:pt idx="220">
                  <c:v>2.47634128315835</c:v>
                </c:pt>
                <c:pt idx="221">
                  <c:v>2.41977860934688</c:v>
                </c:pt>
                <c:pt idx="222">
                  <c:v>2.36450930915899</c:v>
                </c:pt>
                <c:pt idx="223">
                  <c:v>2.31050310171614</c:v>
                </c:pt>
                <c:pt idx="224">
                  <c:v>2.2577307678481</c:v>
                </c:pt>
                <c:pt idx="225">
                  <c:v>2.20616394079744</c:v>
                </c:pt>
                <c:pt idx="226">
                  <c:v>2.15577499422738</c:v>
                </c:pt>
                <c:pt idx="227">
                  <c:v>2.10653697904906</c:v>
                </c:pt>
                <c:pt idx="228">
                  <c:v>2.48471894349099</c:v>
                </c:pt>
                <c:pt idx="229">
                  <c:v>2.22455679293828</c:v>
                </c:pt>
                <c:pt idx="230">
                  <c:v>2.07204229984208</c:v>
                </c:pt>
                <c:pt idx="231">
                  <c:v>1.97386401544527</c:v>
                </c:pt>
                <c:pt idx="232">
                  <c:v>1.90335451259458</c:v>
                </c:pt>
                <c:pt idx="233">
                  <c:v>1.84716864223039</c:v>
                </c:pt>
                <c:pt idx="234">
                  <c:v>1.79862265552672</c:v>
                </c:pt>
                <c:pt idx="235">
                  <c:v>1.75436375899568</c:v>
                </c:pt>
                <c:pt idx="236">
                  <c:v>1.71270488621044</c:v>
                </c:pt>
                <c:pt idx="237">
                  <c:v>1.67279207797059</c:v>
                </c:pt>
                <c:pt idx="238">
                  <c:v>1.63418816681881</c:v>
                </c:pt>
                <c:pt idx="239">
                  <c:v>1.59666461386029</c:v>
                </c:pt>
                <c:pt idx="240">
                  <c:v>1.5600974218578</c:v>
                </c:pt>
                <c:pt idx="241">
                  <c:v>1.77856438271155</c:v>
                </c:pt>
                <c:pt idx="242">
                  <c:v>1.6166472154963</c:v>
                </c:pt>
                <c:pt idx="243">
                  <c:v>1.51907559177748</c:v>
                </c:pt>
                <c:pt idx="244">
                  <c:v>1.45405618216742</c:v>
                </c:pt>
                <c:pt idx="245">
                  <c:v>1.40568365549679</c:v>
                </c:pt>
                <c:pt idx="246">
                  <c:v>1.365996877648</c:v>
                </c:pt>
                <c:pt idx="247">
                  <c:v>1.33100700645091</c:v>
                </c:pt>
                <c:pt idx="248">
                  <c:v>1.29871153471289</c:v>
                </c:pt>
                <c:pt idx="249">
                  <c:v>1.26810130741701</c:v>
                </c:pt>
                <c:pt idx="250">
                  <c:v>1.23866402610293</c:v>
                </c:pt>
                <c:pt idx="251">
                  <c:v>1.21013599693531</c:v>
                </c:pt>
                <c:pt idx="252">
                  <c:v>1.18237800071043</c:v>
                </c:pt>
                <c:pt idx="253">
                  <c:v>1.15531322392354</c:v>
                </c:pt>
                <c:pt idx="254">
                  <c:v>1.12889622045678</c:v>
                </c:pt>
                <c:pt idx="255">
                  <c:v>1.10309738866509</c:v>
                </c:pt>
                <c:pt idx="256">
                  <c:v>1.07789520624687</c:v>
                </c:pt>
                <c:pt idx="257">
                  <c:v>1.05327234409112</c:v>
                </c:pt>
                <c:pt idx="258">
                  <c:v>1.02921371969449</c:v>
                </c:pt>
                <c:pt idx="259">
                  <c:v>1.00570552044364</c:v>
                </c:pt>
                <c:pt idx="260">
                  <c:v>0.982734711908287</c:v>
                </c:pt>
                <c:pt idx="261">
                  <c:v>0.960288788716258</c:v>
                </c:pt>
                <c:pt idx="262">
                  <c:v>0.938355646794098</c:v>
                </c:pt>
                <c:pt idx="263">
                  <c:v>0.916923516363597</c:v>
                </c:pt>
                <c:pt idx="264">
                  <c:v>0.89598092538756</c:v>
                </c:pt>
                <c:pt idx="265">
                  <c:v>0.87551667830994</c:v>
                </c:pt>
                <c:pt idx="266">
                  <c:v>41.9538246543839</c:v>
                </c:pt>
                <c:pt idx="267">
                  <c:v>21.3851321446246</c:v>
                </c:pt>
                <c:pt idx="268">
                  <c:v>17.1612740671028</c:v>
                </c:pt>
                <c:pt idx="269">
                  <c:v>8.97042229877685</c:v>
                </c:pt>
                <c:pt idx="270">
                  <c:v>40.6851417794855</c:v>
                </c:pt>
                <c:pt idx="271">
                  <c:v>22.4154591733985</c:v>
                </c:pt>
                <c:pt idx="272">
                  <c:v>11.5714120987695</c:v>
                </c:pt>
                <c:pt idx="273">
                  <c:v>6.14108204139943</c:v>
                </c:pt>
                <c:pt idx="274">
                  <c:v>3.41780021383905</c:v>
                </c:pt>
                <c:pt idx="275">
                  <c:v>2.04822788912606</c:v>
                </c:pt>
                <c:pt idx="276">
                  <c:v>1.35569146951283</c:v>
                </c:pt>
                <c:pt idx="277">
                  <c:v>1.00185001856987</c:v>
                </c:pt>
                <c:pt idx="278">
                  <c:v>0.817529025028652</c:v>
                </c:pt>
                <c:pt idx="279">
                  <c:v>0.718137282544611</c:v>
                </c:pt>
                <c:pt idx="280">
                  <c:v>0.661375327469514</c:v>
                </c:pt>
                <c:pt idx="281">
                  <c:v>0.626089655676682</c:v>
                </c:pt>
                <c:pt idx="282">
                  <c:v>0.601699828959727</c:v>
                </c:pt>
                <c:pt idx="283">
                  <c:v>0.582912026264024</c:v>
                </c:pt>
                <c:pt idx="284">
                  <c:v>0.567075817379518</c:v>
                </c:pt>
                <c:pt idx="285">
                  <c:v>0.552862547908106</c:v>
                </c:pt>
                <c:pt idx="286">
                  <c:v>17.4866336249956</c:v>
                </c:pt>
                <c:pt idx="287">
                  <c:v>78.2274510124681</c:v>
                </c:pt>
                <c:pt idx="288">
                  <c:v>39.9726750617717</c:v>
                </c:pt>
                <c:pt idx="289">
                  <c:v>20.231886861184</c:v>
                </c:pt>
                <c:pt idx="290">
                  <c:v>10.3558844064352</c:v>
                </c:pt>
                <c:pt idx="291">
                  <c:v>5.41240291959868</c:v>
                </c:pt>
                <c:pt idx="292">
                  <c:v>2.93530708601732</c:v>
                </c:pt>
                <c:pt idx="293">
                  <c:v>1.69152638949194</c:v>
                </c:pt>
                <c:pt idx="294">
                  <c:v>39.8867103150802</c:v>
                </c:pt>
                <c:pt idx="295">
                  <c:v>20.5467338593751</c:v>
                </c:pt>
                <c:pt idx="296">
                  <c:v>10.4822476813657</c:v>
                </c:pt>
                <c:pt idx="297">
                  <c:v>5.44523374939919</c:v>
                </c:pt>
                <c:pt idx="298">
                  <c:v>15.5589446281547</c:v>
                </c:pt>
                <c:pt idx="299">
                  <c:v>7.97436494669009</c:v>
                </c:pt>
                <c:pt idx="300">
                  <c:v>4.17762375207696</c:v>
                </c:pt>
                <c:pt idx="301">
                  <c:v>61.7631946343468</c:v>
                </c:pt>
                <c:pt idx="302">
                  <c:v>31.2756916556911</c:v>
                </c:pt>
                <c:pt idx="303">
                  <c:v>15.816086563884</c:v>
                </c:pt>
                <c:pt idx="304">
                  <c:v>8.08167287851167</c:v>
                </c:pt>
                <c:pt idx="305">
                  <c:v>5.00785931344258</c:v>
                </c:pt>
                <c:pt idx="306">
                  <c:v>230.499943405277</c:v>
                </c:pt>
                <c:pt idx="307">
                  <c:v>127.704163677101</c:v>
                </c:pt>
                <c:pt idx="308">
                  <c:v>64.0103838464223</c:v>
                </c:pt>
                <c:pt idx="309">
                  <c:v>32.1598783082263</c:v>
                </c:pt>
                <c:pt idx="310">
                  <c:v>186.934414548874</c:v>
                </c:pt>
                <c:pt idx="311">
                  <c:v>358.395627406545</c:v>
                </c:pt>
                <c:pt idx="312">
                  <c:v>185.706664605114</c:v>
                </c:pt>
                <c:pt idx="313">
                  <c:v>100.167352743154</c:v>
                </c:pt>
                <c:pt idx="314">
                  <c:v>58.8205025309424</c:v>
                </c:pt>
                <c:pt idx="315">
                  <c:v>95.8797302459208</c:v>
                </c:pt>
                <c:pt idx="316">
                  <c:v>74.3418869625453</c:v>
                </c:pt>
                <c:pt idx="317">
                  <c:v>61.5748753912771</c:v>
                </c:pt>
                <c:pt idx="318">
                  <c:v>278.987299155381</c:v>
                </c:pt>
                <c:pt idx="319">
                  <c:v>249.264377433689</c:v>
                </c:pt>
                <c:pt idx="320">
                  <c:v>168.089734986554</c:v>
                </c:pt>
                <c:pt idx="321">
                  <c:v>132.729281510666</c:v>
                </c:pt>
                <c:pt idx="322">
                  <c:v>97.0735567440367</c:v>
                </c:pt>
                <c:pt idx="323">
                  <c:v>81.313916649106</c:v>
                </c:pt>
                <c:pt idx="324">
                  <c:v>74.911085423979</c:v>
                </c:pt>
                <c:pt idx="325">
                  <c:v>290.985394535117</c:v>
                </c:pt>
                <c:pt idx="326">
                  <c:v>495.166625694796</c:v>
                </c:pt>
                <c:pt idx="327">
                  <c:v>291.846853998584</c:v>
                </c:pt>
                <c:pt idx="328">
                  <c:v>193.234873977748</c:v>
                </c:pt>
                <c:pt idx="329">
                  <c:v>145.59147734696</c:v>
                </c:pt>
                <c:pt idx="330">
                  <c:v>165.466730289517</c:v>
                </c:pt>
                <c:pt idx="331">
                  <c:v>197.556438895661</c:v>
                </c:pt>
                <c:pt idx="332">
                  <c:v>165.962633233323</c:v>
                </c:pt>
                <c:pt idx="333">
                  <c:v>209.235058897999</c:v>
                </c:pt>
                <c:pt idx="334">
                  <c:v>166.262610511169</c:v>
                </c:pt>
                <c:pt idx="335">
                  <c:v>148.705281837891</c:v>
                </c:pt>
                <c:pt idx="336">
                  <c:v>138.755935955247</c:v>
                </c:pt>
                <c:pt idx="337">
                  <c:v>134.632848783519</c:v>
                </c:pt>
                <c:pt idx="338">
                  <c:v>188.287905486052</c:v>
                </c:pt>
                <c:pt idx="339">
                  <c:v>250.226267665037</c:v>
                </c:pt>
                <c:pt idx="340">
                  <c:v>208.924531051357</c:v>
                </c:pt>
                <c:pt idx="341">
                  <c:v>176.043827959286</c:v>
                </c:pt>
                <c:pt idx="342">
                  <c:v>183.463299834054</c:v>
                </c:pt>
                <c:pt idx="343">
                  <c:v>165.631036151236</c:v>
                </c:pt>
                <c:pt idx="344">
                  <c:v>157.312741196974</c:v>
                </c:pt>
                <c:pt idx="345">
                  <c:v>243.397948908576</c:v>
                </c:pt>
                <c:pt idx="346">
                  <c:v>227.060579201866</c:v>
                </c:pt>
                <c:pt idx="347">
                  <c:v>191.67897573309</c:v>
                </c:pt>
                <c:pt idx="348">
                  <c:v>221.654854956239</c:v>
                </c:pt>
                <c:pt idx="349">
                  <c:v>262.346242239069</c:v>
                </c:pt>
                <c:pt idx="350">
                  <c:v>256.762464285144</c:v>
                </c:pt>
                <c:pt idx="351">
                  <c:v>211.410266201984</c:v>
                </c:pt>
                <c:pt idx="352">
                  <c:v>198.005706546397</c:v>
                </c:pt>
                <c:pt idx="353">
                  <c:v>182.984199455131</c:v>
                </c:pt>
                <c:pt idx="354">
                  <c:v>175.456949760516</c:v>
                </c:pt>
                <c:pt idx="355">
                  <c:v>171.216730036159</c:v>
                </c:pt>
                <c:pt idx="356">
                  <c:v>268.699751847484</c:v>
                </c:pt>
                <c:pt idx="357">
                  <c:v>218.334772995942</c:v>
                </c:pt>
                <c:pt idx="358">
                  <c:v>192.647787214025</c:v>
                </c:pt>
                <c:pt idx="359">
                  <c:v>191.323741406884</c:v>
                </c:pt>
                <c:pt idx="360">
                  <c:v>178.00884344638</c:v>
                </c:pt>
                <c:pt idx="361">
                  <c:v>170.451758433801</c:v>
                </c:pt>
                <c:pt idx="362">
                  <c:v>256.339664999387</c:v>
                </c:pt>
                <c:pt idx="363">
                  <c:v>208.860978755335</c:v>
                </c:pt>
                <c:pt idx="364">
                  <c:v>186.848864840693</c:v>
                </c:pt>
                <c:pt idx="365">
                  <c:v>181.898706758521</c:v>
                </c:pt>
                <c:pt idx="366">
                  <c:v>183.83879698167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34.4460612133769</c:v>
                </c:pt>
                <c:pt idx="3">
                  <c:v>37.9795619391019</c:v>
                </c:pt>
                <c:pt idx="4">
                  <c:v>42.6358873307667</c:v>
                </c:pt>
                <c:pt idx="5">
                  <c:v>46.5221394385479</c:v>
                </c:pt>
                <c:pt idx="6">
                  <c:v>49.7558824844637</c:v>
                </c:pt>
                <c:pt idx="7">
                  <c:v>53.1753220270597</c:v>
                </c:pt>
                <c:pt idx="8">
                  <c:v>58.9455781273558</c:v>
                </c:pt>
                <c:pt idx="9">
                  <c:v>65.1541308765857</c:v>
                </c:pt>
                <c:pt idx="10">
                  <c:v>75.1437364441906</c:v>
                </c:pt>
                <c:pt idx="11">
                  <c:v>83.0178013497495</c:v>
                </c:pt>
                <c:pt idx="12">
                  <c:v>90.6078069371972</c:v>
                </c:pt>
                <c:pt idx="13">
                  <c:v>96.6172528349989</c:v>
                </c:pt>
                <c:pt idx="14">
                  <c:v>101.093018055754</c:v>
                </c:pt>
                <c:pt idx="15">
                  <c:v>104.077419982216</c:v>
                </c:pt>
                <c:pt idx="16">
                  <c:v>105.852333417521</c:v>
                </c:pt>
                <c:pt idx="17">
                  <c:v>107.144045749892</c:v>
                </c:pt>
                <c:pt idx="18">
                  <c:v>107.950876684978</c:v>
                </c:pt>
                <c:pt idx="19">
                  <c:v>108.27456183715</c:v>
                </c:pt>
                <c:pt idx="20">
                  <c:v>108.297398191365</c:v>
                </c:pt>
                <c:pt idx="21">
                  <c:v>109.935108959635</c:v>
                </c:pt>
                <c:pt idx="22">
                  <c:v>110.665712272178</c:v>
                </c:pt>
                <c:pt idx="23">
                  <c:v>110.665182190472</c:v>
                </c:pt>
                <c:pt idx="24">
                  <c:v>109.968490088477</c:v>
                </c:pt>
                <c:pt idx="25">
                  <c:v>108.852685119386</c:v>
                </c:pt>
                <c:pt idx="26">
                  <c:v>107.238029360969</c:v>
                </c:pt>
                <c:pt idx="27">
                  <c:v>105.250254895915</c:v>
                </c:pt>
                <c:pt idx="28">
                  <c:v>103.37811654871</c:v>
                </c:pt>
                <c:pt idx="29">
                  <c:v>104.352381361339</c:v>
                </c:pt>
                <c:pt idx="30">
                  <c:v>107.748555153334</c:v>
                </c:pt>
                <c:pt idx="31">
                  <c:v>112.402763925669</c:v>
                </c:pt>
                <c:pt idx="32">
                  <c:v>116.772947541742</c:v>
                </c:pt>
                <c:pt idx="33">
                  <c:v>120.293387207274</c:v>
                </c:pt>
                <c:pt idx="34">
                  <c:v>122.414253922147</c:v>
                </c:pt>
                <c:pt idx="35">
                  <c:v>123.401584066074</c:v>
                </c:pt>
                <c:pt idx="36">
                  <c:v>123.466731511565</c:v>
                </c:pt>
                <c:pt idx="37">
                  <c:v>122.777757947766</c:v>
                </c:pt>
                <c:pt idx="38">
                  <c:v>121.469801590503</c:v>
                </c:pt>
                <c:pt idx="39">
                  <c:v>119.652598009383</c:v>
                </c:pt>
                <c:pt idx="40">
                  <c:v>117.394254111601</c:v>
                </c:pt>
                <c:pt idx="41">
                  <c:v>114.774515780934</c:v>
                </c:pt>
                <c:pt idx="42">
                  <c:v>112.153062217554</c:v>
                </c:pt>
                <c:pt idx="43">
                  <c:v>111.447582594262</c:v>
                </c:pt>
                <c:pt idx="44">
                  <c:v>111.780471531713</c:v>
                </c:pt>
                <c:pt idx="45">
                  <c:v>112.486075074225</c:v>
                </c:pt>
                <c:pt idx="46">
                  <c:v>112.730223769723</c:v>
                </c:pt>
                <c:pt idx="47">
                  <c:v>112.289888353283</c:v>
                </c:pt>
                <c:pt idx="48">
                  <c:v>111.336323542118</c:v>
                </c:pt>
                <c:pt idx="49">
                  <c:v>109.905158011656</c:v>
                </c:pt>
                <c:pt idx="50">
                  <c:v>108.001232894729</c:v>
                </c:pt>
                <c:pt idx="51">
                  <c:v>105.709028269781</c:v>
                </c:pt>
                <c:pt idx="52">
                  <c:v>103.294630727314</c:v>
                </c:pt>
                <c:pt idx="53">
                  <c:v>100.935378100929</c:v>
                </c:pt>
                <c:pt idx="54">
                  <c:v>98.6300108790028</c:v>
                </c:pt>
                <c:pt idx="55">
                  <c:v>96.3772983171957</c:v>
                </c:pt>
                <c:pt idx="56">
                  <c:v>94.1760377814088</c:v>
                </c:pt>
                <c:pt idx="57">
                  <c:v>92.0250541057438</c:v>
                </c:pt>
                <c:pt idx="58">
                  <c:v>89.9231989651284</c:v>
                </c:pt>
                <c:pt idx="59">
                  <c:v>87.8693502622713</c:v>
                </c:pt>
                <c:pt idx="60">
                  <c:v>85.8624115286187</c:v>
                </c:pt>
                <c:pt idx="61">
                  <c:v>83.9013113389933</c:v>
                </c:pt>
                <c:pt idx="62">
                  <c:v>81.9850027396025</c:v>
                </c:pt>
                <c:pt idx="63">
                  <c:v>80.1124626891116</c:v>
                </c:pt>
                <c:pt idx="64">
                  <c:v>78.282691512482</c:v>
                </c:pt>
                <c:pt idx="65">
                  <c:v>76.4947123672847</c:v>
                </c:pt>
                <c:pt idx="66">
                  <c:v>74.7475707222026</c:v>
                </c:pt>
                <c:pt idx="67">
                  <c:v>73.0403338474441</c:v>
                </c:pt>
                <c:pt idx="68">
                  <c:v>71.3720903167952</c:v>
                </c:pt>
                <c:pt idx="69">
                  <c:v>69.7419495210458</c:v>
                </c:pt>
                <c:pt idx="70">
                  <c:v>68.1490411925279</c:v>
                </c:pt>
                <c:pt idx="71">
                  <c:v>66.5925149405147</c:v>
                </c:pt>
                <c:pt idx="72">
                  <c:v>65.0715397972304</c:v>
                </c:pt>
                <c:pt idx="73">
                  <c:v>63.5853037742294</c:v>
                </c:pt>
                <c:pt idx="74">
                  <c:v>62.1330134289079</c:v>
                </c:pt>
                <c:pt idx="75">
                  <c:v>60.7138934409163</c:v>
                </c:pt>
                <c:pt idx="76">
                  <c:v>59.3271861982459</c:v>
                </c:pt>
                <c:pt idx="77">
                  <c:v>59.857263381234</c:v>
                </c:pt>
                <c:pt idx="78">
                  <c:v>60.1098933775756</c:v>
                </c:pt>
                <c:pt idx="79">
                  <c:v>59.8529738734823</c:v>
                </c:pt>
                <c:pt idx="80">
                  <c:v>59.3196590512482</c:v>
                </c:pt>
                <c:pt idx="81">
                  <c:v>58.517262696637</c:v>
                </c:pt>
                <c:pt idx="82">
                  <c:v>57.3608919935683</c:v>
                </c:pt>
                <c:pt idx="83">
                  <c:v>56.0507674097954</c:v>
                </c:pt>
                <c:pt idx="84">
                  <c:v>54.7705661128709</c:v>
                </c:pt>
                <c:pt idx="85">
                  <c:v>53.6291977517396</c:v>
                </c:pt>
                <c:pt idx="86">
                  <c:v>52.4043051822438</c:v>
                </c:pt>
                <c:pt idx="87">
                  <c:v>51.2073891976999</c:v>
                </c:pt>
                <c:pt idx="88">
                  <c:v>50.0378108120246</c:v>
                </c:pt>
                <c:pt idx="89">
                  <c:v>48.8949456335967</c:v>
                </c:pt>
                <c:pt idx="90">
                  <c:v>48.8587473643344</c:v>
                </c:pt>
                <c:pt idx="91">
                  <c:v>48.3900156776928</c:v>
                </c:pt>
                <c:pt idx="92">
                  <c:v>47.5471759605985</c:v>
                </c:pt>
                <c:pt idx="93">
                  <c:v>46.5768082637898</c:v>
                </c:pt>
                <c:pt idx="94">
                  <c:v>45.5129924928127</c:v>
                </c:pt>
                <c:pt idx="95">
                  <c:v>44.473474307625</c:v>
                </c:pt>
                <c:pt idx="96">
                  <c:v>43.4576987506001</c:v>
                </c:pt>
                <c:pt idx="97">
                  <c:v>42.4651235393613</c:v>
                </c:pt>
                <c:pt idx="98">
                  <c:v>41.4952187772787</c:v>
                </c:pt>
                <c:pt idx="99">
                  <c:v>40.5474666705778</c:v>
                </c:pt>
                <c:pt idx="100">
                  <c:v>39.6213612519104</c:v>
                </c:pt>
                <c:pt idx="101">
                  <c:v>38.7164081102386</c:v>
                </c:pt>
                <c:pt idx="102">
                  <c:v>37.8321241268882</c:v>
                </c:pt>
                <c:pt idx="103">
                  <c:v>36.9680372176305</c:v>
                </c:pt>
                <c:pt idx="104">
                  <c:v>36.1236860806558</c:v>
                </c:pt>
                <c:pt idx="105">
                  <c:v>35.2986199503023</c:v>
                </c:pt>
                <c:pt idx="106">
                  <c:v>34.4923983564098</c:v>
                </c:pt>
                <c:pt idx="107">
                  <c:v>33.7045908891708</c:v>
                </c:pt>
                <c:pt idx="108">
                  <c:v>32.9347769693514</c:v>
                </c:pt>
                <c:pt idx="109">
                  <c:v>32.1825456237603</c:v>
                </c:pt>
                <c:pt idx="110">
                  <c:v>31.4474952658473</c:v>
                </c:pt>
                <c:pt idx="111">
                  <c:v>30.7292334813114</c:v>
                </c:pt>
                <c:pt idx="112">
                  <c:v>30.0273768186069</c:v>
                </c:pt>
                <c:pt idx="113">
                  <c:v>29.3415505842331</c:v>
                </c:pt>
                <c:pt idx="114">
                  <c:v>28.671388642701</c:v>
                </c:pt>
                <c:pt idx="115">
                  <c:v>28.0165332210677</c:v>
                </c:pt>
                <c:pt idx="116">
                  <c:v>27.3766347179356</c:v>
                </c:pt>
                <c:pt idx="117">
                  <c:v>26.7513515168138</c:v>
                </c:pt>
                <c:pt idx="118">
                  <c:v>26.1403498037432</c:v>
                </c:pt>
                <c:pt idx="119">
                  <c:v>25.5433033890858</c:v>
                </c:pt>
                <c:pt idx="120">
                  <c:v>24.9598935333855</c:v>
                </c:pt>
                <c:pt idx="121">
                  <c:v>24.3898087772051</c:v>
                </c:pt>
                <c:pt idx="122">
                  <c:v>23.832744774851</c:v>
                </c:pt>
                <c:pt idx="123">
                  <c:v>23.2884041318949</c:v>
                </c:pt>
                <c:pt idx="124">
                  <c:v>22.7564962464063</c:v>
                </c:pt>
                <c:pt idx="125">
                  <c:v>22.2367371538125</c:v>
                </c:pt>
                <c:pt idx="126">
                  <c:v>21.7288493753</c:v>
                </c:pt>
                <c:pt idx="127">
                  <c:v>21.2325617696806</c:v>
                </c:pt>
                <c:pt idx="128">
                  <c:v>20.7476093886393</c:v>
                </c:pt>
                <c:pt idx="129">
                  <c:v>20.2737333352889</c:v>
                </c:pt>
                <c:pt idx="130">
                  <c:v>19.8106806259552</c:v>
                </c:pt>
                <c:pt idx="131">
                  <c:v>19.3582040551193</c:v>
                </c:pt>
                <c:pt idx="132">
                  <c:v>18.916062063444</c:v>
                </c:pt>
                <c:pt idx="133">
                  <c:v>18.4840186088152</c:v>
                </c:pt>
                <c:pt idx="134">
                  <c:v>18.0618430403279</c:v>
                </c:pt>
                <c:pt idx="135">
                  <c:v>17.6493099751511</c:v>
                </c:pt>
                <c:pt idx="136">
                  <c:v>17.2461991782049</c:v>
                </c:pt>
                <c:pt idx="137">
                  <c:v>16.8522954445854</c:v>
                </c:pt>
                <c:pt idx="138">
                  <c:v>16.4673884846757</c:v>
                </c:pt>
                <c:pt idx="139">
                  <c:v>16.0912728118801</c:v>
                </c:pt>
                <c:pt idx="140">
                  <c:v>15.7237476329236</c:v>
                </c:pt>
                <c:pt idx="141">
                  <c:v>15.3646167406557</c:v>
                </c:pt>
                <c:pt idx="142">
                  <c:v>15.0136884093034</c:v>
                </c:pt>
                <c:pt idx="143">
                  <c:v>14.6707752921165</c:v>
                </c:pt>
                <c:pt idx="144">
                  <c:v>14.3356943213505</c:v>
                </c:pt>
                <c:pt idx="145">
                  <c:v>14.0082666105338</c:v>
                </c:pt>
                <c:pt idx="146">
                  <c:v>13.6883173589678</c:v>
                </c:pt>
                <c:pt idx="147">
                  <c:v>13.3756757584069</c:v>
                </c:pt>
                <c:pt idx="148">
                  <c:v>13.0701749018716</c:v>
                </c:pt>
                <c:pt idx="149">
                  <c:v>12.7716516945429</c:v>
                </c:pt>
                <c:pt idx="150">
                  <c:v>12.4799467666927</c:v>
                </c:pt>
                <c:pt idx="151">
                  <c:v>12.1949043886025</c:v>
                </c:pt>
                <c:pt idx="152">
                  <c:v>11.9163723874255</c:v>
                </c:pt>
                <c:pt idx="153">
                  <c:v>11.6442020659474</c:v>
                </c:pt>
                <c:pt idx="154">
                  <c:v>11.3782481232032</c:v>
                </c:pt>
                <c:pt idx="155">
                  <c:v>11.1183685769062</c:v>
                </c:pt>
                <c:pt idx="156">
                  <c:v>10.86442468765</c:v>
                </c:pt>
                <c:pt idx="157">
                  <c:v>10.6162808848403</c:v>
                </c:pt>
                <c:pt idx="158">
                  <c:v>10.3738046943196</c:v>
                </c:pt>
                <c:pt idx="159">
                  <c:v>10.1368666676444</c:v>
                </c:pt>
                <c:pt idx="160">
                  <c:v>9.90534031297757</c:v>
                </c:pt>
                <c:pt idx="161">
                  <c:v>9.67910202755963</c:v>
                </c:pt>
                <c:pt idx="162">
                  <c:v>9.45803103172201</c:v>
                </c:pt>
                <c:pt idx="163">
                  <c:v>9.2420093044076</c:v>
                </c:pt>
                <c:pt idx="164">
                  <c:v>9.03092152016393</c:v>
                </c:pt>
                <c:pt idx="165">
                  <c:v>8.82465498757554</c:v>
                </c:pt>
                <c:pt idx="166">
                  <c:v>8.62309958910243</c:v>
                </c:pt>
                <c:pt idx="167">
                  <c:v>8.42614772229269</c:v>
                </c:pt>
                <c:pt idx="168">
                  <c:v>8.23369424233781</c:v>
                </c:pt>
                <c:pt idx="169">
                  <c:v>8.04563640594005</c:v>
                </c:pt>
                <c:pt idx="170">
                  <c:v>7.8618738164618</c:v>
                </c:pt>
                <c:pt idx="171">
                  <c:v>7.68230837032784</c:v>
                </c:pt>
                <c:pt idx="172">
                  <c:v>7.50684420465169</c:v>
                </c:pt>
                <c:pt idx="173">
                  <c:v>7.33538764605825</c:v>
                </c:pt>
                <c:pt idx="174">
                  <c:v>7.16784716067524</c:v>
                </c:pt>
                <c:pt idx="175">
                  <c:v>7.00413330526691</c:v>
                </c:pt>
                <c:pt idx="176">
                  <c:v>6.84415867948387</c:v>
                </c:pt>
                <c:pt idx="177">
                  <c:v>6.68783787920343</c:v>
                </c:pt>
                <c:pt idx="178">
                  <c:v>6.53508745093577</c:v>
                </c:pt>
                <c:pt idx="179">
                  <c:v>6.38582584727144</c:v>
                </c:pt>
                <c:pt idx="180">
                  <c:v>6.23997338334635</c:v>
                </c:pt>
                <c:pt idx="181">
                  <c:v>6.09745219430125</c:v>
                </c:pt>
                <c:pt idx="182">
                  <c:v>5.95818619371274</c:v>
                </c:pt>
                <c:pt idx="183">
                  <c:v>5.8221010329737</c:v>
                </c:pt>
                <c:pt idx="184">
                  <c:v>5.68912406160157</c:v>
                </c:pt>
                <c:pt idx="185">
                  <c:v>5.5591842884531</c:v>
                </c:pt>
                <c:pt idx="186">
                  <c:v>5.43221234382498</c:v>
                </c:pt>
                <c:pt idx="187">
                  <c:v>5.30814044242014</c:v>
                </c:pt>
                <c:pt idx="188">
                  <c:v>5.18690234715981</c:v>
                </c:pt>
                <c:pt idx="189">
                  <c:v>5.0684333338222</c:v>
                </c:pt>
                <c:pt idx="190">
                  <c:v>4.95267015648878</c:v>
                </c:pt>
                <c:pt idx="191">
                  <c:v>4.83955101377981</c:v>
                </c:pt>
                <c:pt idx="192">
                  <c:v>4.729015515861</c:v>
                </c:pt>
                <c:pt idx="193">
                  <c:v>4.62100465220379</c:v>
                </c:pt>
                <c:pt idx="194">
                  <c:v>4.51546076008196</c:v>
                </c:pt>
                <c:pt idx="195">
                  <c:v>4.41232749378776</c:v>
                </c:pt>
                <c:pt idx="196">
                  <c:v>4.31154979455121</c:v>
                </c:pt>
                <c:pt idx="197">
                  <c:v>4.21307386114634</c:v>
                </c:pt>
                <c:pt idx="198">
                  <c:v>4.1168471211689</c:v>
                </c:pt>
                <c:pt idx="199">
                  <c:v>4.02281820297002</c:v>
                </c:pt>
                <c:pt idx="200">
                  <c:v>3.93093690823089</c:v>
                </c:pt>
                <c:pt idx="201">
                  <c:v>3.84115418516391</c:v>
                </c:pt>
                <c:pt idx="202">
                  <c:v>3.75342210232584</c:v>
                </c:pt>
                <c:pt idx="203">
                  <c:v>3.66769382302912</c:v>
                </c:pt>
                <c:pt idx="204">
                  <c:v>3.58392358033761</c:v>
                </c:pt>
                <c:pt idx="205">
                  <c:v>3.50206665263345</c:v>
                </c:pt>
                <c:pt idx="206">
                  <c:v>3.42207933974193</c:v>
                </c:pt>
                <c:pt idx="207">
                  <c:v>3.34391893960171</c:v>
                </c:pt>
                <c:pt idx="208">
                  <c:v>3.26754372546788</c:v>
                </c:pt>
                <c:pt idx="209">
                  <c:v>3.19291292363571</c:v>
                </c:pt>
                <c:pt idx="210">
                  <c:v>3.11998669167317</c:v>
                </c:pt>
                <c:pt idx="211">
                  <c:v>3.04872609715062</c:v>
                </c:pt>
                <c:pt idx="212">
                  <c:v>2.97909309685636</c:v>
                </c:pt>
                <c:pt idx="213">
                  <c:v>2.91105051648684</c:v>
                </c:pt>
                <c:pt idx="214">
                  <c:v>2.84456203080078</c:v>
                </c:pt>
                <c:pt idx="215">
                  <c:v>2.77959214422654</c:v>
                </c:pt>
                <c:pt idx="216">
                  <c:v>2.71610617191249</c:v>
                </c:pt>
                <c:pt idx="217">
                  <c:v>2.65407022121007</c:v>
                </c:pt>
                <c:pt idx="218">
                  <c:v>2.5934511735799</c:v>
                </c:pt>
                <c:pt idx="219">
                  <c:v>2.53421666691109</c:v>
                </c:pt>
                <c:pt idx="220">
                  <c:v>2.47633507824439</c:v>
                </c:pt>
                <c:pt idx="221">
                  <c:v>2.4197755068899</c:v>
                </c:pt>
                <c:pt idx="222">
                  <c:v>2.3645077579305</c:v>
                </c:pt>
                <c:pt idx="223">
                  <c:v>2.31050232610189</c:v>
                </c:pt>
                <c:pt idx="224">
                  <c:v>2.25773038004098</c:v>
                </c:pt>
                <c:pt idx="225">
                  <c:v>2.20616374689388</c:v>
                </c:pt>
                <c:pt idx="226">
                  <c:v>2.1557748972756</c:v>
                </c:pt>
                <c:pt idx="227">
                  <c:v>2.10653693057317</c:v>
                </c:pt>
                <c:pt idx="228">
                  <c:v>2.05842356058445</c:v>
                </c:pt>
                <c:pt idx="229">
                  <c:v>2.01140910148501</c:v>
                </c:pt>
                <c:pt idx="230">
                  <c:v>1.96546845411544</c:v>
                </c:pt>
                <c:pt idx="231">
                  <c:v>1.92057709258195</c:v>
                </c:pt>
                <c:pt idx="232">
                  <c:v>1.87671105116292</c:v>
                </c:pt>
                <c:pt idx="233">
                  <c:v>1.83384691151456</c:v>
                </c:pt>
                <c:pt idx="234">
                  <c:v>1.7919617901688</c:v>
                </c:pt>
                <c:pt idx="235">
                  <c:v>1.75103332631672</c:v>
                </c:pt>
                <c:pt idx="236">
                  <c:v>1.71103966987096</c:v>
                </c:pt>
                <c:pt idx="237">
                  <c:v>1.67195946980085</c:v>
                </c:pt>
                <c:pt idx="238">
                  <c:v>1.63377186273394</c:v>
                </c:pt>
                <c:pt idx="239">
                  <c:v>1.59645646181785</c:v>
                </c:pt>
                <c:pt idx="240">
                  <c:v>1.55999334583658</c:v>
                </c:pt>
                <c:pt idx="241">
                  <c:v>1.52436304857531</c:v>
                </c:pt>
                <c:pt idx="242">
                  <c:v>1.48954654842818</c:v>
                </c:pt>
                <c:pt idx="243">
                  <c:v>1.45552525824342</c:v>
                </c:pt>
                <c:pt idx="244">
                  <c:v>1.42228101540039</c:v>
                </c:pt>
                <c:pt idx="245">
                  <c:v>1.38979607211327</c:v>
                </c:pt>
                <c:pt idx="246">
                  <c:v>1.35805308595624</c:v>
                </c:pt>
                <c:pt idx="247">
                  <c:v>1.32703511060503</c:v>
                </c:pt>
                <c:pt idx="248">
                  <c:v>1.29672558678995</c:v>
                </c:pt>
                <c:pt idx="249">
                  <c:v>1.26710833345554</c:v>
                </c:pt>
                <c:pt idx="250">
                  <c:v>1.23816753912219</c:v>
                </c:pt>
                <c:pt idx="251">
                  <c:v>1.20988775344495</c:v>
                </c:pt>
                <c:pt idx="252">
                  <c:v>1.18225387896525</c:v>
                </c:pt>
                <c:pt idx="253">
                  <c:v>1.15525116305094</c:v>
                </c:pt>
                <c:pt idx="254">
                  <c:v>1.12886519002049</c:v>
                </c:pt>
                <c:pt idx="255">
                  <c:v>1.10308187344694</c:v>
                </c:pt>
                <c:pt idx="256">
                  <c:v>1.0778874486378</c:v>
                </c:pt>
                <c:pt idx="257">
                  <c:v>1.05326846528658</c:v>
                </c:pt>
                <c:pt idx="258">
                  <c:v>1.02921178029222</c:v>
                </c:pt>
                <c:pt idx="259">
                  <c:v>1.0057045507425</c:v>
                </c:pt>
                <c:pt idx="260">
                  <c:v>0.98273422705772</c:v>
                </c:pt>
                <c:pt idx="261">
                  <c:v>0.960288546290975</c:v>
                </c:pt>
                <c:pt idx="262">
                  <c:v>0.938355525581457</c:v>
                </c:pt>
                <c:pt idx="263">
                  <c:v>0.916923455757276</c:v>
                </c:pt>
                <c:pt idx="264">
                  <c:v>0.8959808950844</c:v>
                </c:pt>
                <c:pt idx="265">
                  <c:v>0.87551666315836</c:v>
                </c:pt>
                <c:pt idx="266">
                  <c:v>0.855519834935479</c:v>
                </c:pt>
                <c:pt idx="267">
                  <c:v>0.835979734900424</c:v>
                </c:pt>
                <c:pt idx="268">
                  <c:v>0.816885931366968</c:v>
                </c:pt>
                <c:pt idx="269">
                  <c:v>0.798228230908926</c:v>
                </c:pt>
                <c:pt idx="270">
                  <c:v>0.77999667291829</c:v>
                </c:pt>
                <c:pt idx="271">
                  <c:v>0.762181524287653</c:v>
                </c:pt>
                <c:pt idx="272">
                  <c:v>0.744773274214088</c:v>
                </c:pt>
                <c:pt idx="273">
                  <c:v>0.727762629121709</c:v>
                </c:pt>
                <c:pt idx="274">
                  <c:v>0.711140507700193</c:v>
                </c:pt>
                <c:pt idx="275">
                  <c:v>0.694898036056634</c:v>
                </c:pt>
                <c:pt idx="276">
                  <c:v>0.67902654297812</c:v>
                </c:pt>
                <c:pt idx="277">
                  <c:v>0.663517555302515</c:v>
                </c:pt>
                <c:pt idx="278">
                  <c:v>0.648362793394973</c:v>
                </c:pt>
                <c:pt idx="279">
                  <c:v>0.633554166727772</c:v>
                </c:pt>
                <c:pt idx="280">
                  <c:v>0.619083769561094</c:v>
                </c:pt>
                <c:pt idx="281">
                  <c:v>0.604943876722473</c:v>
                </c:pt>
                <c:pt idx="282">
                  <c:v>0.591126939482622</c:v>
                </c:pt>
                <c:pt idx="283">
                  <c:v>0.577625581525471</c:v>
                </c:pt>
                <c:pt idx="284">
                  <c:v>0.564432595010242</c:v>
                </c:pt>
                <c:pt idx="285">
                  <c:v>0.551540936723468</c:v>
                </c:pt>
                <c:pt idx="286">
                  <c:v>0.538943724318898</c:v>
                </c:pt>
                <c:pt idx="287">
                  <c:v>0.52663423264329</c:v>
                </c:pt>
                <c:pt idx="288">
                  <c:v>0.51460589014611</c:v>
                </c:pt>
                <c:pt idx="289">
                  <c:v>0.50285227537125</c:v>
                </c:pt>
                <c:pt idx="290">
                  <c:v>0.491367113528859</c:v>
                </c:pt>
                <c:pt idx="291">
                  <c:v>0.480144273145487</c:v>
                </c:pt>
                <c:pt idx="292">
                  <c:v>0.469177762790728</c:v>
                </c:pt>
                <c:pt idx="293">
                  <c:v>0.458461727878638</c:v>
                </c:pt>
                <c:pt idx="294">
                  <c:v>0.447990447542199</c:v>
                </c:pt>
                <c:pt idx="295">
                  <c:v>0.437758331579179</c:v>
                </c:pt>
                <c:pt idx="296">
                  <c:v>0.427759917467739</c:v>
                </c:pt>
                <c:pt idx="297">
                  <c:v>0.417989867450212</c:v>
                </c:pt>
                <c:pt idx="298">
                  <c:v>0.408442965683483</c:v>
                </c:pt>
                <c:pt idx="299">
                  <c:v>0.399114115454462</c:v>
                </c:pt>
                <c:pt idx="300">
                  <c:v>0.389998336459144</c:v>
                </c:pt>
                <c:pt idx="301">
                  <c:v>0.381090762143826</c:v>
                </c:pt>
                <c:pt idx="302">
                  <c:v>0.372386637107044</c:v>
                </c:pt>
                <c:pt idx="303">
                  <c:v>0.363881314560854</c:v>
                </c:pt>
                <c:pt idx="304">
                  <c:v>0.355570253850096</c:v>
                </c:pt>
                <c:pt idx="305">
                  <c:v>0.347449018028316</c:v>
                </c:pt>
                <c:pt idx="306">
                  <c:v>0.339513271489059</c:v>
                </c:pt>
                <c:pt idx="307">
                  <c:v>0.331758777651257</c:v>
                </c:pt>
                <c:pt idx="308">
                  <c:v>0.324181396697486</c:v>
                </c:pt>
                <c:pt idx="309">
                  <c:v>0.316777083363885</c:v>
                </c:pt>
                <c:pt idx="310">
                  <c:v>0.309541884780547</c:v>
                </c:pt>
                <c:pt idx="311">
                  <c:v>1.94555870071724</c:v>
                </c:pt>
                <c:pt idx="312">
                  <c:v>6.42747395286134</c:v>
                </c:pt>
                <c:pt idx="313">
                  <c:v>10.5277574170283</c:v>
                </c:pt>
                <c:pt idx="314">
                  <c:v>14.0007048678793</c:v>
                </c:pt>
                <c:pt idx="315">
                  <c:v>16.7997880472426</c:v>
                </c:pt>
                <c:pt idx="316">
                  <c:v>20.5578339766332</c:v>
                </c:pt>
                <c:pt idx="317">
                  <c:v>24.4119165380568</c:v>
                </c:pt>
                <c:pt idx="318">
                  <c:v>28.2243582830461</c:v>
                </c:pt>
                <c:pt idx="319">
                  <c:v>34.4142263127468</c:v>
                </c:pt>
                <c:pt idx="320">
                  <c:v>41.5117233667263</c:v>
                </c:pt>
                <c:pt idx="321">
                  <c:v>48.302241331037</c:v>
                </c:pt>
                <c:pt idx="322">
                  <c:v>54.860036654222</c:v>
                </c:pt>
                <c:pt idx="323">
                  <c:v>60.2071566041986</c:v>
                </c:pt>
                <c:pt idx="324">
                  <c:v>64.3577054015253</c:v>
                </c:pt>
                <c:pt idx="325">
                  <c:v>67.4357030912075</c:v>
                </c:pt>
                <c:pt idx="326">
                  <c:v>72.803166997554</c:v>
                </c:pt>
                <c:pt idx="327">
                  <c:v>80.6651246499626</c:v>
                </c:pt>
                <c:pt idx="328">
                  <c:v>86.9461509080517</c:v>
                </c:pt>
                <c:pt idx="329">
                  <c:v>92.1891818409772</c:v>
                </c:pt>
                <c:pt idx="330">
                  <c:v>96.4924258633999</c:v>
                </c:pt>
                <c:pt idx="331">
                  <c:v>101.195907998758</c:v>
                </c:pt>
                <c:pt idx="332">
                  <c:v>106.50737249149</c:v>
                </c:pt>
                <c:pt idx="333">
                  <c:v>111.373953703252</c:v>
                </c:pt>
                <c:pt idx="334">
                  <c:v>116.870416346278</c:v>
                </c:pt>
                <c:pt idx="335">
                  <c:v>121.333775532131</c:v>
                </c:pt>
                <c:pt idx="336">
                  <c:v>125.070182802367</c:v>
                </c:pt>
                <c:pt idx="337">
                  <c:v>127.789972207079</c:v>
                </c:pt>
                <c:pt idx="338">
                  <c:v>129.606950573692</c:v>
                </c:pt>
                <c:pt idx="339">
                  <c:v>132.258868009767</c:v>
                </c:pt>
                <c:pt idx="340">
                  <c:v>136.040191021604</c:v>
                </c:pt>
                <c:pt idx="341">
                  <c:v>139.60165794441</c:v>
                </c:pt>
                <c:pt idx="342">
                  <c:v>142.2268438459</c:v>
                </c:pt>
                <c:pt idx="343">
                  <c:v>145.007220975102</c:v>
                </c:pt>
                <c:pt idx="344">
                  <c:v>147.000833608907</c:v>
                </c:pt>
                <c:pt idx="345">
                  <c:v>148.095564612644</c:v>
                </c:pt>
                <c:pt idx="346">
                  <c:v>150.335769050607</c:v>
                </c:pt>
                <c:pt idx="347">
                  <c:v>152.734356296036</c:v>
                </c:pt>
                <c:pt idx="348">
                  <c:v>154.382581459136</c:v>
                </c:pt>
                <c:pt idx="349">
                  <c:v>156.571944143177</c:v>
                </c:pt>
                <c:pt idx="350">
                  <c:v>159.544329078908</c:v>
                </c:pt>
                <c:pt idx="351">
                  <c:v>162.801198598866</c:v>
                </c:pt>
                <c:pt idx="352">
                  <c:v>164.699982997592</c:v>
                </c:pt>
                <c:pt idx="353">
                  <c:v>166.268056935595</c:v>
                </c:pt>
                <c:pt idx="354">
                  <c:v>167.098878500748</c:v>
                </c:pt>
                <c:pt idx="355">
                  <c:v>167.037694406275</c:v>
                </c:pt>
                <c:pt idx="356">
                  <c:v>166.425603925841</c:v>
                </c:pt>
                <c:pt idx="357">
                  <c:v>167.19769903512</c:v>
                </c:pt>
                <c:pt idx="358">
                  <c:v>167.079250233614</c:v>
                </c:pt>
                <c:pt idx="359">
                  <c:v>166.196752379886</c:v>
                </c:pt>
                <c:pt idx="360">
                  <c:v>165.445348932882</c:v>
                </c:pt>
                <c:pt idx="361">
                  <c:v>164.170011177051</c:v>
                </c:pt>
                <c:pt idx="362">
                  <c:v>162.323104377159</c:v>
                </c:pt>
                <c:pt idx="363">
                  <c:v>161.852698444221</c:v>
                </c:pt>
                <c:pt idx="364">
                  <c:v>160.924351104238</c:v>
                </c:pt>
                <c:pt idx="365">
                  <c:v>159.786752977248</c:v>
                </c:pt>
                <c:pt idx="366">
                  <c:v>158.725845390907</c:v>
                </c:pt>
              </c:numCache>
            </c:numRef>
          </c:yVal>
          <c:smooth val="0"/>
        </c:ser>
        <c:axId val="29804606"/>
        <c:axId val="36598556"/>
      </c:scatterChart>
      <c:valAx>
        <c:axId val="29804606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598556"/>
        <c:crosses val="autoZero"/>
        <c:crossBetween val="midCat"/>
        <c:majorUnit val="30.5"/>
      </c:valAx>
      <c:valAx>
        <c:axId val="3659855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804606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75262516713713"/>
          <c:y val="0.0157446808510638"/>
          <c:w val="0.315741032370954"/>
          <c:h val="0.096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7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08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1080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0821244870831648"/>
          <c:y val="0.003633060853769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0920071663873"/>
          <c:y val="0.0575001746663872"/>
          <c:w val="0.942611107900364"/>
          <c:h val="0.887584713197792"/>
        </c:manualLayout>
      </c:layout>
      <c:scatterChart>
        <c:scatterStyle val="line"/>
        <c:varyColors val="0"/>
        <c:ser>
          <c:idx val="0"/>
          <c:order val="0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34.4460612133769</c:v>
                </c:pt>
                <c:pt idx="3">
                  <c:v>37.9795619391019</c:v>
                </c:pt>
                <c:pt idx="4">
                  <c:v>42.6358873307667</c:v>
                </c:pt>
                <c:pt idx="5">
                  <c:v>46.5221394385479</c:v>
                </c:pt>
                <c:pt idx="6">
                  <c:v>49.7558824844637</c:v>
                </c:pt>
                <c:pt idx="7">
                  <c:v>53.1753220270597</c:v>
                </c:pt>
                <c:pt idx="8">
                  <c:v>58.9455781273558</c:v>
                </c:pt>
                <c:pt idx="9">
                  <c:v>65.1541308765857</c:v>
                </c:pt>
                <c:pt idx="10">
                  <c:v>75.1437364441906</c:v>
                </c:pt>
                <c:pt idx="11">
                  <c:v>83.0178013497495</c:v>
                </c:pt>
                <c:pt idx="12">
                  <c:v>90.6078069371972</c:v>
                </c:pt>
                <c:pt idx="13">
                  <c:v>96.6172528349989</c:v>
                </c:pt>
                <c:pt idx="14">
                  <c:v>101.093018055754</c:v>
                </c:pt>
                <c:pt idx="15">
                  <c:v>104.077419982216</c:v>
                </c:pt>
                <c:pt idx="16">
                  <c:v>105.852333417521</c:v>
                </c:pt>
                <c:pt idx="17">
                  <c:v>107.144045749892</c:v>
                </c:pt>
                <c:pt idx="18">
                  <c:v>107.950876684978</c:v>
                </c:pt>
                <c:pt idx="19">
                  <c:v>108.27456183715</c:v>
                </c:pt>
                <c:pt idx="20">
                  <c:v>108.297398191365</c:v>
                </c:pt>
                <c:pt idx="21">
                  <c:v>109.935108959635</c:v>
                </c:pt>
                <c:pt idx="22">
                  <c:v>110.665712272178</c:v>
                </c:pt>
                <c:pt idx="23">
                  <c:v>110.665182190472</c:v>
                </c:pt>
                <c:pt idx="24">
                  <c:v>109.968490088477</c:v>
                </c:pt>
                <c:pt idx="25">
                  <c:v>108.852685119386</c:v>
                </c:pt>
                <c:pt idx="26">
                  <c:v>107.238029360969</c:v>
                </c:pt>
                <c:pt idx="27">
                  <c:v>105.250254895915</c:v>
                </c:pt>
                <c:pt idx="28">
                  <c:v>103.37811654871</c:v>
                </c:pt>
                <c:pt idx="29">
                  <c:v>104.352381361339</c:v>
                </c:pt>
                <c:pt idx="30">
                  <c:v>107.748555153334</c:v>
                </c:pt>
                <c:pt idx="31">
                  <c:v>112.402763925669</c:v>
                </c:pt>
                <c:pt idx="32">
                  <c:v>116.772947541742</c:v>
                </c:pt>
                <c:pt idx="33">
                  <c:v>120.293387207274</c:v>
                </c:pt>
                <c:pt idx="34">
                  <c:v>122.414253922147</c:v>
                </c:pt>
                <c:pt idx="35">
                  <c:v>123.401584066074</c:v>
                </c:pt>
                <c:pt idx="36">
                  <c:v>123.466731511565</c:v>
                </c:pt>
                <c:pt idx="37">
                  <c:v>122.777757947766</c:v>
                </c:pt>
                <c:pt idx="38">
                  <c:v>121.469801590503</c:v>
                </c:pt>
                <c:pt idx="39">
                  <c:v>119.652598009383</c:v>
                </c:pt>
                <c:pt idx="40">
                  <c:v>117.394254111601</c:v>
                </c:pt>
                <c:pt idx="41">
                  <c:v>114.774515780934</c:v>
                </c:pt>
                <c:pt idx="42">
                  <c:v>112.153062217554</c:v>
                </c:pt>
                <c:pt idx="43">
                  <c:v>111.447582594262</c:v>
                </c:pt>
                <c:pt idx="44">
                  <c:v>111.780471531713</c:v>
                </c:pt>
                <c:pt idx="45">
                  <c:v>112.486075074225</c:v>
                </c:pt>
                <c:pt idx="46">
                  <c:v>112.730223769723</c:v>
                </c:pt>
                <c:pt idx="47">
                  <c:v>112.289888353283</c:v>
                </c:pt>
                <c:pt idx="48">
                  <c:v>111.336323542118</c:v>
                </c:pt>
                <c:pt idx="49">
                  <c:v>109.905158011656</c:v>
                </c:pt>
                <c:pt idx="50">
                  <c:v>108.001232894729</c:v>
                </c:pt>
                <c:pt idx="51">
                  <c:v>105.709028269781</c:v>
                </c:pt>
                <c:pt idx="52">
                  <c:v>103.294630727314</c:v>
                </c:pt>
                <c:pt idx="53">
                  <c:v>100.935378100929</c:v>
                </c:pt>
                <c:pt idx="54">
                  <c:v>98.6300108790028</c:v>
                </c:pt>
                <c:pt idx="55">
                  <c:v>96.3772983171957</c:v>
                </c:pt>
                <c:pt idx="56">
                  <c:v>94.1760377814088</c:v>
                </c:pt>
                <c:pt idx="57">
                  <c:v>92.0250541057438</c:v>
                </c:pt>
                <c:pt idx="58">
                  <c:v>89.9231989651284</c:v>
                </c:pt>
                <c:pt idx="59">
                  <c:v>87.8693502622713</c:v>
                </c:pt>
                <c:pt idx="60">
                  <c:v>85.8624115286187</c:v>
                </c:pt>
                <c:pt idx="61">
                  <c:v>83.9013113389933</c:v>
                </c:pt>
                <c:pt idx="62">
                  <c:v>81.9850027396025</c:v>
                </c:pt>
                <c:pt idx="63">
                  <c:v>80.1124626891116</c:v>
                </c:pt>
                <c:pt idx="64">
                  <c:v>78.282691512482</c:v>
                </c:pt>
                <c:pt idx="65">
                  <c:v>76.4947123672847</c:v>
                </c:pt>
                <c:pt idx="66">
                  <c:v>74.7475707222026</c:v>
                </c:pt>
                <c:pt idx="67">
                  <c:v>73.0403338474441</c:v>
                </c:pt>
                <c:pt idx="68">
                  <c:v>71.3720903167952</c:v>
                </c:pt>
                <c:pt idx="69">
                  <c:v>69.7419495210458</c:v>
                </c:pt>
                <c:pt idx="70">
                  <c:v>68.1490411925279</c:v>
                </c:pt>
                <c:pt idx="71">
                  <c:v>66.5925149405147</c:v>
                </c:pt>
                <c:pt idx="72">
                  <c:v>65.0715397972304</c:v>
                </c:pt>
                <c:pt idx="73">
                  <c:v>63.5853037742294</c:v>
                </c:pt>
                <c:pt idx="74">
                  <c:v>62.1330134289079</c:v>
                </c:pt>
                <c:pt idx="75">
                  <c:v>60.7138934409163</c:v>
                </c:pt>
                <c:pt idx="76">
                  <c:v>59.3271861982459</c:v>
                </c:pt>
                <c:pt idx="77">
                  <c:v>59.857263381234</c:v>
                </c:pt>
                <c:pt idx="78">
                  <c:v>60.1098933775756</c:v>
                </c:pt>
                <c:pt idx="79">
                  <c:v>59.8529738734823</c:v>
                </c:pt>
                <c:pt idx="80">
                  <c:v>59.3196590512482</c:v>
                </c:pt>
                <c:pt idx="81">
                  <c:v>58.517262696637</c:v>
                </c:pt>
                <c:pt idx="82">
                  <c:v>57.3608919935683</c:v>
                </c:pt>
                <c:pt idx="83">
                  <c:v>56.0507674097954</c:v>
                </c:pt>
                <c:pt idx="84">
                  <c:v>54.7705661128709</c:v>
                </c:pt>
                <c:pt idx="85">
                  <c:v>53.6291977517396</c:v>
                </c:pt>
                <c:pt idx="86">
                  <c:v>52.4043051822438</c:v>
                </c:pt>
                <c:pt idx="87">
                  <c:v>51.2073891976999</c:v>
                </c:pt>
                <c:pt idx="88">
                  <c:v>50.0378108120246</c:v>
                </c:pt>
                <c:pt idx="89">
                  <c:v>48.8949456335967</c:v>
                </c:pt>
                <c:pt idx="90">
                  <c:v>48.8587473643344</c:v>
                </c:pt>
                <c:pt idx="91">
                  <c:v>48.3900156776928</c:v>
                </c:pt>
                <c:pt idx="92">
                  <c:v>47.5471759605985</c:v>
                </c:pt>
                <c:pt idx="93">
                  <c:v>46.5768082637898</c:v>
                </c:pt>
                <c:pt idx="94">
                  <c:v>45.5129924928127</c:v>
                </c:pt>
                <c:pt idx="95">
                  <c:v>44.473474307625</c:v>
                </c:pt>
                <c:pt idx="96">
                  <c:v>43.4576987506001</c:v>
                </c:pt>
                <c:pt idx="97">
                  <c:v>42.4651235393613</c:v>
                </c:pt>
                <c:pt idx="98">
                  <c:v>41.4952187772787</c:v>
                </c:pt>
                <c:pt idx="99">
                  <c:v>40.5474666705778</c:v>
                </c:pt>
                <c:pt idx="100">
                  <c:v>39.6213612519104</c:v>
                </c:pt>
                <c:pt idx="101">
                  <c:v>38.7164081102386</c:v>
                </c:pt>
                <c:pt idx="102">
                  <c:v>37.8321241268882</c:v>
                </c:pt>
                <c:pt idx="103">
                  <c:v>36.9680372176305</c:v>
                </c:pt>
                <c:pt idx="104">
                  <c:v>36.1236860806558</c:v>
                </c:pt>
                <c:pt idx="105">
                  <c:v>35.2986199503023</c:v>
                </c:pt>
                <c:pt idx="106">
                  <c:v>34.4923983564098</c:v>
                </c:pt>
                <c:pt idx="107">
                  <c:v>33.7045908891708</c:v>
                </c:pt>
                <c:pt idx="108">
                  <c:v>32.9347769693514</c:v>
                </c:pt>
                <c:pt idx="109">
                  <c:v>32.1825456237603</c:v>
                </c:pt>
                <c:pt idx="110">
                  <c:v>31.4474952658473</c:v>
                </c:pt>
                <c:pt idx="111">
                  <c:v>30.7292334813114</c:v>
                </c:pt>
                <c:pt idx="112">
                  <c:v>30.0273768186069</c:v>
                </c:pt>
                <c:pt idx="113">
                  <c:v>29.3415505842331</c:v>
                </c:pt>
                <c:pt idx="114">
                  <c:v>28.671388642701</c:v>
                </c:pt>
                <c:pt idx="115">
                  <c:v>28.0165332210677</c:v>
                </c:pt>
                <c:pt idx="116">
                  <c:v>27.3766347179356</c:v>
                </c:pt>
                <c:pt idx="117">
                  <c:v>26.7513515168138</c:v>
                </c:pt>
                <c:pt idx="118">
                  <c:v>26.1403498037432</c:v>
                </c:pt>
                <c:pt idx="119">
                  <c:v>25.5433033890858</c:v>
                </c:pt>
                <c:pt idx="120">
                  <c:v>24.9598935333855</c:v>
                </c:pt>
                <c:pt idx="121">
                  <c:v>24.3898087772051</c:v>
                </c:pt>
                <c:pt idx="122">
                  <c:v>23.832744774851</c:v>
                </c:pt>
                <c:pt idx="123">
                  <c:v>23.2884041318949</c:v>
                </c:pt>
                <c:pt idx="124">
                  <c:v>22.7564962464063</c:v>
                </c:pt>
                <c:pt idx="125">
                  <c:v>22.2367371538125</c:v>
                </c:pt>
                <c:pt idx="126">
                  <c:v>21.7288493753</c:v>
                </c:pt>
                <c:pt idx="127">
                  <c:v>21.2325617696806</c:v>
                </c:pt>
                <c:pt idx="128">
                  <c:v>20.7476093886393</c:v>
                </c:pt>
                <c:pt idx="129">
                  <c:v>20.2737333352889</c:v>
                </c:pt>
                <c:pt idx="130">
                  <c:v>19.8106806259552</c:v>
                </c:pt>
                <c:pt idx="131">
                  <c:v>19.3582040551193</c:v>
                </c:pt>
                <c:pt idx="132">
                  <c:v>18.916062063444</c:v>
                </c:pt>
                <c:pt idx="133">
                  <c:v>18.4840186088152</c:v>
                </c:pt>
                <c:pt idx="134">
                  <c:v>18.0618430403279</c:v>
                </c:pt>
                <c:pt idx="135">
                  <c:v>17.6493099751511</c:v>
                </c:pt>
                <c:pt idx="136">
                  <c:v>17.2461991782049</c:v>
                </c:pt>
                <c:pt idx="137">
                  <c:v>16.8522954445854</c:v>
                </c:pt>
                <c:pt idx="138">
                  <c:v>16.4673884846757</c:v>
                </c:pt>
                <c:pt idx="139">
                  <c:v>16.0912728118801</c:v>
                </c:pt>
                <c:pt idx="140">
                  <c:v>15.7237476329236</c:v>
                </c:pt>
                <c:pt idx="141">
                  <c:v>15.3646167406557</c:v>
                </c:pt>
                <c:pt idx="142">
                  <c:v>15.0136884093034</c:v>
                </c:pt>
                <c:pt idx="143">
                  <c:v>14.6707752921165</c:v>
                </c:pt>
                <c:pt idx="144">
                  <c:v>14.3356943213505</c:v>
                </c:pt>
                <c:pt idx="145">
                  <c:v>14.0082666105338</c:v>
                </c:pt>
                <c:pt idx="146">
                  <c:v>13.6883173589678</c:v>
                </c:pt>
                <c:pt idx="147">
                  <c:v>13.3756757584069</c:v>
                </c:pt>
                <c:pt idx="148">
                  <c:v>13.0701749018716</c:v>
                </c:pt>
                <c:pt idx="149">
                  <c:v>12.7716516945429</c:v>
                </c:pt>
                <c:pt idx="150">
                  <c:v>12.4799467666927</c:v>
                </c:pt>
                <c:pt idx="151">
                  <c:v>12.1949043886025</c:v>
                </c:pt>
                <c:pt idx="152">
                  <c:v>11.9163723874255</c:v>
                </c:pt>
                <c:pt idx="153">
                  <c:v>11.6442020659474</c:v>
                </c:pt>
                <c:pt idx="154">
                  <c:v>11.3782481232032</c:v>
                </c:pt>
                <c:pt idx="155">
                  <c:v>11.1183685769062</c:v>
                </c:pt>
                <c:pt idx="156">
                  <c:v>10.86442468765</c:v>
                </c:pt>
                <c:pt idx="157">
                  <c:v>10.6162808848403</c:v>
                </c:pt>
                <c:pt idx="158">
                  <c:v>10.3738046943196</c:v>
                </c:pt>
                <c:pt idx="159">
                  <c:v>10.1368666676444</c:v>
                </c:pt>
                <c:pt idx="160">
                  <c:v>9.90534031297757</c:v>
                </c:pt>
                <c:pt idx="161">
                  <c:v>9.67910202755963</c:v>
                </c:pt>
                <c:pt idx="162">
                  <c:v>9.45803103172201</c:v>
                </c:pt>
                <c:pt idx="163">
                  <c:v>9.2420093044076</c:v>
                </c:pt>
                <c:pt idx="164">
                  <c:v>9.03092152016393</c:v>
                </c:pt>
                <c:pt idx="165">
                  <c:v>8.82465498757554</c:v>
                </c:pt>
                <c:pt idx="166">
                  <c:v>8.62309958910243</c:v>
                </c:pt>
                <c:pt idx="167">
                  <c:v>8.42614772229269</c:v>
                </c:pt>
                <c:pt idx="168">
                  <c:v>8.23369424233781</c:v>
                </c:pt>
                <c:pt idx="169">
                  <c:v>8.04563640594005</c:v>
                </c:pt>
                <c:pt idx="170">
                  <c:v>7.8618738164618</c:v>
                </c:pt>
                <c:pt idx="171">
                  <c:v>7.68230837032784</c:v>
                </c:pt>
                <c:pt idx="172">
                  <c:v>7.50684420465169</c:v>
                </c:pt>
                <c:pt idx="173">
                  <c:v>7.33538764605825</c:v>
                </c:pt>
                <c:pt idx="174">
                  <c:v>7.16784716067524</c:v>
                </c:pt>
                <c:pt idx="175">
                  <c:v>7.00413330526691</c:v>
                </c:pt>
                <c:pt idx="176">
                  <c:v>6.84415867948387</c:v>
                </c:pt>
                <c:pt idx="177">
                  <c:v>6.68783787920343</c:v>
                </c:pt>
                <c:pt idx="178">
                  <c:v>6.53508745093577</c:v>
                </c:pt>
                <c:pt idx="179">
                  <c:v>6.38582584727144</c:v>
                </c:pt>
                <c:pt idx="180">
                  <c:v>6.23997338334635</c:v>
                </c:pt>
                <c:pt idx="181">
                  <c:v>6.09745219430125</c:v>
                </c:pt>
                <c:pt idx="182">
                  <c:v>5.95818619371274</c:v>
                </c:pt>
                <c:pt idx="183">
                  <c:v>5.8221010329737</c:v>
                </c:pt>
                <c:pt idx="184">
                  <c:v>5.68912406160157</c:v>
                </c:pt>
                <c:pt idx="185">
                  <c:v>5.5591842884531</c:v>
                </c:pt>
                <c:pt idx="186">
                  <c:v>5.43221234382498</c:v>
                </c:pt>
                <c:pt idx="187">
                  <c:v>5.30814044242014</c:v>
                </c:pt>
                <c:pt idx="188">
                  <c:v>5.18690234715981</c:v>
                </c:pt>
                <c:pt idx="189">
                  <c:v>5.0684333338222</c:v>
                </c:pt>
                <c:pt idx="190">
                  <c:v>4.95267015648878</c:v>
                </c:pt>
                <c:pt idx="191">
                  <c:v>4.83955101377981</c:v>
                </c:pt>
                <c:pt idx="192">
                  <c:v>4.729015515861</c:v>
                </c:pt>
                <c:pt idx="193">
                  <c:v>4.62100465220379</c:v>
                </c:pt>
                <c:pt idx="194">
                  <c:v>4.51546076008196</c:v>
                </c:pt>
                <c:pt idx="195">
                  <c:v>4.41232749378776</c:v>
                </c:pt>
                <c:pt idx="196">
                  <c:v>4.31154979455121</c:v>
                </c:pt>
                <c:pt idx="197">
                  <c:v>4.21307386114634</c:v>
                </c:pt>
                <c:pt idx="198">
                  <c:v>4.1168471211689</c:v>
                </c:pt>
                <c:pt idx="199">
                  <c:v>4.02281820297002</c:v>
                </c:pt>
                <c:pt idx="200">
                  <c:v>3.93093690823089</c:v>
                </c:pt>
                <c:pt idx="201">
                  <c:v>3.84115418516391</c:v>
                </c:pt>
                <c:pt idx="202">
                  <c:v>3.75342210232584</c:v>
                </c:pt>
                <c:pt idx="203">
                  <c:v>3.66769382302912</c:v>
                </c:pt>
                <c:pt idx="204">
                  <c:v>3.58392358033761</c:v>
                </c:pt>
                <c:pt idx="205">
                  <c:v>3.50206665263345</c:v>
                </c:pt>
                <c:pt idx="206">
                  <c:v>3.42207933974193</c:v>
                </c:pt>
                <c:pt idx="207">
                  <c:v>3.34391893960171</c:v>
                </c:pt>
                <c:pt idx="208">
                  <c:v>3.26754372546788</c:v>
                </c:pt>
                <c:pt idx="209">
                  <c:v>3.19291292363571</c:v>
                </c:pt>
                <c:pt idx="210">
                  <c:v>3.11998669167317</c:v>
                </c:pt>
                <c:pt idx="211">
                  <c:v>3.04872609715062</c:v>
                </c:pt>
                <c:pt idx="212">
                  <c:v>2.97909309685636</c:v>
                </c:pt>
                <c:pt idx="213">
                  <c:v>2.91105051648684</c:v>
                </c:pt>
                <c:pt idx="214">
                  <c:v>2.84456203080078</c:v>
                </c:pt>
                <c:pt idx="215">
                  <c:v>2.77959214422654</c:v>
                </c:pt>
                <c:pt idx="216">
                  <c:v>2.71610617191249</c:v>
                </c:pt>
                <c:pt idx="217">
                  <c:v>2.65407022121007</c:v>
                </c:pt>
                <c:pt idx="218">
                  <c:v>2.5934511735799</c:v>
                </c:pt>
                <c:pt idx="219">
                  <c:v>2.53421666691109</c:v>
                </c:pt>
                <c:pt idx="220">
                  <c:v>2.47633507824439</c:v>
                </c:pt>
                <c:pt idx="221">
                  <c:v>2.4197755068899</c:v>
                </c:pt>
                <c:pt idx="222">
                  <c:v>2.3645077579305</c:v>
                </c:pt>
                <c:pt idx="223">
                  <c:v>2.31050232610189</c:v>
                </c:pt>
                <c:pt idx="224">
                  <c:v>2.25773038004098</c:v>
                </c:pt>
                <c:pt idx="225">
                  <c:v>2.20616374689388</c:v>
                </c:pt>
                <c:pt idx="226">
                  <c:v>2.1557748972756</c:v>
                </c:pt>
                <c:pt idx="227">
                  <c:v>2.10653693057317</c:v>
                </c:pt>
                <c:pt idx="228">
                  <c:v>2.05842356058445</c:v>
                </c:pt>
                <c:pt idx="229">
                  <c:v>2.01140910148501</c:v>
                </c:pt>
                <c:pt idx="230">
                  <c:v>1.96546845411544</c:v>
                </c:pt>
                <c:pt idx="231">
                  <c:v>1.92057709258195</c:v>
                </c:pt>
                <c:pt idx="232">
                  <c:v>1.87671105116292</c:v>
                </c:pt>
                <c:pt idx="233">
                  <c:v>1.83384691151456</c:v>
                </c:pt>
                <c:pt idx="234">
                  <c:v>1.7919617901688</c:v>
                </c:pt>
                <c:pt idx="235">
                  <c:v>1.75103332631672</c:v>
                </c:pt>
                <c:pt idx="236">
                  <c:v>1.71103966987096</c:v>
                </c:pt>
                <c:pt idx="237">
                  <c:v>1.67195946980085</c:v>
                </c:pt>
                <c:pt idx="238">
                  <c:v>1.63377186273394</c:v>
                </c:pt>
                <c:pt idx="239">
                  <c:v>1.59645646181785</c:v>
                </c:pt>
                <c:pt idx="240">
                  <c:v>1.55999334583658</c:v>
                </c:pt>
                <c:pt idx="241">
                  <c:v>1.52436304857531</c:v>
                </c:pt>
                <c:pt idx="242">
                  <c:v>1.48954654842818</c:v>
                </c:pt>
                <c:pt idx="243">
                  <c:v>1.45552525824342</c:v>
                </c:pt>
                <c:pt idx="244">
                  <c:v>1.42228101540039</c:v>
                </c:pt>
                <c:pt idx="245">
                  <c:v>1.38979607211327</c:v>
                </c:pt>
                <c:pt idx="246">
                  <c:v>1.35805308595624</c:v>
                </c:pt>
                <c:pt idx="247">
                  <c:v>1.32703511060503</c:v>
                </c:pt>
                <c:pt idx="248">
                  <c:v>1.29672558678995</c:v>
                </c:pt>
                <c:pt idx="249">
                  <c:v>1.26710833345554</c:v>
                </c:pt>
                <c:pt idx="250">
                  <c:v>1.23816753912219</c:v>
                </c:pt>
                <c:pt idx="251">
                  <c:v>1.20988775344495</c:v>
                </c:pt>
                <c:pt idx="252">
                  <c:v>1.18225387896525</c:v>
                </c:pt>
                <c:pt idx="253">
                  <c:v>1.15525116305094</c:v>
                </c:pt>
                <c:pt idx="254">
                  <c:v>1.12886519002049</c:v>
                </c:pt>
                <c:pt idx="255">
                  <c:v>1.10308187344694</c:v>
                </c:pt>
                <c:pt idx="256">
                  <c:v>1.0778874486378</c:v>
                </c:pt>
                <c:pt idx="257">
                  <c:v>1.05326846528658</c:v>
                </c:pt>
                <c:pt idx="258">
                  <c:v>1.02921178029222</c:v>
                </c:pt>
                <c:pt idx="259">
                  <c:v>1.0057045507425</c:v>
                </c:pt>
                <c:pt idx="260">
                  <c:v>0.98273422705772</c:v>
                </c:pt>
                <c:pt idx="261">
                  <c:v>0.960288546290975</c:v>
                </c:pt>
                <c:pt idx="262">
                  <c:v>0.938355525581457</c:v>
                </c:pt>
                <c:pt idx="263">
                  <c:v>0.916923455757276</c:v>
                </c:pt>
                <c:pt idx="264">
                  <c:v>0.8959808950844</c:v>
                </c:pt>
                <c:pt idx="265">
                  <c:v>0.87551666315836</c:v>
                </c:pt>
                <c:pt idx="266">
                  <c:v>0.855519834935479</c:v>
                </c:pt>
                <c:pt idx="267">
                  <c:v>0.835979734900424</c:v>
                </c:pt>
                <c:pt idx="268">
                  <c:v>0.816885931366968</c:v>
                </c:pt>
                <c:pt idx="269">
                  <c:v>0.798228230908926</c:v>
                </c:pt>
                <c:pt idx="270">
                  <c:v>0.77999667291829</c:v>
                </c:pt>
                <c:pt idx="271">
                  <c:v>0.762181524287653</c:v>
                </c:pt>
                <c:pt idx="272">
                  <c:v>0.744773274214088</c:v>
                </c:pt>
                <c:pt idx="273">
                  <c:v>0.727762629121709</c:v>
                </c:pt>
                <c:pt idx="274">
                  <c:v>0.711140507700193</c:v>
                </c:pt>
                <c:pt idx="275">
                  <c:v>0.694898036056634</c:v>
                </c:pt>
                <c:pt idx="276">
                  <c:v>0.67902654297812</c:v>
                </c:pt>
                <c:pt idx="277">
                  <c:v>0.663517555302515</c:v>
                </c:pt>
                <c:pt idx="278">
                  <c:v>0.648362793394973</c:v>
                </c:pt>
                <c:pt idx="279">
                  <c:v>0.633554166727772</c:v>
                </c:pt>
                <c:pt idx="280">
                  <c:v>0.619083769561094</c:v>
                </c:pt>
                <c:pt idx="281">
                  <c:v>0.604943876722473</c:v>
                </c:pt>
                <c:pt idx="282">
                  <c:v>0.591126939482622</c:v>
                </c:pt>
                <c:pt idx="283">
                  <c:v>0.577625581525471</c:v>
                </c:pt>
                <c:pt idx="284">
                  <c:v>0.564432595010242</c:v>
                </c:pt>
                <c:pt idx="285">
                  <c:v>0.551540936723468</c:v>
                </c:pt>
                <c:pt idx="286">
                  <c:v>0.538943724318898</c:v>
                </c:pt>
                <c:pt idx="287">
                  <c:v>0.52663423264329</c:v>
                </c:pt>
                <c:pt idx="288">
                  <c:v>0.51460589014611</c:v>
                </c:pt>
                <c:pt idx="289">
                  <c:v>0.50285227537125</c:v>
                </c:pt>
                <c:pt idx="290">
                  <c:v>0.491367113528859</c:v>
                </c:pt>
                <c:pt idx="291">
                  <c:v>0.480144273145487</c:v>
                </c:pt>
                <c:pt idx="292">
                  <c:v>0.469177762790728</c:v>
                </c:pt>
                <c:pt idx="293">
                  <c:v>0.458461727878638</c:v>
                </c:pt>
                <c:pt idx="294">
                  <c:v>0.447990447542199</c:v>
                </c:pt>
                <c:pt idx="295">
                  <c:v>0.437758331579179</c:v>
                </c:pt>
                <c:pt idx="296">
                  <c:v>0.427759917467739</c:v>
                </c:pt>
                <c:pt idx="297">
                  <c:v>0.417989867450212</c:v>
                </c:pt>
                <c:pt idx="298">
                  <c:v>0.408442965683483</c:v>
                </c:pt>
                <c:pt idx="299">
                  <c:v>0.399114115454462</c:v>
                </c:pt>
                <c:pt idx="300">
                  <c:v>0.389998336459144</c:v>
                </c:pt>
                <c:pt idx="301">
                  <c:v>0.381090762143826</c:v>
                </c:pt>
                <c:pt idx="302">
                  <c:v>0.372386637107044</c:v>
                </c:pt>
                <c:pt idx="303">
                  <c:v>0.363881314560854</c:v>
                </c:pt>
                <c:pt idx="304">
                  <c:v>0.355570253850096</c:v>
                </c:pt>
                <c:pt idx="305">
                  <c:v>0.347449018028316</c:v>
                </c:pt>
                <c:pt idx="306">
                  <c:v>0.339513271489059</c:v>
                </c:pt>
                <c:pt idx="307">
                  <c:v>0.331758777651257</c:v>
                </c:pt>
                <c:pt idx="308">
                  <c:v>0.324181396697486</c:v>
                </c:pt>
                <c:pt idx="309">
                  <c:v>0.316777083363885</c:v>
                </c:pt>
                <c:pt idx="310">
                  <c:v>0.309541884780547</c:v>
                </c:pt>
                <c:pt idx="311">
                  <c:v>1.94555870071724</c:v>
                </c:pt>
                <c:pt idx="312">
                  <c:v>6.42747395286134</c:v>
                </c:pt>
                <c:pt idx="313">
                  <c:v>10.5277574170283</c:v>
                </c:pt>
                <c:pt idx="314">
                  <c:v>14.0007048678793</c:v>
                </c:pt>
                <c:pt idx="315">
                  <c:v>16.7997880472426</c:v>
                </c:pt>
                <c:pt idx="316">
                  <c:v>20.5578339766332</c:v>
                </c:pt>
                <c:pt idx="317">
                  <c:v>24.4119165380568</c:v>
                </c:pt>
                <c:pt idx="318">
                  <c:v>28.2243582830461</c:v>
                </c:pt>
                <c:pt idx="319">
                  <c:v>34.4142263127468</c:v>
                </c:pt>
                <c:pt idx="320">
                  <c:v>41.5117233667263</c:v>
                </c:pt>
                <c:pt idx="321">
                  <c:v>48.302241331037</c:v>
                </c:pt>
                <c:pt idx="322">
                  <c:v>54.860036654222</c:v>
                </c:pt>
                <c:pt idx="323">
                  <c:v>60.2071566041986</c:v>
                </c:pt>
                <c:pt idx="324">
                  <c:v>64.3577054015253</c:v>
                </c:pt>
                <c:pt idx="325">
                  <c:v>67.4357030912075</c:v>
                </c:pt>
                <c:pt idx="326">
                  <c:v>72.803166997554</c:v>
                </c:pt>
                <c:pt idx="327">
                  <c:v>80.6651246499626</c:v>
                </c:pt>
                <c:pt idx="328">
                  <c:v>86.9461509080517</c:v>
                </c:pt>
                <c:pt idx="329">
                  <c:v>92.1891818409772</c:v>
                </c:pt>
                <c:pt idx="330">
                  <c:v>96.4924258633999</c:v>
                </c:pt>
                <c:pt idx="331">
                  <c:v>101.195907998758</c:v>
                </c:pt>
                <c:pt idx="332">
                  <c:v>106.50737249149</c:v>
                </c:pt>
                <c:pt idx="333">
                  <c:v>111.373953703252</c:v>
                </c:pt>
                <c:pt idx="334">
                  <c:v>116.870416346278</c:v>
                </c:pt>
                <c:pt idx="335">
                  <c:v>121.333775532131</c:v>
                </c:pt>
                <c:pt idx="336">
                  <c:v>125.070182802367</c:v>
                </c:pt>
                <c:pt idx="337">
                  <c:v>127.789972207079</c:v>
                </c:pt>
                <c:pt idx="338">
                  <c:v>129.606950573692</c:v>
                </c:pt>
                <c:pt idx="339">
                  <c:v>132.258868009767</c:v>
                </c:pt>
                <c:pt idx="340">
                  <c:v>136.040191021604</c:v>
                </c:pt>
                <c:pt idx="341">
                  <c:v>139.60165794441</c:v>
                </c:pt>
                <c:pt idx="342">
                  <c:v>142.2268438459</c:v>
                </c:pt>
                <c:pt idx="343">
                  <c:v>145.007220975102</c:v>
                </c:pt>
                <c:pt idx="344">
                  <c:v>147.000833608907</c:v>
                </c:pt>
                <c:pt idx="345">
                  <c:v>148.095564612644</c:v>
                </c:pt>
                <c:pt idx="346">
                  <c:v>150.335769050607</c:v>
                </c:pt>
                <c:pt idx="347">
                  <c:v>152.734356296036</c:v>
                </c:pt>
                <c:pt idx="348">
                  <c:v>154.382581459136</c:v>
                </c:pt>
                <c:pt idx="349">
                  <c:v>156.571944143177</c:v>
                </c:pt>
                <c:pt idx="350">
                  <c:v>159.544329078908</c:v>
                </c:pt>
                <c:pt idx="351">
                  <c:v>162.801198598866</c:v>
                </c:pt>
                <c:pt idx="352">
                  <c:v>164.699982997592</c:v>
                </c:pt>
                <c:pt idx="353">
                  <c:v>166.268056935595</c:v>
                </c:pt>
                <c:pt idx="354">
                  <c:v>167.098878500748</c:v>
                </c:pt>
                <c:pt idx="355">
                  <c:v>167.037694406275</c:v>
                </c:pt>
                <c:pt idx="356">
                  <c:v>166.425603925841</c:v>
                </c:pt>
                <c:pt idx="357">
                  <c:v>167.19769903512</c:v>
                </c:pt>
                <c:pt idx="358">
                  <c:v>167.079250233614</c:v>
                </c:pt>
                <c:pt idx="359">
                  <c:v>166.196752379886</c:v>
                </c:pt>
                <c:pt idx="360">
                  <c:v>165.445348932882</c:v>
                </c:pt>
                <c:pt idx="361">
                  <c:v>164.170011177051</c:v>
                </c:pt>
                <c:pt idx="362">
                  <c:v>162.323104377159</c:v>
                </c:pt>
                <c:pt idx="363">
                  <c:v>161.852698444221</c:v>
                </c:pt>
                <c:pt idx="364">
                  <c:v>160.924351104238</c:v>
                </c:pt>
                <c:pt idx="365">
                  <c:v>159.786752977248</c:v>
                </c:pt>
                <c:pt idx="366">
                  <c:v>158.725845390907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Diário'!$B$18:$B$384</c:f>
              <c:numCache>
                <c:formatCode>General</c:formatCode>
                <c:ptCount val="367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Diário'!$V$18:$V$384</c:f>
              <c:numCache>
                <c:formatCode>General</c:formatCode>
                <c:ptCount val="367"/>
                <c:pt idx="0">
                  <c:v>35</c:v>
                </c:pt>
                <c:pt idx="1">
                  <c:v>96.6197099278049</c:v>
                </c:pt>
                <c:pt idx="2">
                  <c:v>473.039343331823</c:v>
                </c:pt>
                <c:pt idx="3">
                  <c:v>349.419109455668</c:v>
                </c:pt>
                <c:pt idx="4">
                  <c:v>198.841961045772</c:v>
                </c:pt>
                <c:pt idx="5">
                  <c:v>125.258138688608</c:v>
                </c:pt>
                <c:pt idx="6">
                  <c:v>113.213220296444</c:v>
                </c:pt>
                <c:pt idx="7">
                  <c:v>339.892558300452</c:v>
                </c:pt>
                <c:pt idx="8">
                  <c:v>286.310195336769</c:v>
                </c:pt>
                <c:pt idx="9">
                  <c:v>1007.20262646273</c:v>
                </c:pt>
                <c:pt idx="10">
                  <c:v>546.184981111593</c:v>
                </c:pt>
                <c:pt idx="11">
                  <c:v>382.683682236161</c:v>
                </c:pt>
                <c:pt idx="12">
                  <c:v>241.16126030256</c:v>
                </c:pt>
                <c:pt idx="13">
                  <c:v>171.89397951768</c:v>
                </c:pt>
                <c:pt idx="14">
                  <c:v>138.731381397095</c:v>
                </c:pt>
                <c:pt idx="15">
                  <c:v>122.896601652887</c:v>
                </c:pt>
                <c:pt idx="16">
                  <c:v>119.060605857291</c:v>
                </c:pt>
                <c:pt idx="17">
                  <c:v>115.778042375919</c:v>
                </c:pt>
                <c:pt idx="18">
                  <c:v>113.071274775431</c:v>
                </c:pt>
                <c:pt idx="19">
                  <c:v>114.392189629697</c:v>
                </c:pt>
                <c:pt idx="20">
                  <c:v>257.240249499022</c:v>
                </c:pt>
                <c:pt idx="21">
                  <c:v>184.406534613464</c:v>
                </c:pt>
                <c:pt idx="22">
                  <c:v>147.901425099093</c:v>
                </c:pt>
                <c:pt idx="23">
                  <c:v>129.283038603929</c:v>
                </c:pt>
                <c:pt idx="24">
                  <c:v>119.277418295206</c:v>
                </c:pt>
                <c:pt idx="25">
                  <c:v>113.50714922275</c:v>
                </c:pt>
                <c:pt idx="26">
                  <c:v>109.565261412652</c:v>
                </c:pt>
                <c:pt idx="27">
                  <c:v>115.86208157524</c:v>
                </c:pt>
                <c:pt idx="28">
                  <c:v>459.265679809257</c:v>
                </c:pt>
                <c:pt idx="29">
                  <c:v>560.727310601774</c:v>
                </c:pt>
                <c:pt idx="30">
                  <c:v>484.411524516531</c:v>
                </c:pt>
                <c:pt idx="31">
                  <c:v>331.607608953018</c:v>
                </c:pt>
                <c:pt idx="32">
                  <c:v>232.266498112828</c:v>
                </c:pt>
                <c:pt idx="33">
                  <c:v>178.040162492817</c:v>
                </c:pt>
                <c:pt idx="34">
                  <c:v>151.287641564918</c:v>
                </c:pt>
                <c:pt idx="35">
                  <c:v>137.83827788746</c:v>
                </c:pt>
                <c:pt idx="36">
                  <c:v>130.685078422258</c:v>
                </c:pt>
                <c:pt idx="37">
                  <c:v>126.386931403112</c:v>
                </c:pt>
                <c:pt idx="38">
                  <c:v>123.274388318176</c:v>
                </c:pt>
                <c:pt idx="39">
                  <c:v>120.55489137322</c:v>
                </c:pt>
                <c:pt idx="40">
                  <c:v>117.845400793519</c:v>
                </c:pt>
                <c:pt idx="41">
                  <c:v>115.000089121893</c:v>
                </c:pt>
                <c:pt idx="42">
                  <c:v>365.776008130364</c:v>
                </c:pt>
                <c:pt idx="43">
                  <c:v>320.593664696462</c:v>
                </c:pt>
                <c:pt idx="44">
                  <c:v>252.945417621482</c:v>
                </c:pt>
                <c:pt idx="45">
                  <c:v>184.827867409582</c:v>
                </c:pt>
                <c:pt idx="46">
                  <c:v>148.901119937402</c:v>
                </c:pt>
                <c:pt idx="47">
                  <c:v>130.375336437123</c:v>
                </c:pt>
                <c:pt idx="48">
                  <c:v>120.379047584038</c:v>
                </c:pt>
                <c:pt idx="49">
                  <c:v>114.426520032616</c:v>
                </c:pt>
                <c:pt idx="50">
                  <c:v>110.261913905209</c:v>
                </c:pt>
                <c:pt idx="51">
                  <c:v>106.839368775021</c:v>
                </c:pt>
                <c:pt idx="52">
                  <c:v>103.859800979934</c:v>
                </c:pt>
                <c:pt idx="53">
                  <c:v>101.217963227239</c:v>
                </c:pt>
                <c:pt idx="54">
                  <c:v>98.7713034421578</c:v>
                </c:pt>
                <c:pt idx="55">
                  <c:v>133.779457794553</c:v>
                </c:pt>
                <c:pt idx="56">
                  <c:v>112.877117520088</c:v>
                </c:pt>
                <c:pt idx="57">
                  <c:v>101.375593975083</c:v>
                </c:pt>
                <c:pt idx="58">
                  <c:v>94.5984688997981</c:v>
                </c:pt>
                <c:pt idx="59">
                  <c:v>90.2069852296061</c:v>
                </c:pt>
                <c:pt idx="60">
                  <c:v>87.0312290122861</c:v>
                </c:pt>
                <c:pt idx="61">
                  <c:v>84.485720080827</c:v>
                </c:pt>
                <c:pt idx="62">
                  <c:v>82.2772071105194</c:v>
                </c:pt>
                <c:pt idx="63">
                  <c:v>80.25856487457</c:v>
                </c:pt>
                <c:pt idx="64">
                  <c:v>79.3609076164831</c:v>
                </c:pt>
                <c:pt idx="65">
                  <c:v>77.0338204192853</c:v>
                </c:pt>
                <c:pt idx="66">
                  <c:v>75.0171247482029</c:v>
                </c:pt>
                <c:pt idx="67">
                  <c:v>73.1751108604442</c:v>
                </c:pt>
                <c:pt idx="68">
                  <c:v>71.4394788232953</c:v>
                </c:pt>
                <c:pt idx="69">
                  <c:v>70.3514405295044</c:v>
                </c:pt>
                <c:pt idx="70">
                  <c:v>71.9463889705603</c:v>
                </c:pt>
                <c:pt idx="71">
                  <c:v>70.9088201298894</c:v>
                </c:pt>
                <c:pt idx="72">
                  <c:v>86.6332887185772</c:v>
                </c:pt>
                <c:pt idx="73">
                  <c:v>75.9598850025945</c:v>
                </c:pt>
                <c:pt idx="74">
                  <c:v>104.216899658669</c:v>
                </c:pt>
                <c:pt idx="75">
                  <c:v>222.077277266109</c:v>
                </c:pt>
                <c:pt idx="76">
                  <c:v>542.402252913956</c:v>
                </c:pt>
                <c:pt idx="77">
                  <c:v>302.169931013684</c:v>
                </c:pt>
                <c:pt idx="78">
                  <c:v>181.266227193801</c:v>
                </c:pt>
                <c:pt idx="79">
                  <c:v>120.431140781595</c:v>
                </c:pt>
                <c:pt idx="80">
                  <c:v>89.6087425053045</c:v>
                </c:pt>
                <c:pt idx="81">
                  <c:v>73.6618044236651</c:v>
                </c:pt>
                <c:pt idx="82">
                  <c:v>64.9331628570824</c:v>
                </c:pt>
                <c:pt idx="83">
                  <c:v>62.8580526237659</c:v>
                </c:pt>
                <c:pt idx="84">
                  <c:v>72.9042036773566</c:v>
                </c:pt>
                <c:pt idx="85">
                  <c:v>62.6960165339824</c:v>
                </c:pt>
                <c:pt idx="86">
                  <c:v>56.9377145733652</c:v>
                </c:pt>
                <c:pt idx="87">
                  <c:v>53.4740938932607</c:v>
                </c:pt>
                <c:pt idx="88">
                  <c:v>51.171163159805</c:v>
                </c:pt>
                <c:pt idx="89">
                  <c:v>272.422652077523</c:v>
                </c:pt>
                <c:pt idx="90">
                  <c:v>160.622600586298</c:v>
                </c:pt>
                <c:pt idx="91">
                  <c:v>104.271942288674</c:v>
                </c:pt>
                <c:pt idx="92">
                  <c:v>75.7493024141216</c:v>
                </c:pt>
                <c:pt idx="93">
                  <c:v>60.6778714905513</c:v>
                </c:pt>
                <c:pt idx="94">
                  <c:v>52.5635241061935</c:v>
                </c:pt>
                <c:pt idx="95">
                  <c:v>47.9987401143154</c:v>
                </c:pt>
                <c:pt idx="96">
                  <c:v>45.2203316539453</c:v>
                </c:pt>
                <c:pt idx="97">
                  <c:v>43.3464399910339</c:v>
                </c:pt>
                <c:pt idx="98">
                  <c:v>44.3496224923951</c:v>
                </c:pt>
                <c:pt idx="99">
                  <c:v>45.4100861976832</c:v>
                </c:pt>
                <c:pt idx="100">
                  <c:v>42.7719827228096</c:v>
                </c:pt>
                <c:pt idx="101">
                  <c:v>89.7146035736735</c:v>
                </c:pt>
                <c:pt idx="102">
                  <c:v>63.3312218586056</c:v>
                </c:pt>
                <c:pt idx="103">
                  <c:v>49.7175860834892</c:v>
                </c:pt>
                <c:pt idx="104">
                  <c:v>49.6486834154682</c:v>
                </c:pt>
                <c:pt idx="105">
                  <c:v>42.0611186177084</c:v>
                </c:pt>
                <c:pt idx="106">
                  <c:v>37.8736476901129</c:v>
                </c:pt>
                <c:pt idx="107">
                  <c:v>36.9876586771938</c:v>
                </c:pt>
                <c:pt idx="108">
                  <c:v>37.7195402665197</c:v>
                </c:pt>
                <c:pt idx="109">
                  <c:v>34.5749272723445</c:v>
                </c:pt>
                <c:pt idx="110">
                  <c:v>32.6436860901394</c:v>
                </c:pt>
                <c:pt idx="111">
                  <c:v>31.3273288934575</c:v>
                </c:pt>
                <c:pt idx="112">
                  <c:v>30.7431512199025</c:v>
                </c:pt>
                <c:pt idx="113">
                  <c:v>35.6703452004125</c:v>
                </c:pt>
                <c:pt idx="114">
                  <c:v>31.8854022330507</c:v>
                </c:pt>
                <c:pt idx="115">
                  <c:v>29.6235400162425</c:v>
                </c:pt>
                <c:pt idx="116">
                  <c:v>28.180138115523</c:v>
                </c:pt>
                <c:pt idx="117">
                  <c:v>27.1531032156075</c:v>
                </c:pt>
                <c:pt idx="118">
                  <c:v>28.4694497894546</c:v>
                </c:pt>
                <c:pt idx="119">
                  <c:v>26.7078533819416</c:v>
                </c:pt>
                <c:pt idx="120">
                  <c:v>25.5434324057354</c:v>
                </c:pt>
                <c:pt idx="121">
                  <c:v>47.4508489625111</c:v>
                </c:pt>
                <c:pt idx="122">
                  <c:v>119.376471010795</c:v>
                </c:pt>
                <c:pt idx="123">
                  <c:v>71.0602672498667</c:v>
                </c:pt>
                <c:pt idx="124">
                  <c:v>46.6424278053923</c:v>
                </c:pt>
                <c:pt idx="125">
                  <c:v>34.1797029333054</c:v>
                </c:pt>
                <c:pt idx="126">
                  <c:v>27.7003322650465</c:v>
                </c:pt>
                <c:pt idx="127">
                  <c:v>24.2183032145539</c:v>
                </c:pt>
                <c:pt idx="128">
                  <c:v>22.2404801110759</c:v>
                </c:pt>
                <c:pt idx="129">
                  <c:v>21.0201686965072</c:v>
                </c:pt>
                <c:pt idx="130">
                  <c:v>20.1838983065643</c:v>
                </c:pt>
                <c:pt idx="131">
                  <c:v>19.5448128954239</c:v>
                </c:pt>
                <c:pt idx="132">
                  <c:v>20.5465403212693</c:v>
                </c:pt>
                <c:pt idx="133">
                  <c:v>19.2992577377279</c:v>
                </c:pt>
                <c:pt idx="134">
                  <c:v>18.9827420614166</c:v>
                </c:pt>
                <c:pt idx="135">
                  <c:v>21.9197543039487</c:v>
                </c:pt>
                <c:pt idx="136">
                  <c:v>315.029033637532</c:v>
                </c:pt>
                <c:pt idx="137">
                  <c:v>178.677701112353</c:v>
                </c:pt>
                <c:pt idx="138">
                  <c:v>97.3800913185595</c:v>
                </c:pt>
                <c:pt idx="139">
                  <c:v>56.547624228822</c:v>
                </c:pt>
                <c:pt idx="140">
                  <c:v>35.9519233413946</c:v>
                </c:pt>
                <c:pt idx="141">
                  <c:v>25.4787045948912</c:v>
                </c:pt>
                <c:pt idx="142">
                  <c:v>20.0707323364211</c:v>
                </c:pt>
                <c:pt idx="143">
                  <c:v>17.1992972556754</c:v>
                </c:pt>
                <c:pt idx="144">
                  <c:v>15.5999553031299</c:v>
                </c:pt>
                <c:pt idx="145">
                  <c:v>14.6403971014236</c:v>
                </c:pt>
                <c:pt idx="146">
                  <c:v>14.0043826044126</c:v>
                </c:pt>
                <c:pt idx="147">
                  <c:v>13.5337083811293</c:v>
                </c:pt>
                <c:pt idx="148">
                  <c:v>13.1491912132328</c:v>
                </c:pt>
                <c:pt idx="149">
                  <c:v>12.8111598502235</c:v>
                </c:pt>
                <c:pt idx="150">
                  <c:v>12.499700844533</c:v>
                </c:pt>
                <c:pt idx="151">
                  <c:v>12.2047814275227</c:v>
                </c:pt>
                <c:pt idx="152">
                  <c:v>11.9213109068856</c:v>
                </c:pt>
                <c:pt idx="153">
                  <c:v>11.6466713256774</c:v>
                </c:pt>
                <c:pt idx="154">
                  <c:v>11.3794827530682</c:v>
                </c:pt>
                <c:pt idx="155">
                  <c:v>11.1189858918387</c:v>
                </c:pt>
                <c:pt idx="156">
                  <c:v>10.8647333451162</c:v>
                </c:pt>
                <c:pt idx="157">
                  <c:v>10.6164352135734</c:v>
                </c:pt>
                <c:pt idx="158">
                  <c:v>10.7347288791732</c:v>
                </c:pt>
                <c:pt idx="159">
                  <c:v>10.3173287600712</c:v>
                </c:pt>
                <c:pt idx="160">
                  <c:v>12.6992097496134</c:v>
                </c:pt>
                <c:pt idx="161">
                  <c:v>11.0760367458775</c:v>
                </c:pt>
                <c:pt idx="162">
                  <c:v>22.3265131992703</c:v>
                </c:pt>
                <c:pt idx="163">
                  <c:v>15.6762503881818</c:v>
                </c:pt>
                <c:pt idx="164">
                  <c:v>14.9453481737802</c:v>
                </c:pt>
                <c:pt idx="165">
                  <c:v>11.7818683143837</c:v>
                </c:pt>
                <c:pt idx="166">
                  <c:v>10.1017062525065</c:v>
                </c:pt>
                <c:pt idx="167">
                  <c:v>9.16545105399472</c:v>
                </c:pt>
                <c:pt idx="168">
                  <c:v>8.60334590818883</c:v>
                </c:pt>
                <c:pt idx="169">
                  <c:v>8.23046223886556</c:v>
                </c:pt>
                <c:pt idx="170">
                  <c:v>7.95428673292456</c:v>
                </c:pt>
                <c:pt idx="171">
                  <c:v>7.72851482855922</c:v>
                </c:pt>
                <c:pt idx="172">
                  <c:v>7.52994743376738</c:v>
                </c:pt>
                <c:pt idx="173">
                  <c:v>9.93876756056495</c:v>
                </c:pt>
                <c:pt idx="174">
                  <c:v>113.180207979617</c:v>
                </c:pt>
                <c:pt idx="175">
                  <c:v>60.010313714738</c:v>
                </c:pt>
                <c:pt idx="176">
                  <c:v>33.3472488842194</c:v>
                </c:pt>
                <c:pt idx="177">
                  <c:v>19.9393829815712</c:v>
                </c:pt>
                <c:pt idx="178">
                  <c:v>13.1608600021197</c:v>
                </c:pt>
                <c:pt idx="179">
                  <c:v>9.69871212286338</c:v>
                </c:pt>
                <c:pt idx="180">
                  <c:v>7.89641652114232</c:v>
                </c:pt>
                <c:pt idx="181">
                  <c:v>6.92567376319924</c:v>
                </c:pt>
                <c:pt idx="182">
                  <c:v>6.37229697816173</c:v>
                </c:pt>
                <c:pt idx="183">
                  <c:v>6.02915642519819</c:v>
                </c:pt>
                <c:pt idx="184">
                  <c:v>5.79265175771382</c:v>
                </c:pt>
                <c:pt idx="185">
                  <c:v>5.61094813650922</c:v>
                </c:pt>
                <c:pt idx="186">
                  <c:v>5.45809426785305</c:v>
                </c:pt>
                <c:pt idx="187">
                  <c:v>5.32108140443417</c:v>
                </c:pt>
                <c:pt idx="188">
                  <c:v>5.19337282816683</c:v>
                </c:pt>
                <c:pt idx="189">
                  <c:v>5.0716685743257</c:v>
                </c:pt>
                <c:pt idx="190">
                  <c:v>4.95428777674053</c:v>
                </c:pt>
                <c:pt idx="191">
                  <c:v>4.84035982390568</c:v>
                </c:pt>
                <c:pt idx="192">
                  <c:v>4.72941992092394</c:v>
                </c:pt>
                <c:pt idx="193">
                  <c:v>4.62120685473526</c:v>
                </c:pt>
                <c:pt idx="194">
                  <c:v>4.5155618613477</c:v>
                </c:pt>
                <c:pt idx="195">
                  <c:v>14.3527400852617</c:v>
                </c:pt>
                <c:pt idx="196">
                  <c:v>9.28175609028817</c:v>
                </c:pt>
                <c:pt idx="197">
                  <c:v>6.69817700901482</c:v>
                </c:pt>
                <c:pt idx="198">
                  <c:v>5.35939869510314</c:v>
                </c:pt>
                <c:pt idx="199">
                  <c:v>4.64409398993714</c:v>
                </c:pt>
                <c:pt idx="200">
                  <c:v>10.4372607789735</c:v>
                </c:pt>
                <c:pt idx="201">
                  <c:v>7.09431612053522</c:v>
                </c:pt>
                <c:pt idx="202">
                  <c:v>5.3800030700115</c:v>
                </c:pt>
                <c:pt idx="203">
                  <c:v>4.48098430687195</c:v>
                </c:pt>
                <c:pt idx="204">
                  <c:v>3.99056882225903</c:v>
                </c:pt>
                <c:pt idx="205">
                  <c:v>3.70538927359416</c:v>
                </c:pt>
                <c:pt idx="206">
                  <c:v>3.52374065022228</c:v>
                </c:pt>
                <c:pt idx="207">
                  <c:v>3.39474959484188</c:v>
                </c:pt>
                <c:pt idx="208">
                  <c:v>3.29295905308797</c:v>
                </c:pt>
                <c:pt idx="209">
                  <c:v>3.20562058744576</c:v>
                </c:pt>
                <c:pt idx="210">
                  <c:v>3.12634052357819</c:v>
                </c:pt>
                <c:pt idx="211">
                  <c:v>3.05190301310313</c:v>
                </c:pt>
                <c:pt idx="212">
                  <c:v>2.98068155483262</c:v>
                </c:pt>
                <c:pt idx="213">
                  <c:v>2.91184474547497</c:v>
                </c:pt>
                <c:pt idx="214">
                  <c:v>2.84495914529484</c:v>
                </c:pt>
                <c:pt idx="215">
                  <c:v>2.77979070147358</c:v>
                </c:pt>
                <c:pt idx="216">
                  <c:v>2.716205450536</c:v>
                </c:pt>
                <c:pt idx="217">
                  <c:v>2.65411986052183</c:v>
                </c:pt>
                <c:pt idx="218">
                  <c:v>2.59347599323578</c:v>
                </c:pt>
                <c:pt idx="219">
                  <c:v>2.53422907673903</c:v>
                </c:pt>
                <c:pt idx="220">
                  <c:v>2.47634128315835</c:v>
                </c:pt>
                <c:pt idx="221">
                  <c:v>2.41977860934688</c:v>
                </c:pt>
                <c:pt idx="222">
                  <c:v>2.36450930915899</c:v>
                </c:pt>
                <c:pt idx="223">
                  <c:v>2.31050310171614</c:v>
                </c:pt>
                <c:pt idx="224">
                  <c:v>2.2577307678481</c:v>
                </c:pt>
                <c:pt idx="225">
                  <c:v>2.20616394079744</c:v>
                </c:pt>
                <c:pt idx="226">
                  <c:v>2.15577499422738</c:v>
                </c:pt>
                <c:pt idx="227">
                  <c:v>2.10653697904906</c:v>
                </c:pt>
                <c:pt idx="228">
                  <c:v>2.48471894349099</c:v>
                </c:pt>
                <c:pt idx="229">
                  <c:v>2.22455679293828</c:v>
                </c:pt>
                <c:pt idx="230">
                  <c:v>2.07204229984208</c:v>
                </c:pt>
                <c:pt idx="231">
                  <c:v>1.97386401544527</c:v>
                </c:pt>
                <c:pt idx="232">
                  <c:v>1.90335451259458</c:v>
                </c:pt>
                <c:pt idx="233">
                  <c:v>1.84716864223039</c:v>
                </c:pt>
                <c:pt idx="234">
                  <c:v>1.79862265552672</c:v>
                </c:pt>
                <c:pt idx="235">
                  <c:v>1.75436375899568</c:v>
                </c:pt>
                <c:pt idx="236">
                  <c:v>1.71270488621044</c:v>
                </c:pt>
                <c:pt idx="237">
                  <c:v>1.67279207797059</c:v>
                </c:pt>
                <c:pt idx="238">
                  <c:v>1.63418816681881</c:v>
                </c:pt>
                <c:pt idx="239">
                  <c:v>1.59666461386029</c:v>
                </c:pt>
                <c:pt idx="240">
                  <c:v>1.5600974218578</c:v>
                </c:pt>
                <c:pt idx="241">
                  <c:v>1.77856438271155</c:v>
                </c:pt>
                <c:pt idx="242">
                  <c:v>1.6166472154963</c:v>
                </c:pt>
                <c:pt idx="243">
                  <c:v>1.51907559177748</c:v>
                </c:pt>
                <c:pt idx="244">
                  <c:v>1.45405618216742</c:v>
                </c:pt>
                <c:pt idx="245">
                  <c:v>1.40568365549679</c:v>
                </c:pt>
                <c:pt idx="246">
                  <c:v>1.365996877648</c:v>
                </c:pt>
                <c:pt idx="247">
                  <c:v>1.33100700645091</c:v>
                </c:pt>
                <c:pt idx="248">
                  <c:v>1.29871153471289</c:v>
                </c:pt>
                <c:pt idx="249">
                  <c:v>1.26810130741701</c:v>
                </c:pt>
                <c:pt idx="250">
                  <c:v>1.23866402610293</c:v>
                </c:pt>
                <c:pt idx="251">
                  <c:v>1.21013599693531</c:v>
                </c:pt>
                <c:pt idx="252">
                  <c:v>1.18237800071043</c:v>
                </c:pt>
                <c:pt idx="253">
                  <c:v>1.15531322392354</c:v>
                </c:pt>
                <c:pt idx="254">
                  <c:v>1.12889622045678</c:v>
                </c:pt>
                <c:pt idx="255">
                  <c:v>1.10309738866509</c:v>
                </c:pt>
                <c:pt idx="256">
                  <c:v>1.07789520624687</c:v>
                </c:pt>
                <c:pt idx="257">
                  <c:v>1.05327234409112</c:v>
                </c:pt>
                <c:pt idx="258">
                  <c:v>1.02921371969449</c:v>
                </c:pt>
                <c:pt idx="259">
                  <c:v>1.00570552044364</c:v>
                </c:pt>
                <c:pt idx="260">
                  <c:v>0.982734711908287</c:v>
                </c:pt>
                <c:pt idx="261">
                  <c:v>0.960288788716258</c:v>
                </c:pt>
                <c:pt idx="262">
                  <c:v>0.938355646794098</c:v>
                </c:pt>
                <c:pt idx="263">
                  <c:v>0.916923516363597</c:v>
                </c:pt>
                <c:pt idx="264">
                  <c:v>0.89598092538756</c:v>
                </c:pt>
                <c:pt idx="265">
                  <c:v>0.87551667830994</c:v>
                </c:pt>
                <c:pt idx="266">
                  <c:v>41.9538246543839</c:v>
                </c:pt>
                <c:pt idx="267">
                  <c:v>21.3851321446246</c:v>
                </c:pt>
                <c:pt idx="268">
                  <c:v>17.1612740671028</c:v>
                </c:pt>
                <c:pt idx="269">
                  <c:v>8.97042229877685</c:v>
                </c:pt>
                <c:pt idx="270">
                  <c:v>40.6851417794855</c:v>
                </c:pt>
                <c:pt idx="271">
                  <c:v>22.4154591733985</c:v>
                </c:pt>
                <c:pt idx="272">
                  <c:v>11.5714120987695</c:v>
                </c:pt>
                <c:pt idx="273">
                  <c:v>6.14108204139943</c:v>
                </c:pt>
                <c:pt idx="274">
                  <c:v>3.41780021383905</c:v>
                </c:pt>
                <c:pt idx="275">
                  <c:v>2.04822788912606</c:v>
                </c:pt>
                <c:pt idx="276">
                  <c:v>1.35569146951283</c:v>
                </c:pt>
                <c:pt idx="277">
                  <c:v>1.00185001856987</c:v>
                </c:pt>
                <c:pt idx="278">
                  <c:v>0.817529025028652</c:v>
                </c:pt>
                <c:pt idx="279">
                  <c:v>0.718137282544611</c:v>
                </c:pt>
                <c:pt idx="280">
                  <c:v>0.661375327469514</c:v>
                </c:pt>
                <c:pt idx="281">
                  <c:v>0.626089655676682</c:v>
                </c:pt>
                <c:pt idx="282">
                  <c:v>0.601699828959727</c:v>
                </c:pt>
                <c:pt idx="283">
                  <c:v>0.582912026264024</c:v>
                </c:pt>
                <c:pt idx="284">
                  <c:v>0.567075817379518</c:v>
                </c:pt>
                <c:pt idx="285">
                  <c:v>0.552862547908106</c:v>
                </c:pt>
                <c:pt idx="286">
                  <c:v>17.4866336249956</c:v>
                </c:pt>
                <c:pt idx="287">
                  <c:v>78.2274510124681</c:v>
                </c:pt>
                <c:pt idx="288">
                  <c:v>39.9726750617717</c:v>
                </c:pt>
                <c:pt idx="289">
                  <c:v>20.231886861184</c:v>
                </c:pt>
                <c:pt idx="290">
                  <c:v>10.3558844064352</c:v>
                </c:pt>
                <c:pt idx="291">
                  <c:v>5.41240291959868</c:v>
                </c:pt>
                <c:pt idx="292">
                  <c:v>2.93530708601732</c:v>
                </c:pt>
                <c:pt idx="293">
                  <c:v>1.69152638949194</c:v>
                </c:pt>
                <c:pt idx="294">
                  <c:v>39.8867103150802</c:v>
                </c:pt>
                <c:pt idx="295">
                  <c:v>20.5467338593751</c:v>
                </c:pt>
                <c:pt idx="296">
                  <c:v>10.4822476813657</c:v>
                </c:pt>
                <c:pt idx="297">
                  <c:v>5.44523374939919</c:v>
                </c:pt>
                <c:pt idx="298">
                  <c:v>15.5589446281547</c:v>
                </c:pt>
                <c:pt idx="299">
                  <c:v>7.97436494669009</c:v>
                </c:pt>
                <c:pt idx="300">
                  <c:v>4.17762375207696</c:v>
                </c:pt>
                <c:pt idx="301">
                  <c:v>61.7631946343468</c:v>
                </c:pt>
                <c:pt idx="302">
                  <c:v>31.2756916556911</c:v>
                </c:pt>
                <c:pt idx="303">
                  <c:v>15.816086563884</c:v>
                </c:pt>
                <c:pt idx="304">
                  <c:v>8.08167287851167</c:v>
                </c:pt>
                <c:pt idx="305">
                  <c:v>5.00785931344258</c:v>
                </c:pt>
                <c:pt idx="306">
                  <c:v>230.499943405277</c:v>
                </c:pt>
                <c:pt idx="307">
                  <c:v>127.704163677101</c:v>
                </c:pt>
                <c:pt idx="308">
                  <c:v>64.0103838464223</c:v>
                </c:pt>
                <c:pt idx="309">
                  <c:v>32.1598783082263</c:v>
                </c:pt>
                <c:pt idx="310">
                  <c:v>186.934414548874</c:v>
                </c:pt>
                <c:pt idx="311">
                  <c:v>358.395627406545</c:v>
                </c:pt>
                <c:pt idx="312">
                  <c:v>185.706664605114</c:v>
                </c:pt>
                <c:pt idx="313">
                  <c:v>100.167352743154</c:v>
                </c:pt>
                <c:pt idx="314">
                  <c:v>58.8205025309424</c:v>
                </c:pt>
                <c:pt idx="315">
                  <c:v>95.8797302459208</c:v>
                </c:pt>
                <c:pt idx="316">
                  <c:v>74.3418869625453</c:v>
                </c:pt>
                <c:pt idx="317">
                  <c:v>61.5748753912771</c:v>
                </c:pt>
                <c:pt idx="318">
                  <c:v>278.987299155381</c:v>
                </c:pt>
                <c:pt idx="319">
                  <c:v>249.264377433689</c:v>
                </c:pt>
                <c:pt idx="320">
                  <c:v>168.089734986554</c:v>
                </c:pt>
                <c:pt idx="321">
                  <c:v>132.729281510666</c:v>
                </c:pt>
                <c:pt idx="322">
                  <c:v>97.0735567440367</c:v>
                </c:pt>
                <c:pt idx="323">
                  <c:v>81.313916649106</c:v>
                </c:pt>
                <c:pt idx="324">
                  <c:v>74.911085423979</c:v>
                </c:pt>
                <c:pt idx="325">
                  <c:v>290.985394535117</c:v>
                </c:pt>
                <c:pt idx="326">
                  <c:v>495.166625694796</c:v>
                </c:pt>
                <c:pt idx="327">
                  <c:v>291.846853998584</c:v>
                </c:pt>
                <c:pt idx="328">
                  <c:v>193.234873977748</c:v>
                </c:pt>
                <c:pt idx="329">
                  <c:v>145.59147734696</c:v>
                </c:pt>
                <c:pt idx="330">
                  <c:v>165.466730289517</c:v>
                </c:pt>
                <c:pt idx="331">
                  <c:v>197.556438895661</c:v>
                </c:pt>
                <c:pt idx="332">
                  <c:v>165.962633233323</c:v>
                </c:pt>
                <c:pt idx="333">
                  <c:v>209.235058897999</c:v>
                </c:pt>
                <c:pt idx="334">
                  <c:v>166.262610511169</c:v>
                </c:pt>
                <c:pt idx="335">
                  <c:v>148.705281837891</c:v>
                </c:pt>
                <c:pt idx="336">
                  <c:v>138.755935955247</c:v>
                </c:pt>
                <c:pt idx="337">
                  <c:v>134.632848783519</c:v>
                </c:pt>
                <c:pt idx="338">
                  <c:v>188.287905486052</c:v>
                </c:pt>
                <c:pt idx="339">
                  <c:v>250.226267665037</c:v>
                </c:pt>
                <c:pt idx="340">
                  <c:v>208.924531051357</c:v>
                </c:pt>
                <c:pt idx="341">
                  <c:v>176.043827959286</c:v>
                </c:pt>
                <c:pt idx="342">
                  <c:v>183.463299834054</c:v>
                </c:pt>
                <c:pt idx="343">
                  <c:v>165.631036151236</c:v>
                </c:pt>
                <c:pt idx="344">
                  <c:v>157.312741196974</c:v>
                </c:pt>
                <c:pt idx="345">
                  <c:v>243.397948908576</c:v>
                </c:pt>
                <c:pt idx="346">
                  <c:v>227.060579201866</c:v>
                </c:pt>
                <c:pt idx="347">
                  <c:v>191.67897573309</c:v>
                </c:pt>
                <c:pt idx="348">
                  <c:v>221.654854956239</c:v>
                </c:pt>
                <c:pt idx="349">
                  <c:v>262.346242239069</c:v>
                </c:pt>
                <c:pt idx="350">
                  <c:v>256.762464285144</c:v>
                </c:pt>
                <c:pt idx="351">
                  <c:v>211.410266201984</c:v>
                </c:pt>
                <c:pt idx="352">
                  <c:v>198.005706546397</c:v>
                </c:pt>
                <c:pt idx="353">
                  <c:v>182.984199455131</c:v>
                </c:pt>
                <c:pt idx="354">
                  <c:v>175.456949760516</c:v>
                </c:pt>
                <c:pt idx="355">
                  <c:v>171.216730036159</c:v>
                </c:pt>
                <c:pt idx="356">
                  <c:v>268.699751847484</c:v>
                </c:pt>
                <c:pt idx="357">
                  <c:v>218.334772995942</c:v>
                </c:pt>
                <c:pt idx="358">
                  <c:v>192.647787214025</c:v>
                </c:pt>
                <c:pt idx="359">
                  <c:v>191.323741406884</c:v>
                </c:pt>
                <c:pt idx="360">
                  <c:v>178.00884344638</c:v>
                </c:pt>
                <c:pt idx="361">
                  <c:v>170.451758433801</c:v>
                </c:pt>
                <c:pt idx="362">
                  <c:v>256.339664999387</c:v>
                </c:pt>
                <c:pt idx="363">
                  <c:v>208.860978755335</c:v>
                </c:pt>
                <c:pt idx="364">
                  <c:v>186.848864840693</c:v>
                </c:pt>
                <c:pt idx="365">
                  <c:v>181.898706758521</c:v>
                </c:pt>
                <c:pt idx="366">
                  <c:v>183.83879698167</c:v>
                </c:pt>
              </c:numCache>
            </c:numRef>
          </c:yVal>
          <c:smooth val="0"/>
        </c:ser>
        <c:axId val="85001962"/>
        <c:axId val="822733"/>
      </c:scatterChart>
      <c:valAx>
        <c:axId val="85001962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2733"/>
        <c:crosses val="autoZero"/>
        <c:crossBetween val="midCat"/>
        <c:majorUnit val="30.5"/>
      </c:valAx>
      <c:valAx>
        <c:axId val="822733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" sourceLinked="0"/>
        <c:majorTickMark val="out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001962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658904217097914"/>
          <c:y val="0.00189869094341497"/>
          <c:w val="0.318443449638213"/>
          <c:h val="0.0561875900442148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08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1080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0797971014492754"/>
          <c:y val="0.0052902686899624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4347826086957"/>
          <c:y val="0.0716970625087011"/>
          <c:w val="0.938289855072464"/>
          <c:h val="0.871780593066964"/>
        </c:manualLayout>
      </c:layout>
      <c:scatterChart>
        <c:scatterStyle val="line"/>
        <c:varyColors val="0"/>
        <c:ser>
          <c:idx val="0"/>
          <c:order val="0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34.4460612133769</c:v>
                </c:pt>
                <c:pt idx="3">
                  <c:v>37.9795619391019</c:v>
                </c:pt>
                <c:pt idx="4">
                  <c:v>42.6358873307667</c:v>
                </c:pt>
                <c:pt idx="5">
                  <c:v>46.5221394385479</c:v>
                </c:pt>
                <c:pt idx="6">
                  <c:v>49.7558824844637</c:v>
                </c:pt>
                <c:pt idx="7">
                  <c:v>53.1753220270597</c:v>
                </c:pt>
                <c:pt idx="8">
                  <c:v>58.9455781273558</c:v>
                </c:pt>
                <c:pt idx="9">
                  <c:v>65.1541308765857</c:v>
                </c:pt>
                <c:pt idx="10">
                  <c:v>75.1437364441906</c:v>
                </c:pt>
                <c:pt idx="11">
                  <c:v>83.0178013497495</c:v>
                </c:pt>
                <c:pt idx="12">
                  <c:v>90.6078069371972</c:v>
                </c:pt>
                <c:pt idx="13">
                  <c:v>96.6172528349989</c:v>
                </c:pt>
                <c:pt idx="14">
                  <c:v>101.093018055754</c:v>
                </c:pt>
                <c:pt idx="15">
                  <c:v>104.077419982216</c:v>
                </c:pt>
                <c:pt idx="16">
                  <c:v>105.852333417521</c:v>
                </c:pt>
                <c:pt idx="17">
                  <c:v>107.144045749892</c:v>
                </c:pt>
                <c:pt idx="18">
                  <c:v>107.950876684978</c:v>
                </c:pt>
                <c:pt idx="19">
                  <c:v>108.27456183715</c:v>
                </c:pt>
                <c:pt idx="20">
                  <c:v>108.297398191365</c:v>
                </c:pt>
                <c:pt idx="21">
                  <c:v>109.935108959635</c:v>
                </c:pt>
                <c:pt idx="22">
                  <c:v>110.665712272178</c:v>
                </c:pt>
                <c:pt idx="23">
                  <c:v>110.665182190472</c:v>
                </c:pt>
                <c:pt idx="24">
                  <c:v>109.968490088477</c:v>
                </c:pt>
                <c:pt idx="25">
                  <c:v>108.852685119386</c:v>
                </c:pt>
                <c:pt idx="26">
                  <c:v>107.238029360969</c:v>
                </c:pt>
                <c:pt idx="27">
                  <c:v>105.250254895915</c:v>
                </c:pt>
                <c:pt idx="28">
                  <c:v>103.37811654871</c:v>
                </c:pt>
                <c:pt idx="29">
                  <c:v>104.352381361339</c:v>
                </c:pt>
                <c:pt idx="30">
                  <c:v>107.748555153334</c:v>
                </c:pt>
                <c:pt idx="31">
                  <c:v>112.402763925669</c:v>
                </c:pt>
                <c:pt idx="32">
                  <c:v>116.772947541742</c:v>
                </c:pt>
                <c:pt idx="33">
                  <c:v>120.293387207274</c:v>
                </c:pt>
                <c:pt idx="34">
                  <c:v>122.414253922147</c:v>
                </c:pt>
                <c:pt idx="35">
                  <c:v>123.401584066074</c:v>
                </c:pt>
                <c:pt idx="36">
                  <c:v>123.466731511565</c:v>
                </c:pt>
                <c:pt idx="37">
                  <c:v>122.777757947766</c:v>
                </c:pt>
                <c:pt idx="38">
                  <c:v>121.469801590503</c:v>
                </c:pt>
                <c:pt idx="39">
                  <c:v>119.652598009383</c:v>
                </c:pt>
                <c:pt idx="40">
                  <c:v>117.394254111601</c:v>
                </c:pt>
                <c:pt idx="41">
                  <c:v>114.774515780934</c:v>
                </c:pt>
                <c:pt idx="42">
                  <c:v>112.153062217554</c:v>
                </c:pt>
                <c:pt idx="43">
                  <c:v>111.447582594262</c:v>
                </c:pt>
                <c:pt idx="44">
                  <c:v>111.780471531713</c:v>
                </c:pt>
                <c:pt idx="45">
                  <c:v>112.486075074225</c:v>
                </c:pt>
                <c:pt idx="46">
                  <c:v>112.730223769723</c:v>
                </c:pt>
                <c:pt idx="47">
                  <c:v>112.289888353283</c:v>
                </c:pt>
                <c:pt idx="48">
                  <c:v>111.336323542118</c:v>
                </c:pt>
                <c:pt idx="49">
                  <c:v>109.905158011656</c:v>
                </c:pt>
                <c:pt idx="50">
                  <c:v>108.001232894729</c:v>
                </c:pt>
                <c:pt idx="51">
                  <c:v>105.709028269781</c:v>
                </c:pt>
                <c:pt idx="52">
                  <c:v>103.294630727314</c:v>
                </c:pt>
                <c:pt idx="53">
                  <c:v>100.935378100929</c:v>
                </c:pt>
                <c:pt idx="54">
                  <c:v>98.6300108790028</c:v>
                </c:pt>
                <c:pt idx="55">
                  <c:v>96.3772983171957</c:v>
                </c:pt>
                <c:pt idx="56">
                  <c:v>94.1760377814088</c:v>
                </c:pt>
                <c:pt idx="57">
                  <c:v>92.0250541057438</c:v>
                </c:pt>
                <c:pt idx="58">
                  <c:v>89.9231989651284</c:v>
                </c:pt>
                <c:pt idx="59">
                  <c:v>87.8693502622713</c:v>
                </c:pt>
                <c:pt idx="60">
                  <c:v>85.8624115286187</c:v>
                </c:pt>
                <c:pt idx="61">
                  <c:v>83.9013113389933</c:v>
                </c:pt>
                <c:pt idx="62">
                  <c:v>81.9850027396025</c:v>
                </c:pt>
                <c:pt idx="63">
                  <c:v>80.1124626891116</c:v>
                </c:pt>
                <c:pt idx="64">
                  <c:v>78.282691512482</c:v>
                </c:pt>
                <c:pt idx="65">
                  <c:v>76.4947123672847</c:v>
                </c:pt>
                <c:pt idx="66">
                  <c:v>74.7475707222026</c:v>
                </c:pt>
                <c:pt idx="67">
                  <c:v>73.0403338474441</c:v>
                </c:pt>
                <c:pt idx="68">
                  <c:v>71.3720903167952</c:v>
                </c:pt>
                <c:pt idx="69">
                  <c:v>69.7419495210458</c:v>
                </c:pt>
                <c:pt idx="70">
                  <c:v>68.1490411925279</c:v>
                </c:pt>
                <c:pt idx="71">
                  <c:v>66.5925149405147</c:v>
                </c:pt>
                <c:pt idx="72">
                  <c:v>65.0715397972304</c:v>
                </c:pt>
                <c:pt idx="73">
                  <c:v>63.5853037742294</c:v>
                </c:pt>
                <c:pt idx="74">
                  <c:v>62.1330134289079</c:v>
                </c:pt>
                <c:pt idx="75">
                  <c:v>60.7138934409163</c:v>
                </c:pt>
                <c:pt idx="76">
                  <c:v>59.3271861982459</c:v>
                </c:pt>
                <c:pt idx="77">
                  <c:v>59.857263381234</c:v>
                </c:pt>
                <c:pt idx="78">
                  <c:v>60.1098933775756</c:v>
                </c:pt>
                <c:pt idx="79">
                  <c:v>59.8529738734823</c:v>
                </c:pt>
                <c:pt idx="80">
                  <c:v>59.3196590512482</c:v>
                </c:pt>
                <c:pt idx="81">
                  <c:v>58.517262696637</c:v>
                </c:pt>
                <c:pt idx="82">
                  <c:v>57.3608919935683</c:v>
                </c:pt>
                <c:pt idx="83">
                  <c:v>56.0507674097954</c:v>
                </c:pt>
                <c:pt idx="84">
                  <c:v>54.7705661128709</c:v>
                </c:pt>
                <c:pt idx="85">
                  <c:v>53.6291977517396</c:v>
                </c:pt>
                <c:pt idx="86">
                  <c:v>52.4043051822438</c:v>
                </c:pt>
                <c:pt idx="87">
                  <c:v>51.2073891976999</c:v>
                </c:pt>
                <c:pt idx="88">
                  <c:v>50.0378108120246</c:v>
                </c:pt>
                <c:pt idx="89">
                  <c:v>48.8949456335967</c:v>
                </c:pt>
                <c:pt idx="90">
                  <c:v>48.8587473643344</c:v>
                </c:pt>
                <c:pt idx="91">
                  <c:v>48.3900156776928</c:v>
                </c:pt>
                <c:pt idx="92">
                  <c:v>47.5471759605985</c:v>
                </c:pt>
                <c:pt idx="93">
                  <c:v>46.5768082637898</c:v>
                </c:pt>
                <c:pt idx="94">
                  <c:v>45.5129924928127</c:v>
                </c:pt>
                <c:pt idx="95">
                  <c:v>44.473474307625</c:v>
                </c:pt>
                <c:pt idx="96">
                  <c:v>43.4576987506001</c:v>
                </c:pt>
                <c:pt idx="97">
                  <c:v>42.4651235393613</c:v>
                </c:pt>
                <c:pt idx="98">
                  <c:v>41.4952187772787</c:v>
                </c:pt>
                <c:pt idx="99">
                  <c:v>40.5474666705778</c:v>
                </c:pt>
                <c:pt idx="100">
                  <c:v>39.6213612519104</c:v>
                </c:pt>
                <c:pt idx="101">
                  <c:v>38.7164081102386</c:v>
                </c:pt>
                <c:pt idx="102">
                  <c:v>37.8321241268882</c:v>
                </c:pt>
                <c:pt idx="103">
                  <c:v>36.9680372176305</c:v>
                </c:pt>
                <c:pt idx="104">
                  <c:v>36.1236860806558</c:v>
                </c:pt>
                <c:pt idx="105">
                  <c:v>35.2986199503023</c:v>
                </c:pt>
                <c:pt idx="106">
                  <c:v>34.4923983564098</c:v>
                </c:pt>
                <c:pt idx="107">
                  <c:v>33.7045908891708</c:v>
                </c:pt>
                <c:pt idx="108">
                  <c:v>32.9347769693514</c:v>
                </c:pt>
                <c:pt idx="109">
                  <c:v>32.1825456237603</c:v>
                </c:pt>
                <c:pt idx="110">
                  <c:v>31.4474952658473</c:v>
                </c:pt>
                <c:pt idx="111">
                  <c:v>30.7292334813114</c:v>
                </c:pt>
                <c:pt idx="112">
                  <c:v>30.0273768186069</c:v>
                </c:pt>
                <c:pt idx="113">
                  <c:v>29.3415505842331</c:v>
                </c:pt>
                <c:pt idx="114">
                  <c:v>28.671388642701</c:v>
                </c:pt>
                <c:pt idx="115">
                  <c:v>28.0165332210677</c:v>
                </c:pt>
                <c:pt idx="116">
                  <c:v>27.3766347179356</c:v>
                </c:pt>
                <c:pt idx="117">
                  <c:v>26.7513515168138</c:v>
                </c:pt>
                <c:pt idx="118">
                  <c:v>26.1403498037432</c:v>
                </c:pt>
                <c:pt idx="119">
                  <c:v>25.5433033890858</c:v>
                </c:pt>
                <c:pt idx="120">
                  <c:v>24.9598935333855</c:v>
                </c:pt>
                <c:pt idx="121">
                  <c:v>24.3898087772051</c:v>
                </c:pt>
                <c:pt idx="122">
                  <c:v>23.832744774851</c:v>
                </c:pt>
                <c:pt idx="123">
                  <c:v>23.2884041318949</c:v>
                </c:pt>
                <c:pt idx="124">
                  <c:v>22.7564962464063</c:v>
                </c:pt>
                <c:pt idx="125">
                  <c:v>22.2367371538125</c:v>
                </c:pt>
                <c:pt idx="126">
                  <c:v>21.7288493753</c:v>
                </c:pt>
                <c:pt idx="127">
                  <c:v>21.2325617696806</c:v>
                </c:pt>
                <c:pt idx="128">
                  <c:v>20.7476093886393</c:v>
                </c:pt>
                <c:pt idx="129">
                  <c:v>20.2737333352889</c:v>
                </c:pt>
                <c:pt idx="130">
                  <c:v>19.8106806259552</c:v>
                </c:pt>
                <c:pt idx="131">
                  <c:v>19.3582040551193</c:v>
                </c:pt>
                <c:pt idx="132">
                  <c:v>18.916062063444</c:v>
                </c:pt>
                <c:pt idx="133">
                  <c:v>18.4840186088152</c:v>
                </c:pt>
                <c:pt idx="134">
                  <c:v>18.0618430403279</c:v>
                </c:pt>
                <c:pt idx="135">
                  <c:v>17.6493099751511</c:v>
                </c:pt>
                <c:pt idx="136">
                  <c:v>17.2461991782049</c:v>
                </c:pt>
                <c:pt idx="137">
                  <c:v>16.8522954445854</c:v>
                </c:pt>
                <c:pt idx="138">
                  <c:v>16.4673884846757</c:v>
                </c:pt>
                <c:pt idx="139">
                  <c:v>16.0912728118801</c:v>
                </c:pt>
                <c:pt idx="140">
                  <c:v>15.7237476329236</c:v>
                </c:pt>
                <c:pt idx="141">
                  <c:v>15.3646167406557</c:v>
                </c:pt>
                <c:pt idx="142">
                  <c:v>15.0136884093034</c:v>
                </c:pt>
                <c:pt idx="143">
                  <c:v>14.6707752921165</c:v>
                </c:pt>
                <c:pt idx="144">
                  <c:v>14.3356943213505</c:v>
                </c:pt>
                <c:pt idx="145">
                  <c:v>14.0082666105338</c:v>
                </c:pt>
                <c:pt idx="146">
                  <c:v>13.6883173589678</c:v>
                </c:pt>
                <c:pt idx="147">
                  <c:v>13.3756757584069</c:v>
                </c:pt>
                <c:pt idx="148">
                  <c:v>13.0701749018716</c:v>
                </c:pt>
                <c:pt idx="149">
                  <c:v>12.7716516945429</c:v>
                </c:pt>
                <c:pt idx="150">
                  <c:v>12.4799467666927</c:v>
                </c:pt>
                <c:pt idx="151">
                  <c:v>12.1949043886025</c:v>
                </c:pt>
                <c:pt idx="152">
                  <c:v>11.9163723874255</c:v>
                </c:pt>
                <c:pt idx="153">
                  <c:v>11.6442020659474</c:v>
                </c:pt>
                <c:pt idx="154">
                  <c:v>11.3782481232032</c:v>
                </c:pt>
                <c:pt idx="155">
                  <c:v>11.1183685769062</c:v>
                </c:pt>
                <c:pt idx="156">
                  <c:v>10.86442468765</c:v>
                </c:pt>
                <c:pt idx="157">
                  <c:v>10.6162808848403</c:v>
                </c:pt>
                <c:pt idx="158">
                  <c:v>10.3738046943196</c:v>
                </c:pt>
                <c:pt idx="159">
                  <c:v>10.1368666676444</c:v>
                </c:pt>
                <c:pt idx="160">
                  <c:v>9.90534031297757</c:v>
                </c:pt>
                <c:pt idx="161">
                  <c:v>9.67910202755963</c:v>
                </c:pt>
                <c:pt idx="162">
                  <c:v>9.45803103172201</c:v>
                </c:pt>
                <c:pt idx="163">
                  <c:v>9.2420093044076</c:v>
                </c:pt>
                <c:pt idx="164">
                  <c:v>9.03092152016393</c:v>
                </c:pt>
                <c:pt idx="165">
                  <c:v>8.82465498757554</c:v>
                </c:pt>
                <c:pt idx="166">
                  <c:v>8.62309958910243</c:v>
                </c:pt>
                <c:pt idx="167">
                  <c:v>8.42614772229269</c:v>
                </c:pt>
                <c:pt idx="168">
                  <c:v>8.23369424233781</c:v>
                </c:pt>
                <c:pt idx="169">
                  <c:v>8.04563640594005</c:v>
                </c:pt>
                <c:pt idx="170">
                  <c:v>7.8618738164618</c:v>
                </c:pt>
                <c:pt idx="171">
                  <c:v>7.68230837032784</c:v>
                </c:pt>
                <c:pt idx="172">
                  <c:v>7.50684420465169</c:v>
                </c:pt>
                <c:pt idx="173">
                  <c:v>7.33538764605825</c:v>
                </c:pt>
                <c:pt idx="174">
                  <c:v>7.16784716067524</c:v>
                </c:pt>
                <c:pt idx="175">
                  <c:v>7.00413330526691</c:v>
                </c:pt>
                <c:pt idx="176">
                  <c:v>6.84415867948387</c:v>
                </c:pt>
                <c:pt idx="177">
                  <c:v>6.68783787920343</c:v>
                </c:pt>
                <c:pt idx="178">
                  <c:v>6.53508745093577</c:v>
                </c:pt>
                <c:pt idx="179">
                  <c:v>6.38582584727144</c:v>
                </c:pt>
                <c:pt idx="180">
                  <c:v>6.23997338334635</c:v>
                </c:pt>
                <c:pt idx="181">
                  <c:v>6.09745219430125</c:v>
                </c:pt>
                <c:pt idx="182">
                  <c:v>5.95818619371274</c:v>
                </c:pt>
                <c:pt idx="183">
                  <c:v>5.8221010329737</c:v>
                </c:pt>
                <c:pt idx="184">
                  <c:v>5.68912406160157</c:v>
                </c:pt>
                <c:pt idx="185">
                  <c:v>5.5591842884531</c:v>
                </c:pt>
                <c:pt idx="186">
                  <c:v>5.43221234382498</c:v>
                </c:pt>
                <c:pt idx="187">
                  <c:v>5.30814044242014</c:v>
                </c:pt>
                <c:pt idx="188">
                  <c:v>5.18690234715981</c:v>
                </c:pt>
                <c:pt idx="189">
                  <c:v>5.0684333338222</c:v>
                </c:pt>
                <c:pt idx="190">
                  <c:v>4.95267015648878</c:v>
                </c:pt>
                <c:pt idx="191">
                  <c:v>4.83955101377981</c:v>
                </c:pt>
                <c:pt idx="192">
                  <c:v>4.729015515861</c:v>
                </c:pt>
                <c:pt idx="193">
                  <c:v>4.62100465220379</c:v>
                </c:pt>
                <c:pt idx="194">
                  <c:v>4.51546076008196</c:v>
                </c:pt>
                <c:pt idx="195">
                  <c:v>4.41232749378776</c:v>
                </c:pt>
                <c:pt idx="196">
                  <c:v>4.31154979455121</c:v>
                </c:pt>
                <c:pt idx="197">
                  <c:v>4.21307386114634</c:v>
                </c:pt>
                <c:pt idx="198">
                  <c:v>4.1168471211689</c:v>
                </c:pt>
                <c:pt idx="199">
                  <c:v>4.02281820297002</c:v>
                </c:pt>
                <c:pt idx="200">
                  <c:v>3.93093690823089</c:v>
                </c:pt>
                <c:pt idx="201">
                  <c:v>3.84115418516391</c:v>
                </c:pt>
                <c:pt idx="202">
                  <c:v>3.75342210232584</c:v>
                </c:pt>
                <c:pt idx="203">
                  <c:v>3.66769382302912</c:v>
                </c:pt>
                <c:pt idx="204">
                  <c:v>3.58392358033761</c:v>
                </c:pt>
                <c:pt idx="205">
                  <c:v>3.50206665263345</c:v>
                </c:pt>
                <c:pt idx="206">
                  <c:v>3.42207933974193</c:v>
                </c:pt>
                <c:pt idx="207">
                  <c:v>3.34391893960171</c:v>
                </c:pt>
                <c:pt idx="208">
                  <c:v>3.26754372546788</c:v>
                </c:pt>
                <c:pt idx="209">
                  <c:v>3.19291292363571</c:v>
                </c:pt>
                <c:pt idx="210">
                  <c:v>3.11998669167317</c:v>
                </c:pt>
                <c:pt idx="211">
                  <c:v>3.04872609715062</c:v>
                </c:pt>
                <c:pt idx="212">
                  <c:v>2.97909309685636</c:v>
                </c:pt>
                <c:pt idx="213">
                  <c:v>2.91105051648684</c:v>
                </c:pt>
                <c:pt idx="214">
                  <c:v>2.84456203080078</c:v>
                </c:pt>
                <c:pt idx="215">
                  <c:v>2.77959214422654</c:v>
                </c:pt>
                <c:pt idx="216">
                  <c:v>2.71610617191249</c:v>
                </c:pt>
                <c:pt idx="217">
                  <c:v>2.65407022121007</c:v>
                </c:pt>
                <c:pt idx="218">
                  <c:v>2.5934511735799</c:v>
                </c:pt>
                <c:pt idx="219">
                  <c:v>2.53421666691109</c:v>
                </c:pt>
                <c:pt idx="220">
                  <c:v>2.47633507824439</c:v>
                </c:pt>
                <c:pt idx="221">
                  <c:v>2.4197755068899</c:v>
                </c:pt>
                <c:pt idx="222">
                  <c:v>2.3645077579305</c:v>
                </c:pt>
                <c:pt idx="223">
                  <c:v>2.31050232610189</c:v>
                </c:pt>
                <c:pt idx="224">
                  <c:v>2.25773038004098</c:v>
                </c:pt>
                <c:pt idx="225">
                  <c:v>2.20616374689388</c:v>
                </c:pt>
                <c:pt idx="226">
                  <c:v>2.1557748972756</c:v>
                </c:pt>
                <c:pt idx="227">
                  <c:v>2.10653693057317</c:v>
                </c:pt>
                <c:pt idx="228">
                  <c:v>2.05842356058445</c:v>
                </c:pt>
                <c:pt idx="229">
                  <c:v>2.01140910148501</c:v>
                </c:pt>
                <c:pt idx="230">
                  <c:v>1.96546845411544</c:v>
                </c:pt>
                <c:pt idx="231">
                  <c:v>1.92057709258195</c:v>
                </c:pt>
                <c:pt idx="232">
                  <c:v>1.87671105116292</c:v>
                </c:pt>
                <c:pt idx="233">
                  <c:v>1.83384691151456</c:v>
                </c:pt>
                <c:pt idx="234">
                  <c:v>1.7919617901688</c:v>
                </c:pt>
                <c:pt idx="235">
                  <c:v>1.75103332631672</c:v>
                </c:pt>
                <c:pt idx="236">
                  <c:v>1.71103966987096</c:v>
                </c:pt>
                <c:pt idx="237">
                  <c:v>1.67195946980085</c:v>
                </c:pt>
                <c:pt idx="238">
                  <c:v>1.63377186273394</c:v>
                </c:pt>
                <c:pt idx="239">
                  <c:v>1.59645646181785</c:v>
                </c:pt>
                <c:pt idx="240">
                  <c:v>1.55999334583658</c:v>
                </c:pt>
                <c:pt idx="241">
                  <c:v>1.52436304857531</c:v>
                </c:pt>
                <c:pt idx="242">
                  <c:v>1.48954654842818</c:v>
                </c:pt>
                <c:pt idx="243">
                  <c:v>1.45552525824342</c:v>
                </c:pt>
                <c:pt idx="244">
                  <c:v>1.42228101540039</c:v>
                </c:pt>
                <c:pt idx="245">
                  <c:v>1.38979607211327</c:v>
                </c:pt>
                <c:pt idx="246">
                  <c:v>1.35805308595624</c:v>
                </c:pt>
                <c:pt idx="247">
                  <c:v>1.32703511060503</c:v>
                </c:pt>
                <c:pt idx="248">
                  <c:v>1.29672558678995</c:v>
                </c:pt>
                <c:pt idx="249">
                  <c:v>1.26710833345554</c:v>
                </c:pt>
                <c:pt idx="250">
                  <c:v>1.23816753912219</c:v>
                </c:pt>
                <c:pt idx="251">
                  <c:v>1.20988775344495</c:v>
                </c:pt>
                <c:pt idx="252">
                  <c:v>1.18225387896525</c:v>
                </c:pt>
                <c:pt idx="253">
                  <c:v>1.15525116305094</c:v>
                </c:pt>
                <c:pt idx="254">
                  <c:v>1.12886519002049</c:v>
                </c:pt>
                <c:pt idx="255">
                  <c:v>1.10308187344694</c:v>
                </c:pt>
                <c:pt idx="256">
                  <c:v>1.0778874486378</c:v>
                </c:pt>
                <c:pt idx="257">
                  <c:v>1.05326846528658</c:v>
                </c:pt>
                <c:pt idx="258">
                  <c:v>1.02921178029222</c:v>
                </c:pt>
                <c:pt idx="259">
                  <c:v>1.0057045507425</c:v>
                </c:pt>
                <c:pt idx="260">
                  <c:v>0.98273422705772</c:v>
                </c:pt>
                <c:pt idx="261">
                  <c:v>0.960288546290975</c:v>
                </c:pt>
                <c:pt idx="262">
                  <c:v>0.938355525581457</c:v>
                </c:pt>
                <c:pt idx="263">
                  <c:v>0.916923455757276</c:v>
                </c:pt>
                <c:pt idx="264">
                  <c:v>0.8959808950844</c:v>
                </c:pt>
                <c:pt idx="265">
                  <c:v>0.87551666315836</c:v>
                </c:pt>
                <c:pt idx="266">
                  <c:v>0.855519834935479</c:v>
                </c:pt>
                <c:pt idx="267">
                  <c:v>0.835979734900424</c:v>
                </c:pt>
                <c:pt idx="268">
                  <c:v>0.816885931366968</c:v>
                </c:pt>
                <c:pt idx="269">
                  <c:v>0.798228230908926</c:v>
                </c:pt>
                <c:pt idx="270">
                  <c:v>0.77999667291829</c:v>
                </c:pt>
                <c:pt idx="271">
                  <c:v>0.762181524287653</c:v>
                </c:pt>
                <c:pt idx="272">
                  <c:v>0.744773274214088</c:v>
                </c:pt>
                <c:pt idx="273">
                  <c:v>0.727762629121709</c:v>
                </c:pt>
                <c:pt idx="274">
                  <c:v>0.711140507700193</c:v>
                </c:pt>
                <c:pt idx="275">
                  <c:v>0.694898036056634</c:v>
                </c:pt>
                <c:pt idx="276">
                  <c:v>0.67902654297812</c:v>
                </c:pt>
                <c:pt idx="277">
                  <c:v>0.663517555302515</c:v>
                </c:pt>
                <c:pt idx="278">
                  <c:v>0.648362793394973</c:v>
                </c:pt>
                <c:pt idx="279">
                  <c:v>0.633554166727772</c:v>
                </c:pt>
                <c:pt idx="280">
                  <c:v>0.619083769561094</c:v>
                </c:pt>
                <c:pt idx="281">
                  <c:v>0.604943876722473</c:v>
                </c:pt>
                <c:pt idx="282">
                  <c:v>0.591126939482622</c:v>
                </c:pt>
                <c:pt idx="283">
                  <c:v>0.577625581525471</c:v>
                </c:pt>
                <c:pt idx="284">
                  <c:v>0.564432595010242</c:v>
                </c:pt>
                <c:pt idx="285">
                  <c:v>0.551540936723468</c:v>
                </c:pt>
                <c:pt idx="286">
                  <c:v>0.538943724318898</c:v>
                </c:pt>
                <c:pt idx="287">
                  <c:v>0.52663423264329</c:v>
                </c:pt>
                <c:pt idx="288">
                  <c:v>0.51460589014611</c:v>
                </c:pt>
                <c:pt idx="289">
                  <c:v>0.50285227537125</c:v>
                </c:pt>
                <c:pt idx="290">
                  <c:v>0.491367113528859</c:v>
                </c:pt>
                <c:pt idx="291">
                  <c:v>0.480144273145487</c:v>
                </c:pt>
                <c:pt idx="292">
                  <c:v>0.469177762790728</c:v>
                </c:pt>
                <c:pt idx="293">
                  <c:v>0.458461727878638</c:v>
                </c:pt>
                <c:pt idx="294">
                  <c:v>0.447990447542199</c:v>
                </c:pt>
                <c:pt idx="295">
                  <c:v>0.437758331579179</c:v>
                </c:pt>
                <c:pt idx="296">
                  <c:v>0.427759917467739</c:v>
                </c:pt>
                <c:pt idx="297">
                  <c:v>0.417989867450212</c:v>
                </c:pt>
                <c:pt idx="298">
                  <c:v>0.408442965683483</c:v>
                </c:pt>
                <c:pt idx="299">
                  <c:v>0.399114115454462</c:v>
                </c:pt>
                <c:pt idx="300">
                  <c:v>0.389998336459144</c:v>
                </c:pt>
                <c:pt idx="301">
                  <c:v>0.381090762143826</c:v>
                </c:pt>
                <c:pt idx="302">
                  <c:v>0.372386637107044</c:v>
                </c:pt>
                <c:pt idx="303">
                  <c:v>0.363881314560854</c:v>
                </c:pt>
                <c:pt idx="304">
                  <c:v>0.355570253850096</c:v>
                </c:pt>
                <c:pt idx="305">
                  <c:v>0.347449018028316</c:v>
                </c:pt>
                <c:pt idx="306">
                  <c:v>0.339513271489059</c:v>
                </c:pt>
                <c:pt idx="307">
                  <c:v>0.331758777651257</c:v>
                </c:pt>
                <c:pt idx="308">
                  <c:v>0.324181396697486</c:v>
                </c:pt>
                <c:pt idx="309">
                  <c:v>0.316777083363885</c:v>
                </c:pt>
                <c:pt idx="310">
                  <c:v>0.309541884780547</c:v>
                </c:pt>
                <c:pt idx="311">
                  <c:v>1.94555870071724</c:v>
                </c:pt>
                <c:pt idx="312">
                  <c:v>6.42747395286134</c:v>
                </c:pt>
                <c:pt idx="313">
                  <c:v>10.5277574170283</c:v>
                </c:pt>
                <c:pt idx="314">
                  <c:v>14.0007048678793</c:v>
                </c:pt>
                <c:pt idx="315">
                  <c:v>16.7997880472426</c:v>
                </c:pt>
                <c:pt idx="316">
                  <c:v>20.5578339766332</c:v>
                </c:pt>
                <c:pt idx="317">
                  <c:v>24.4119165380568</c:v>
                </c:pt>
                <c:pt idx="318">
                  <c:v>28.2243582830461</c:v>
                </c:pt>
                <c:pt idx="319">
                  <c:v>34.4142263127468</c:v>
                </c:pt>
                <c:pt idx="320">
                  <c:v>41.5117233667263</c:v>
                </c:pt>
                <c:pt idx="321">
                  <c:v>48.302241331037</c:v>
                </c:pt>
                <c:pt idx="322">
                  <c:v>54.860036654222</c:v>
                </c:pt>
                <c:pt idx="323">
                  <c:v>60.2071566041986</c:v>
                </c:pt>
                <c:pt idx="324">
                  <c:v>64.3577054015253</c:v>
                </c:pt>
                <c:pt idx="325">
                  <c:v>67.4357030912075</c:v>
                </c:pt>
                <c:pt idx="326">
                  <c:v>72.803166997554</c:v>
                </c:pt>
                <c:pt idx="327">
                  <c:v>80.6651246499626</c:v>
                </c:pt>
                <c:pt idx="328">
                  <c:v>86.9461509080517</c:v>
                </c:pt>
                <c:pt idx="329">
                  <c:v>92.1891818409772</c:v>
                </c:pt>
                <c:pt idx="330">
                  <c:v>96.4924258633999</c:v>
                </c:pt>
                <c:pt idx="331">
                  <c:v>101.195907998758</c:v>
                </c:pt>
                <c:pt idx="332">
                  <c:v>106.50737249149</c:v>
                </c:pt>
                <c:pt idx="333">
                  <c:v>111.373953703252</c:v>
                </c:pt>
                <c:pt idx="334">
                  <c:v>116.870416346278</c:v>
                </c:pt>
                <c:pt idx="335">
                  <c:v>121.333775532131</c:v>
                </c:pt>
                <c:pt idx="336">
                  <c:v>125.070182802367</c:v>
                </c:pt>
                <c:pt idx="337">
                  <c:v>127.789972207079</c:v>
                </c:pt>
                <c:pt idx="338">
                  <c:v>129.606950573692</c:v>
                </c:pt>
                <c:pt idx="339">
                  <c:v>132.258868009767</c:v>
                </c:pt>
                <c:pt idx="340">
                  <c:v>136.040191021604</c:v>
                </c:pt>
                <c:pt idx="341">
                  <c:v>139.60165794441</c:v>
                </c:pt>
                <c:pt idx="342">
                  <c:v>142.2268438459</c:v>
                </c:pt>
                <c:pt idx="343">
                  <c:v>145.007220975102</c:v>
                </c:pt>
                <c:pt idx="344">
                  <c:v>147.000833608907</c:v>
                </c:pt>
                <c:pt idx="345">
                  <c:v>148.095564612644</c:v>
                </c:pt>
                <c:pt idx="346">
                  <c:v>150.335769050607</c:v>
                </c:pt>
                <c:pt idx="347">
                  <c:v>152.734356296036</c:v>
                </c:pt>
                <c:pt idx="348">
                  <c:v>154.382581459136</c:v>
                </c:pt>
                <c:pt idx="349">
                  <c:v>156.571944143177</c:v>
                </c:pt>
                <c:pt idx="350">
                  <c:v>159.544329078908</c:v>
                </c:pt>
                <c:pt idx="351">
                  <c:v>162.801198598866</c:v>
                </c:pt>
                <c:pt idx="352">
                  <c:v>164.699982997592</c:v>
                </c:pt>
                <c:pt idx="353">
                  <c:v>166.268056935595</c:v>
                </c:pt>
                <c:pt idx="354">
                  <c:v>167.098878500748</c:v>
                </c:pt>
                <c:pt idx="355">
                  <c:v>167.037694406275</c:v>
                </c:pt>
                <c:pt idx="356">
                  <c:v>166.425603925841</c:v>
                </c:pt>
                <c:pt idx="357">
                  <c:v>167.19769903512</c:v>
                </c:pt>
                <c:pt idx="358">
                  <c:v>167.079250233614</c:v>
                </c:pt>
                <c:pt idx="359">
                  <c:v>166.196752379886</c:v>
                </c:pt>
                <c:pt idx="360">
                  <c:v>165.445348932882</c:v>
                </c:pt>
                <c:pt idx="361">
                  <c:v>164.170011177051</c:v>
                </c:pt>
                <c:pt idx="362">
                  <c:v>162.323104377159</c:v>
                </c:pt>
                <c:pt idx="363">
                  <c:v>161.852698444221</c:v>
                </c:pt>
                <c:pt idx="364">
                  <c:v>160.924351104238</c:v>
                </c:pt>
                <c:pt idx="365">
                  <c:v>159.786752977248</c:v>
                </c:pt>
                <c:pt idx="366">
                  <c:v>158.725845390907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Diário'!$B$18:$B$384</c:f>
              <c:numCache>
                <c:formatCode>General</c:formatCode>
                <c:ptCount val="367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Diário'!$V$18:$V$384</c:f>
              <c:numCache>
                <c:formatCode>General</c:formatCode>
                <c:ptCount val="367"/>
                <c:pt idx="0">
                  <c:v>35</c:v>
                </c:pt>
                <c:pt idx="1">
                  <c:v>96.6197099278049</c:v>
                </c:pt>
                <c:pt idx="2">
                  <c:v>473.039343331823</c:v>
                </c:pt>
                <c:pt idx="3">
                  <c:v>349.419109455668</c:v>
                </c:pt>
                <c:pt idx="4">
                  <c:v>198.841961045772</c:v>
                </c:pt>
                <c:pt idx="5">
                  <c:v>125.258138688608</c:v>
                </c:pt>
                <c:pt idx="6">
                  <c:v>113.213220296444</c:v>
                </c:pt>
                <c:pt idx="7">
                  <c:v>339.892558300452</c:v>
                </c:pt>
                <c:pt idx="8">
                  <c:v>286.310195336769</c:v>
                </c:pt>
                <c:pt idx="9">
                  <c:v>1007.20262646273</c:v>
                </c:pt>
                <c:pt idx="10">
                  <c:v>546.184981111593</c:v>
                </c:pt>
                <c:pt idx="11">
                  <c:v>382.683682236161</c:v>
                </c:pt>
                <c:pt idx="12">
                  <c:v>241.16126030256</c:v>
                </c:pt>
                <c:pt idx="13">
                  <c:v>171.89397951768</c:v>
                </c:pt>
                <c:pt idx="14">
                  <c:v>138.731381397095</c:v>
                </c:pt>
                <c:pt idx="15">
                  <c:v>122.896601652887</c:v>
                </c:pt>
                <c:pt idx="16">
                  <c:v>119.060605857291</c:v>
                </c:pt>
                <c:pt idx="17">
                  <c:v>115.778042375919</c:v>
                </c:pt>
                <c:pt idx="18">
                  <c:v>113.071274775431</c:v>
                </c:pt>
                <c:pt idx="19">
                  <c:v>114.392189629697</c:v>
                </c:pt>
                <c:pt idx="20">
                  <c:v>257.240249499022</c:v>
                </c:pt>
                <c:pt idx="21">
                  <c:v>184.406534613464</c:v>
                </c:pt>
                <c:pt idx="22">
                  <c:v>147.901425099093</c:v>
                </c:pt>
                <c:pt idx="23">
                  <c:v>129.283038603929</c:v>
                </c:pt>
                <c:pt idx="24">
                  <c:v>119.277418295206</c:v>
                </c:pt>
                <c:pt idx="25">
                  <c:v>113.50714922275</c:v>
                </c:pt>
                <c:pt idx="26">
                  <c:v>109.565261412652</c:v>
                </c:pt>
                <c:pt idx="27">
                  <c:v>115.86208157524</c:v>
                </c:pt>
                <c:pt idx="28">
                  <c:v>459.265679809257</c:v>
                </c:pt>
                <c:pt idx="29">
                  <c:v>560.727310601774</c:v>
                </c:pt>
                <c:pt idx="30">
                  <c:v>484.411524516531</c:v>
                </c:pt>
                <c:pt idx="31">
                  <c:v>331.607608953018</c:v>
                </c:pt>
                <c:pt idx="32">
                  <c:v>232.266498112828</c:v>
                </c:pt>
                <c:pt idx="33">
                  <c:v>178.040162492817</c:v>
                </c:pt>
                <c:pt idx="34">
                  <c:v>151.287641564918</c:v>
                </c:pt>
                <c:pt idx="35">
                  <c:v>137.83827788746</c:v>
                </c:pt>
                <c:pt idx="36">
                  <c:v>130.685078422258</c:v>
                </c:pt>
                <c:pt idx="37">
                  <c:v>126.386931403112</c:v>
                </c:pt>
                <c:pt idx="38">
                  <c:v>123.274388318176</c:v>
                </c:pt>
                <c:pt idx="39">
                  <c:v>120.55489137322</c:v>
                </c:pt>
                <c:pt idx="40">
                  <c:v>117.845400793519</c:v>
                </c:pt>
                <c:pt idx="41">
                  <c:v>115.000089121893</c:v>
                </c:pt>
                <c:pt idx="42">
                  <c:v>365.776008130364</c:v>
                </c:pt>
                <c:pt idx="43">
                  <c:v>320.593664696462</c:v>
                </c:pt>
                <c:pt idx="44">
                  <c:v>252.945417621482</c:v>
                </c:pt>
                <c:pt idx="45">
                  <c:v>184.827867409582</c:v>
                </c:pt>
                <c:pt idx="46">
                  <c:v>148.901119937402</c:v>
                </c:pt>
                <c:pt idx="47">
                  <c:v>130.375336437123</c:v>
                </c:pt>
                <c:pt idx="48">
                  <c:v>120.379047584038</c:v>
                </c:pt>
                <c:pt idx="49">
                  <c:v>114.426520032616</c:v>
                </c:pt>
                <c:pt idx="50">
                  <c:v>110.261913905209</c:v>
                </c:pt>
                <c:pt idx="51">
                  <c:v>106.839368775021</c:v>
                </c:pt>
                <c:pt idx="52">
                  <c:v>103.859800979934</c:v>
                </c:pt>
                <c:pt idx="53">
                  <c:v>101.217963227239</c:v>
                </c:pt>
                <c:pt idx="54">
                  <c:v>98.7713034421578</c:v>
                </c:pt>
                <c:pt idx="55">
                  <c:v>133.779457794553</c:v>
                </c:pt>
                <c:pt idx="56">
                  <c:v>112.877117520088</c:v>
                </c:pt>
                <c:pt idx="57">
                  <c:v>101.375593975083</c:v>
                </c:pt>
                <c:pt idx="58">
                  <c:v>94.5984688997981</c:v>
                </c:pt>
                <c:pt idx="59">
                  <c:v>90.2069852296061</c:v>
                </c:pt>
                <c:pt idx="60">
                  <c:v>87.0312290122861</c:v>
                </c:pt>
                <c:pt idx="61">
                  <c:v>84.485720080827</c:v>
                </c:pt>
                <c:pt idx="62">
                  <c:v>82.2772071105194</c:v>
                </c:pt>
                <c:pt idx="63">
                  <c:v>80.25856487457</c:v>
                </c:pt>
                <c:pt idx="64">
                  <c:v>79.3609076164831</c:v>
                </c:pt>
                <c:pt idx="65">
                  <c:v>77.0338204192853</c:v>
                </c:pt>
                <c:pt idx="66">
                  <c:v>75.0171247482029</c:v>
                </c:pt>
                <c:pt idx="67">
                  <c:v>73.1751108604442</c:v>
                </c:pt>
                <c:pt idx="68">
                  <c:v>71.4394788232953</c:v>
                </c:pt>
                <c:pt idx="69">
                  <c:v>70.3514405295044</c:v>
                </c:pt>
                <c:pt idx="70">
                  <c:v>71.9463889705603</c:v>
                </c:pt>
                <c:pt idx="71">
                  <c:v>70.9088201298894</c:v>
                </c:pt>
                <c:pt idx="72">
                  <c:v>86.6332887185772</c:v>
                </c:pt>
                <c:pt idx="73">
                  <c:v>75.9598850025945</c:v>
                </c:pt>
                <c:pt idx="74">
                  <c:v>104.216899658669</c:v>
                </c:pt>
                <c:pt idx="75">
                  <c:v>222.077277266109</c:v>
                </c:pt>
                <c:pt idx="76">
                  <c:v>542.402252913956</c:v>
                </c:pt>
                <c:pt idx="77">
                  <c:v>302.169931013684</c:v>
                </c:pt>
                <c:pt idx="78">
                  <c:v>181.266227193801</c:v>
                </c:pt>
                <c:pt idx="79">
                  <c:v>120.431140781595</c:v>
                </c:pt>
                <c:pt idx="80">
                  <c:v>89.6087425053045</c:v>
                </c:pt>
                <c:pt idx="81">
                  <c:v>73.6618044236651</c:v>
                </c:pt>
                <c:pt idx="82">
                  <c:v>64.9331628570824</c:v>
                </c:pt>
                <c:pt idx="83">
                  <c:v>62.8580526237659</c:v>
                </c:pt>
                <c:pt idx="84">
                  <c:v>72.9042036773566</c:v>
                </c:pt>
                <c:pt idx="85">
                  <c:v>62.6960165339824</c:v>
                </c:pt>
                <c:pt idx="86">
                  <c:v>56.9377145733652</c:v>
                </c:pt>
                <c:pt idx="87">
                  <c:v>53.4740938932607</c:v>
                </c:pt>
                <c:pt idx="88">
                  <c:v>51.171163159805</c:v>
                </c:pt>
                <c:pt idx="89">
                  <c:v>272.422652077523</c:v>
                </c:pt>
                <c:pt idx="90">
                  <c:v>160.622600586298</c:v>
                </c:pt>
                <c:pt idx="91">
                  <c:v>104.271942288674</c:v>
                </c:pt>
                <c:pt idx="92">
                  <c:v>75.7493024141216</c:v>
                </c:pt>
                <c:pt idx="93">
                  <c:v>60.6778714905513</c:v>
                </c:pt>
                <c:pt idx="94">
                  <c:v>52.5635241061935</c:v>
                </c:pt>
                <c:pt idx="95">
                  <c:v>47.9987401143154</c:v>
                </c:pt>
                <c:pt idx="96">
                  <c:v>45.2203316539453</c:v>
                </c:pt>
                <c:pt idx="97">
                  <c:v>43.3464399910339</c:v>
                </c:pt>
                <c:pt idx="98">
                  <c:v>44.3496224923951</c:v>
                </c:pt>
                <c:pt idx="99">
                  <c:v>45.4100861976832</c:v>
                </c:pt>
                <c:pt idx="100">
                  <c:v>42.7719827228096</c:v>
                </c:pt>
                <c:pt idx="101">
                  <c:v>89.7146035736735</c:v>
                </c:pt>
                <c:pt idx="102">
                  <c:v>63.3312218586056</c:v>
                </c:pt>
                <c:pt idx="103">
                  <c:v>49.7175860834892</c:v>
                </c:pt>
                <c:pt idx="104">
                  <c:v>49.6486834154682</c:v>
                </c:pt>
                <c:pt idx="105">
                  <c:v>42.0611186177084</c:v>
                </c:pt>
                <c:pt idx="106">
                  <c:v>37.8736476901129</c:v>
                </c:pt>
                <c:pt idx="107">
                  <c:v>36.9876586771938</c:v>
                </c:pt>
                <c:pt idx="108">
                  <c:v>37.7195402665197</c:v>
                </c:pt>
                <c:pt idx="109">
                  <c:v>34.5749272723445</c:v>
                </c:pt>
                <c:pt idx="110">
                  <c:v>32.6436860901394</c:v>
                </c:pt>
                <c:pt idx="111">
                  <c:v>31.3273288934575</c:v>
                </c:pt>
                <c:pt idx="112">
                  <c:v>30.7431512199025</c:v>
                </c:pt>
                <c:pt idx="113">
                  <c:v>35.6703452004125</c:v>
                </c:pt>
                <c:pt idx="114">
                  <c:v>31.8854022330507</c:v>
                </c:pt>
                <c:pt idx="115">
                  <c:v>29.6235400162425</c:v>
                </c:pt>
                <c:pt idx="116">
                  <c:v>28.180138115523</c:v>
                </c:pt>
                <c:pt idx="117">
                  <c:v>27.1531032156075</c:v>
                </c:pt>
                <c:pt idx="118">
                  <c:v>28.4694497894546</c:v>
                </c:pt>
                <c:pt idx="119">
                  <c:v>26.7078533819416</c:v>
                </c:pt>
                <c:pt idx="120">
                  <c:v>25.5434324057354</c:v>
                </c:pt>
                <c:pt idx="121">
                  <c:v>47.4508489625111</c:v>
                </c:pt>
                <c:pt idx="122">
                  <c:v>119.376471010795</c:v>
                </c:pt>
                <c:pt idx="123">
                  <c:v>71.0602672498667</c:v>
                </c:pt>
                <c:pt idx="124">
                  <c:v>46.6424278053923</c:v>
                </c:pt>
                <c:pt idx="125">
                  <c:v>34.1797029333054</c:v>
                </c:pt>
                <c:pt idx="126">
                  <c:v>27.7003322650465</c:v>
                </c:pt>
                <c:pt idx="127">
                  <c:v>24.2183032145539</c:v>
                </c:pt>
                <c:pt idx="128">
                  <c:v>22.2404801110759</c:v>
                </c:pt>
                <c:pt idx="129">
                  <c:v>21.0201686965072</c:v>
                </c:pt>
                <c:pt idx="130">
                  <c:v>20.1838983065643</c:v>
                </c:pt>
                <c:pt idx="131">
                  <c:v>19.5448128954239</c:v>
                </c:pt>
                <c:pt idx="132">
                  <c:v>20.5465403212693</c:v>
                </c:pt>
                <c:pt idx="133">
                  <c:v>19.2992577377279</c:v>
                </c:pt>
                <c:pt idx="134">
                  <c:v>18.9827420614166</c:v>
                </c:pt>
                <c:pt idx="135">
                  <c:v>21.9197543039487</c:v>
                </c:pt>
                <c:pt idx="136">
                  <c:v>315.029033637532</c:v>
                </c:pt>
                <c:pt idx="137">
                  <c:v>178.677701112353</c:v>
                </c:pt>
                <c:pt idx="138">
                  <c:v>97.3800913185595</c:v>
                </c:pt>
                <c:pt idx="139">
                  <c:v>56.547624228822</c:v>
                </c:pt>
                <c:pt idx="140">
                  <c:v>35.9519233413946</c:v>
                </c:pt>
                <c:pt idx="141">
                  <c:v>25.4787045948912</c:v>
                </c:pt>
                <c:pt idx="142">
                  <c:v>20.0707323364211</c:v>
                </c:pt>
                <c:pt idx="143">
                  <c:v>17.1992972556754</c:v>
                </c:pt>
                <c:pt idx="144">
                  <c:v>15.5999553031299</c:v>
                </c:pt>
                <c:pt idx="145">
                  <c:v>14.6403971014236</c:v>
                </c:pt>
                <c:pt idx="146">
                  <c:v>14.0043826044126</c:v>
                </c:pt>
                <c:pt idx="147">
                  <c:v>13.5337083811293</c:v>
                </c:pt>
                <c:pt idx="148">
                  <c:v>13.1491912132328</c:v>
                </c:pt>
                <c:pt idx="149">
                  <c:v>12.8111598502235</c:v>
                </c:pt>
                <c:pt idx="150">
                  <c:v>12.499700844533</c:v>
                </c:pt>
                <c:pt idx="151">
                  <c:v>12.2047814275227</c:v>
                </c:pt>
                <c:pt idx="152">
                  <c:v>11.9213109068856</c:v>
                </c:pt>
                <c:pt idx="153">
                  <c:v>11.6466713256774</c:v>
                </c:pt>
                <c:pt idx="154">
                  <c:v>11.3794827530682</c:v>
                </c:pt>
                <c:pt idx="155">
                  <c:v>11.1189858918387</c:v>
                </c:pt>
                <c:pt idx="156">
                  <c:v>10.8647333451162</c:v>
                </c:pt>
                <c:pt idx="157">
                  <c:v>10.6164352135734</c:v>
                </c:pt>
                <c:pt idx="158">
                  <c:v>10.7347288791732</c:v>
                </c:pt>
                <c:pt idx="159">
                  <c:v>10.3173287600712</c:v>
                </c:pt>
                <c:pt idx="160">
                  <c:v>12.6992097496134</c:v>
                </c:pt>
                <c:pt idx="161">
                  <c:v>11.0760367458775</c:v>
                </c:pt>
                <c:pt idx="162">
                  <c:v>22.3265131992703</c:v>
                </c:pt>
                <c:pt idx="163">
                  <c:v>15.6762503881818</c:v>
                </c:pt>
                <c:pt idx="164">
                  <c:v>14.9453481737802</c:v>
                </c:pt>
                <c:pt idx="165">
                  <c:v>11.7818683143837</c:v>
                </c:pt>
                <c:pt idx="166">
                  <c:v>10.1017062525065</c:v>
                </c:pt>
                <c:pt idx="167">
                  <c:v>9.16545105399472</c:v>
                </c:pt>
                <c:pt idx="168">
                  <c:v>8.60334590818883</c:v>
                </c:pt>
                <c:pt idx="169">
                  <c:v>8.23046223886556</c:v>
                </c:pt>
                <c:pt idx="170">
                  <c:v>7.95428673292456</c:v>
                </c:pt>
                <c:pt idx="171">
                  <c:v>7.72851482855922</c:v>
                </c:pt>
                <c:pt idx="172">
                  <c:v>7.52994743376738</c:v>
                </c:pt>
                <c:pt idx="173">
                  <c:v>9.93876756056495</c:v>
                </c:pt>
                <c:pt idx="174">
                  <c:v>113.180207979617</c:v>
                </c:pt>
                <c:pt idx="175">
                  <c:v>60.010313714738</c:v>
                </c:pt>
                <c:pt idx="176">
                  <c:v>33.3472488842194</c:v>
                </c:pt>
                <c:pt idx="177">
                  <c:v>19.9393829815712</c:v>
                </c:pt>
                <c:pt idx="178">
                  <c:v>13.1608600021197</c:v>
                </c:pt>
                <c:pt idx="179">
                  <c:v>9.69871212286338</c:v>
                </c:pt>
                <c:pt idx="180">
                  <c:v>7.89641652114232</c:v>
                </c:pt>
                <c:pt idx="181">
                  <c:v>6.92567376319924</c:v>
                </c:pt>
                <c:pt idx="182">
                  <c:v>6.37229697816173</c:v>
                </c:pt>
                <c:pt idx="183">
                  <c:v>6.02915642519819</c:v>
                </c:pt>
                <c:pt idx="184">
                  <c:v>5.79265175771382</c:v>
                </c:pt>
                <c:pt idx="185">
                  <c:v>5.61094813650922</c:v>
                </c:pt>
                <c:pt idx="186">
                  <c:v>5.45809426785305</c:v>
                </c:pt>
                <c:pt idx="187">
                  <c:v>5.32108140443417</c:v>
                </c:pt>
                <c:pt idx="188">
                  <c:v>5.19337282816683</c:v>
                </c:pt>
                <c:pt idx="189">
                  <c:v>5.0716685743257</c:v>
                </c:pt>
                <c:pt idx="190">
                  <c:v>4.95428777674053</c:v>
                </c:pt>
                <c:pt idx="191">
                  <c:v>4.84035982390568</c:v>
                </c:pt>
                <c:pt idx="192">
                  <c:v>4.72941992092394</c:v>
                </c:pt>
                <c:pt idx="193">
                  <c:v>4.62120685473526</c:v>
                </c:pt>
                <c:pt idx="194">
                  <c:v>4.5155618613477</c:v>
                </c:pt>
                <c:pt idx="195">
                  <c:v>14.3527400852617</c:v>
                </c:pt>
                <c:pt idx="196">
                  <c:v>9.28175609028817</c:v>
                </c:pt>
                <c:pt idx="197">
                  <c:v>6.69817700901482</c:v>
                </c:pt>
                <c:pt idx="198">
                  <c:v>5.35939869510314</c:v>
                </c:pt>
                <c:pt idx="199">
                  <c:v>4.64409398993714</c:v>
                </c:pt>
                <c:pt idx="200">
                  <c:v>10.4372607789735</c:v>
                </c:pt>
                <c:pt idx="201">
                  <c:v>7.09431612053522</c:v>
                </c:pt>
                <c:pt idx="202">
                  <c:v>5.3800030700115</c:v>
                </c:pt>
                <c:pt idx="203">
                  <c:v>4.48098430687195</c:v>
                </c:pt>
                <c:pt idx="204">
                  <c:v>3.99056882225903</c:v>
                </c:pt>
                <c:pt idx="205">
                  <c:v>3.70538927359416</c:v>
                </c:pt>
                <c:pt idx="206">
                  <c:v>3.52374065022228</c:v>
                </c:pt>
                <c:pt idx="207">
                  <c:v>3.39474959484188</c:v>
                </c:pt>
                <c:pt idx="208">
                  <c:v>3.29295905308797</c:v>
                </c:pt>
                <c:pt idx="209">
                  <c:v>3.20562058744576</c:v>
                </c:pt>
                <c:pt idx="210">
                  <c:v>3.12634052357819</c:v>
                </c:pt>
                <c:pt idx="211">
                  <c:v>3.05190301310313</c:v>
                </c:pt>
                <c:pt idx="212">
                  <c:v>2.98068155483262</c:v>
                </c:pt>
                <c:pt idx="213">
                  <c:v>2.91184474547497</c:v>
                </c:pt>
                <c:pt idx="214">
                  <c:v>2.84495914529484</c:v>
                </c:pt>
                <c:pt idx="215">
                  <c:v>2.77979070147358</c:v>
                </c:pt>
                <c:pt idx="216">
                  <c:v>2.716205450536</c:v>
                </c:pt>
                <c:pt idx="217">
                  <c:v>2.65411986052183</c:v>
                </c:pt>
                <c:pt idx="218">
                  <c:v>2.59347599323578</c:v>
                </c:pt>
                <c:pt idx="219">
                  <c:v>2.53422907673903</c:v>
                </c:pt>
                <c:pt idx="220">
                  <c:v>2.47634128315835</c:v>
                </c:pt>
                <c:pt idx="221">
                  <c:v>2.41977860934688</c:v>
                </c:pt>
                <c:pt idx="222">
                  <c:v>2.36450930915899</c:v>
                </c:pt>
                <c:pt idx="223">
                  <c:v>2.31050310171614</c:v>
                </c:pt>
                <c:pt idx="224">
                  <c:v>2.2577307678481</c:v>
                </c:pt>
                <c:pt idx="225">
                  <c:v>2.20616394079744</c:v>
                </c:pt>
                <c:pt idx="226">
                  <c:v>2.15577499422738</c:v>
                </c:pt>
                <c:pt idx="227">
                  <c:v>2.10653697904906</c:v>
                </c:pt>
                <c:pt idx="228">
                  <c:v>2.48471894349099</c:v>
                </c:pt>
                <c:pt idx="229">
                  <c:v>2.22455679293828</c:v>
                </c:pt>
                <c:pt idx="230">
                  <c:v>2.07204229984208</c:v>
                </c:pt>
                <c:pt idx="231">
                  <c:v>1.97386401544527</c:v>
                </c:pt>
                <c:pt idx="232">
                  <c:v>1.90335451259458</c:v>
                </c:pt>
                <c:pt idx="233">
                  <c:v>1.84716864223039</c:v>
                </c:pt>
                <c:pt idx="234">
                  <c:v>1.79862265552672</c:v>
                </c:pt>
                <c:pt idx="235">
                  <c:v>1.75436375899568</c:v>
                </c:pt>
                <c:pt idx="236">
                  <c:v>1.71270488621044</c:v>
                </c:pt>
                <c:pt idx="237">
                  <c:v>1.67279207797059</c:v>
                </c:pt>
                <c:pt idx="238">
                  <c:v>1.63418816681881</c:v>
                </c:pt>
                <c:pt idx="239">
                  <c:v>1.59666461386029</c:v>
                </c:pt>
                <c:pt idx="240">
                  <c:v>1.5600974218578</c:v>
                </c:pt>
                <c:pt idx="241">
                  <c:v>1.77856438271155</c:v>
                </c:pt>
                <c:pt idx="242">
                  <c:v>1.6166472154963</c:v>
                </c:pt>
                <c:pt idx="243">
                  <c:v>1.51907559177748</c:v>
                </c:pt>
                <c:pt idx="244">
                  <c:v>1.45405618216742</c:v>
                </c:pt>
                <c:pt idx="245">
                  <c:v>1.40568365549679</c:v>
                </c:pt>
                <c:pt idx="246">
                  <c:v>1.365996877648</c:v>
                </c:pt>
                <c:pt idx="247">
                  <c:v>1.33100700645091</c:v>
                </c:pt>
                <c:pt idx="248">
                  <c:v>1.29871153471289</c:v>
                </c:pt>
                <c:pt idx="249">
                  <c:v>1.26810130741701</c:v>
                </c:pt>
                <c:pt idx="250">
                  <c:v>1.23866402610293</c:v>
                </c:pt>
                <c:pt idx="251">
                  <c:v>1.21013599693531</c:v>
                </c:pt>
                <c:pt idx="252">
                  <c:v>1.18237800071043</c:v>
                </c:pt>
                <c:pt idx="253">
                  <c:v>1.15531322392354</c:v>
                </c:pt>
                <c:pt idx="254">
                  <c:v>1.12889622045678</c:v>
                </c:pt>
                <c:pt idx="255">
                  <c:v>1.10309738866509</c:v>
                </c:pt>
                <c:pt idx="256">
                  <c:v>1.07789520624687</c:v>
                </c:pt>
                <c:pt idx="257">
                  <c:v>1.05327234409112</c:v>
                </c:pt>
                <c:pt idx="258">
                  <c:v>1.02921371969449</c:v>
                </c:pt>
                <c:pt idx="259">
                  <c:v>1.00570552044364</c:v>
                </c:pt>
                <c:pt idx="260">
                  <c:v>0.982734711908287</c:v>
                </c:pt>
                <c:pt idx="261">
                  <c:v>0.960288788716258</c:v>
                </c:pt>
                <c:pt idx="262">
                  <c:v>0.938355646794098</c:v>
                </c:pt>
                <c:pt idx="263">
                  <c:v>0.916923516363597</c:v>
                </c:pt>
                <c:pt idx="264">
                  <c:v>0.89598092538756</c:v>
                </c:pt>
                <c:pt idx="265">
                  <c:v>0.87551667830994</c:v>
                </c:pt>
                <c:pt idx="266">
                  <c:v>41.9538246543839</c:v>
                </c:pt>
                <c:pt idx="267">
                  <c:v>21.3851321446246</c:v>
                </c:pt>
                <c:pt idx="268">
                  <c:v>17.1612740671028</c:v>
                </c:pt>
                <c:pt idx="269">
                  <c:v>8.97042229877685</c:v>
                </c:pt>
                <c:pt idx="270">
                  <c:v>40.6851417794855</c:v>
                </c:pt>
                <c:pt idx="271">
                  <c:v>22.4154591733985</c:v>
                </c:pt>
                <c:pt idx="272">
                  <c:v>11.5714120987695</c:v>
                </c:pt>
                <c:pt idx="273">
                  <c:v>6.14108204139943</c:v>
                </c:pt>
                <c:pt idx="274">
                  <c:v>3.41780021383905</c:v>
                </c:pt>
                <c:pt idx="275">
                  <c:v>2.04822788912606</c:v>
                </c:pt>
                <c:pt idx="276">
                  <c:v>1.35569146951283</c:v>
                </c:pt>
                <c:pt idx="277">
                  <c:v>1.00185001856987</c:v>
                </c:pt>
                <c:pt idx="278">
                  <c:v>0.817529025028652</c:v>
                </c:pt>
                <c:pt idx="279">
                  <c:v>0.718137282544611</c:v>
                </c:pt>
                <c:pt idx="280">
                  <c:v>0.661375327469514</c:v>
                </c:pt>
                <c:pt idx="281">
                  <c:v>0.626089655676682</c:v>
                </c:pt>
                <c:pt idx="282">
                  <c:v>0.601699828959727</c:v>
                </c:pt>
                <c:pt idx="283">
                  <c:v>0.582912026264024</c:v>
                </c:pt>
                <c:pt idx="284">
                  <c:v>0.567075817379518</c:v>
                </c:pt>
                <c:pt idx="285">
                  <c:v>0.552862547908106</c:v>
                </c:pt>
                <c:pt idx="286">
                  <c:v>17.4866336249956</c:v>
                </c:pt>
                <c:pt idx="287">
                  <c:v>78.2274510124681</c:v>
                </c:pt>
                <c:pt idx="288">
                  <c:v>39.9726750617717</c:v>
                </c:pt>
                <c:pt idx="289">
                  <c:v>20.231886861184</c:v>
                </c:pt>
                <c:pt idx="290">
                  <c:v>10.3558844064352</c:v>
                </c:pt>
                <c:pt idx="291">
                  <c:v>5.41240291959868</c:v>
                </c:pt>
                <c:pt idx="292">
                  <c:v>2.93530708601732</c:v>
                </c:pt>
                <c:pt idx="293">
                  <c:v>1.69152638949194</c:v>
                </c:pt>
                <c:pt idx="294">
                  <c:v>39.8867103150802</c:v>
                </c:pt>
                <c:pt idx="295">
                  <c:v>20.5467338593751</c:v>
                </c:pt>
                <c:pt idx="296">
                  <c:v>10.4822476813657</c:v>
                </c:pt>
                <c:pt idx="297">
                  <c:v>5.44523374939919</c:v>
                </c:pt>
                <c:pt idx="298">
                  <c:v>15.5589446281547</c:v>
                </c:pt>
                <c:pt idx="299">
                  <c:v>7.97436494669009</c:v>
                </c:pt>
                <c:pt idx="300">
                  <c:v>4.17762375207696</c:v>
                </c:pt>
                <c:pt idx="301">
                  <c:v>61.7631946343468</c:v>
                </c:pt>
                <c:pt idx="302">
                  <c:v>31.2756916556911</c:v>
                </c:pt>
                <c:pt idx="303">
                  <c:v>15.816086563884</c:v>
                </c:pt>
                <c:pt idx="304">
                  <c:v>8.08167287851167</c:v>
                </c:pt>
                <c:pt idx="305">
                  <c:v>5.00785931344258</c:v>
                </c:pt>
                <c:pt idx="306">
                  <c:v>230.499943405277</c:v>
                </c:pt>
                <c:pt idx="307">
                  <c:v>127.704163677101</c:v>
                </c:pt>
                <c:pt idx="308">
                  <c:v>64.0103838464223</c:v>
                </c:pt>
                <c:pt idx="309">
                  <c:v>32.1598783082263</c:v>
                </c:pt>
                <c:pt idx="310">
                  <c:v>186.934414548874</c:v>
                </c:pt>
                <c:pt idx="311">
                  <c:v>358.395627406545</c:v>
                </c:pt>
                <c:pt idx="312">
                  <c:v>185.706664605114</c:v>
                </c:pt>
                <c:pt idx="313">
                  <c:v>100.167352743154</c:v>
                </c:pt>
                <c:pt idx="314">
                  <c:v>58.8205025309424</c:v>
                </c:pt>
                <c:pt idx="315">
                  <c:v>95.8797302459208</c:v>
                </c:pt>
                <c:pt idx="316">
                  <c:v>74.3418869625453</c:v>
                </c:pt>
                <c:pt idx="317">
                  <c:v>61.5748753912771</c:v>
                </c:pt>
                <c:pt idx="318">
                  <c:v>278.987299155381</c:v>
                </c:pt>
                <c:pt idx="319">
                  <c:v>249.264377433689</c:v>
                </c:pt>
                <c:pt idx="320">
                  <c:v>168.089734986554</c:v>
                </c:pt>
                <c:pt idx="321">
                  <c:v>132.729281510666</c:v>
                </c:pt>
                <c:pt idx="322">
                  <c:v>97.0735567440367</c:v>
                </c:pt>
                <c:pt idx="323">
                  <c:v>81.313916649106</c:v>
                </c:pt>
                <c:pt idx="324">
                  <c:v>74.911085423979</c:v>
                </c:pt>
                <c:pt idx="325">
                  <c:v>290.985394535117</c:v>
                </c:pt>
                <c:pt idx="326">
                  <c:v>495.166625694796</c:v>
                </c:pt>
                <c:pt idx="327">
                  <c:v>291.846853998584</c:v>
                </c:pt>
                <c:pt idx="328">
                  <c:v>193.234873977748</c:v>
                </c:pt>
                <c:pt idx="329">
                  <c:v>145.59147734696</c:v>
                </c:pt>
                <c:pt idx="330">
                  <c:v>165.466730289517</c:v>
                </c:pt>
                <c:pt idx="331">
                  <c:v>197.556438895661</c:v>
                </c:pt>
                <c:pt idx="332">
                  <c:v>165.962633233323</c:v>
                </c:pt>
                <c:pt idx="333">
                  <c:v>209.235058897999</c:v>
                </c:pt>
                <c:pt idx="334">
                  <c:v>166.262610511169</c:v>
                </c:pt>
                <c:pt idx="335">
                  <c:v>148.705281837891</c:v>
                </c:pt>
                <c:pt idx="336">
                  <c:v>138.755935955247</c:v>
                </c:pt>
                <c:pt idx="337">
                  <c:v>134.632848783519</c:v>
                </c:pt>
                <c:pt idx="338">
                  <c:v>188.287905486052</c:v>
                </c:pt>
                <c:pt idx="339">
                  <c:v>250.226267665037</c:v>
                </c:pt>
                <c:pt idx="340">
                  <c:v>208.924531051357</c:v>
                </c:pt>
                <c:pt idx="341">
                  <c:v>176.043827959286</c:v>
                </c:pt>
                <c:pt idx="342">
                  <c:v>183.463299834054</c:v>
                </c:pt>
                <c:pt idx="343">
                  <c:v>165.631036151236</c:v>
                </c:pt>
                <c:pt idx="344">
                  <c:v>157.312741196974</c:v>
                </c:pt>
                <c:pt idx="345">
                  <c:v>243.397948908576</c:v>
                </c:pt>
                <c:pt idx="346">
                  <c:v>227.060579201866</c:v>
                </c:pt>
                <c:pt idx="347">
                  <c:v>191.67897573309</c:v>
                </c:pt>
                <c:pt idx="348">
                  <c:v>221.654854956239</c:v>
                </c:pt>
                <c:pt idx="349">
                  <c:v>262.346242239069</c:v>
                </c:pt>
                <c:pt idx="350">
                  <c:v>256.762464285144</c:v>
                </c:pt>
                <c:pt idx="351">
                  <c:v>211.410266201984</c:v>
                </c:pt>
                <c:pt idx="352">
                  <c:v>198.005706546397</c:v>
                </c:pt>
                <c:pt idx="353">
                  <c:v>182.984199455131</c:v>
                </c:pt>
                <c:pt idx="354">
                  <c:v>175.456949760516</c:v>
                </c:pt>
                <c:pt idx="355">
                  <c:v>171.216730036159</c:v>
                </c:pt>
                <c:pt idx="356">
                  <c:v>268.699751847484</c:v>
                </c:pt>
                <c:pt idx="357">
                  <c:v>218.334772995942</c:v>
                </c:pt>
                <c:pt idx="358">
                  <c:v>192.647787214025</c:v>
                </c:pt>
                <c:pt idx="359">
                  <c:v>191.323741406884</c:v>
                </c:pt>
                <c:pt idx="360">
                  <c:v>178.00884344638</c:v>
                </c:pt>
                <c:pt idx="361">
                  <c:v>170.451758433801</c:v>
                </c:pt>
                <c:pt idx="362">
                  <c:v>256.339664999387</c:v>
                </c:pt>
                <c:pt idx="363">
                  <c:v>208.860978755335</c:v>
                </c:pt>
                <c:pt idx="364">
                  <c:v>186.848864840693</c:v>
                </c:pt>
                <c:pt idx="365">
                  <c:v>181.898706758521</c:v>
                </c:pt>
                <c:pt idx="366">
                  <c:v>183.83879698167</c:v>
                </c:pt>
              </c:numCache>
            </c:numRef>
          </c:yVal>
          <c:smooth val="0"/>
        </c:ser>
        <c:axId val="54771393"/>
        <c:axId val="60952591"/>
      </c:scatterChart>
      <c:valAx>
        <c:axId val="54771393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952591"/>
        <c:crosses val="autoZero"/>
        <c:crossBetween val="midCat"/>
        <c:majorUnit val="30.5"/>
      </c:valAx>
      <c:valAx>
        <c:axId val="6095259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771393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613646385110952"/>
          <c:y val="0.00346727444348244"/>
          <c:w val="0.36264662371749"/>
          <c:h val="0.0584361321976445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Ed e Eb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Diário'!$T$18:$T$384</c:f>
              <c:numCache>
                <c:formatCode>General</c:formatCode>
                <c:ptCount val="367"/>
                <c:pt idx="0">
                  <c:v>0</c:v>
                </c:pt>
                <c:pt idx="1">
                  <c:v>62.4191110326063</c:v>
                </c:pt>
                <c:pt idx="2">
                  <c:v>438.593282118446</c:v>
                </c:pt>
                <c:pt idx="3">
                  <c:v>311.439547516566</c:v>
                </c:pt>
                <c:pt idx="4">
                  <c:v>156.206073715005</c:v>
                </c:pt>
                <c:pt idx="5">
                  <c:v>78.7359992500604</c:v>
                </c:pt>
                <c:pt idx="6">
                  <c:v>63.45733781198</c:v>
                </c:pt>
                <c:pt idx="7">
                  <c:v>286.717236273392</c:v>
                </c:pt>
                <c:pt idx="8">
                  <c:v>227.364617209414</c:v>
                </c:pt>
                <c:pt idx="9">
                  <c:v>942.048495586144</c:v>
                </c:pt>
                <c:pt idx="10">
                  <c:v>471.041244667403</c:v>
                </c:pt>
                <c:pt idx="11">
                  <c:v>299.665880886412</c:v>
                </c:pt>
                <c:pt idx="12">
                  <c:v>150.553453365363</c:v>
                </c:pt>
                <c:pt idx="13">
                  <c:v>75.2767266826815</c:v>
                </c:pt>
                <c:pt idx="14">
                  <c:v>37.6383633413407</c:v>
                </c:pt>
                <c:pt idx="15">
                  <c:v>18.8191816706704</c:v>
                </c:pt>
                <c:pt idx="16">
                  <c:v>13.2082724397697</c:v>
                </c:pt>
                <c:pt idx="17">
                  <c:v>8.63399662602724</c:v>
                </c:pt>
                <c:pt idx="18">
                  <c:v>5.12039809045383</c:v>
                </c:pt>
                <c:pt idx="19">
                  <c:v>6.11762779254652</c:v>
                </c:pt>
                <c:pt idx="20">
                  <c:v>148.942851307657</c:v>
                </c:pt>
                <c:pt idx="21">
                  <c:v>74.4714256538286</c:v>
                </c:pt>
                <c:pt idx="22">
                  <c:v>37.2357128269143</c:v>
                </c:pt>
                <c:pt idx="23">
                  <c:v>18.6178564134572</c:v>
                </c:pt>
                <c:pt idx="24">
                  <c:v>9.30892820672858</c:v>
                </c:pt>
                <c:pt idx="25">
                  <c:v>4.65446410336429</c:v>
                </c:pt>
                <c:pt idx="26">
                  <c:v>2.32723205168214</c:v>
                </c:pt>
                <c:pt idx="27">
                  <c:v>10.6118266793247</c:v>
                </c:pt>
                <c:pt idx="28">
                  <c:v>355.887563260548</c:v>
                </c:pt>
                <c:pt idx="29">
                  <c:v>456.374929240435</c:v>
                </c:pt>
                <c:pt idx="30">
                  <c:v>376.662969363197</c:v>
                </c:pt>
                <c:pt idx="31">
                  <c:v>219.204845027349</c:v>
                </c:pt>
                <c:pt idx="32">
                  <c:v>115.493550571086</c:v>
                </c:pt>
                <c:pt idx="33">
                  <c:v>57.7467752855429</c:v>
                </c:pt>
                <c:pt idx="34">
                  <c:v>28.8733876427715</c:v>
                </c:pt>
                <c:pt idx="35">
                  <c:v>14.4366938213857</c:v>
                </c:pt>
                <c:pt idx="36">
                  <c:v>7.21834691069286</c:v>
                </c:pt>
                <c:pt idx="37">
                  <c:v>3.60917345534643</c:v>
                </c:pt>
                <c:pt idx="38">
                  <c:v>1.80458672767322</c:v>
                </c:pt>
                <c:pt idx="39">
                  <c:v>0.902293363836608</c:v>
                </c:pt>
                <c:pt idx="40">
                  <c:v>0.451146681918304</c:v>
                </c:pt>
                <c:pt idx="41">
                  <c:v>0.225573340959152</c:v>
                </c:pt>
                <c:pt idx="42">
                  <c:v>253.622945912811</c:v>
                </c:pt>
                <c:pt idx="43">
                  <c:v>209.1460821022</c:v>
                </c:pt>
                <c:pt idx="44">
                  <c:v>141.164946089769</c:v>
                </c:pt>
                <c:pt idx="45">
                  <c:v>72.341792335357</c:v>
                </c:pt>
                <c:pt idx="46">
                  <c:v>36.1708961676785</c:v>
                </c:pt>
                <c:pt idx="47">
                  <c:v>18.0854480838392</c:v>
                </c:pt>
                <c:pt idx="48">
                  <c:v>9.04272404191962</c:v>
                </c:pt>
                <c:pt idx="49">
                  <c:v>4.52136202095981</c:v>
                </c:pt>
                <c:pt idx="50">
                  <c:v>2.26068101047991</c:v>
                </c:pt>
                <c:pt idx="51">
                  <c:v>1.13034050523995</c:v>
                </c:pt>
                <c:pt idx="52">
                  <c:v>0.565170252619976</c:v>
                </c:pt>
                <c:pt idx="53">
                  <c:v>0.282585126309988</c:v>
                </c:pt>
                <c:pt idx="54">
                  <c:v>0.141292563154994</c:v>
                </c:pt>
                <c:pt idx="55">
                  <c:v>37.4021594773574</c:v>
                </c:pt>
                <c:pt idx="56">
                  <c:v>18.7010797386787</c:v>
                </c:pt>
                <c:pt idx="57">
                  <c:v>9.35053986933934</c:v>
                </c:pt>
                <c:pt idx="58">
                  <c:v>4.67526993466967</c:v>
                </c:pt>
                <c:pt idx="59">
                  <c:v>2.33763496733484</c:v>
                </c:pt>
                <c:pt idx="60">
                  <c:v>1.16881748366742</c:v>
                </c:pt>
                <c:pt idx="61">
                  <c:v>0.584408741833709</c:v>
                </c:pt>
                <c:pt idx="62">
                  <c:v>0.292204370916854</c:v>
                </c:pt>
                <c:pt idx="63">
                  <c:v>0.146102185458427</c:v>
                </c:pt>
                <c:pt idx="64">
                  <c:v>1.07821610400115</c:v>
                </c:pt>
                <c:pt idx="65">
                  <c:v>0.539108052000576</c:v>
                </c:pt>
                <c:pt idx="66">
                  <c:v>0.269554026000288</c:v>
                </c:pt>
                <c:pt idx="67">
                  <c:v>0.134777013000144</c:v>
                </c:pt>
                <c:pt idx="68">
                  <c:v>0.067388506500072</c:v>
                </c:pt>
                <c:pt idx="69">
                  <c:v>0.609491008458582</c:v>
                </c:pt>
                <c:pt idx="70">
                  <c:v>3.79734777803247</c:v>
                </c:pt>
                <c:pt idx="71">
                  <c:v>4.31630518937476</c:v>
                </c:pt>
                <c:pt idx="72">
                  <c:v>21.5617489213468</c:v>
                </c:pt>
                <c:pt idx="73">
                  <c:v>12.3745812283651</c:v>
                </c:pt>
                <c:pt idx="74">
                  <c:v>42.0838862297613</c:v>
                </c:pt>
                <c:pt idx="75">
                  <c:v>161.363383825193</c:v>
                </c:pt>
                <c:pt idx="76">
                  <c:v>483.07506671571</c:v>
                </c:pt>
                <c:pt idx="77">
                  <c:v>242.31266763245</c:v>
                </c:pt>
                <c:pt idx="78">
                  <c:v>121.156333816225</c:v>
                </c:pt>
                <c:pt idx="79">
                  <c:v>60.5781669081125</c:v>
                </c:pt>
                <c:pt idx="80">
                  <c:v>30.2890834540563</c:v>
                </c:pt>
                <c:pt idx="81">
                  <c:v>15.1445417270281</c:v>
                </c:pt>
                <c:pt idx="82">
                  <c:v>7.57227086351407</c:v>
                </c:pt>
                <c:pt idx="83">
                  <c:v>6.80728521397052</c:v>
                </c:pt>
                <c:pt idx="84">
                  <c:v>18.1336375644857</c:v>
                </c:pt>
                <c:pt idx="85">
                  <c:v>9.06681878224283</c:v>
                </c:pt>
                <c:pt idx="86">
                  <c:v>4.53340939112141</c:v>
                </c:pt>
                <c:pt idx="87">
                  <c:v>2.26670469556071</c:v>
                </c:pt>
                <c:pt idx="88">
                  <c:v>1.13335234778035</c:v>
                </c:pt>
                <c:pt idx="89">
                  <c:v>223.527706443927</c:v>
                </c:pt>
                <c:pt idx="90">
                  <c:v>111.763853221963</c:v>
                </c:pt>
                <c:pt idx="91">
                  <c:v>55.8819266109816</c:v>
                </c:pt>
                <c:pt idx="92">
                  <c:v>28.2021264535231</c:v>
                </c:pt>
                <c:pt idx="93">
                  <c:v>14.1010632267615</c:v>
                </c:pt>
                <c:pt idx="94">
                  <c:v>7.05053161338077</c:v>
                </c:pt>
                <c:pt idx="95">
                  <c:v>3.52526580669039</c:v>
                </c:pt>
                <c:pt idx="96">
                  <c:v>1.76263290334519</c:v>
                </c:pt>
                <c:pt idx="97">
                  <c:v>0.881316451672597</c:v>
                </c:pt>
                <c:pt idx="98">
                  <c:v>2.85440371511645</c:v>
                </c:pt>
                <c:pt idx="99">
                  <c:v>4.86261952710547</c:v>
                </c:pt>
                <c:pt idx="100">
                  <c:v>3.15062147089921</c:v>
                </c:pt>
                <c:pt idx="101">
                  <c:v>50.9981954634349</c:v>
                </c:pt>
                <c:pt idx="102">
                  <c:v>25.4990977317174</c:v>
                </c:pt>
                <c:pt idx="103">
                  <c:v>12.7495488658587</c:v>
                </c:pt>
                <c:pt idx="104">
                  <c:v>13.5249973348123</c:v>
                </c:pt>
                <c:pt idx="105">
                  <c:v>6.76249866740617</c:v>
                </c:pt>
                <c:pt idx="106">
                  <c:v>3.38124933370308</c:v>
                </c:pt>
                <c:pt idx="107">
                  <c:v>3.2830677880229</c:v>
                </c:pt>
                <c:pt idx="108">
                  <c:v>4.78476329716834</c:v>
                </c:pt>
                <c:pt idx="109">
                  <c:v>2.39238164858417</c:v>
                </c:pt>
                <c:pt idx="110">
                  <c:v>1.19619082429209</c:v>
                </c:pt>
                <c:pt idx="111">
                  <c:v>0.598095412146043</c:v>
                </c:pt>
                <c:pt idx="112">
                  <c:v>0.715774401295642</c:v>
                </c:pt>
                <c:pt idx="113">
                  <c:v>6.32879461617945</c:v>
                </c:pt>
                <c:pt idx="114">
                  <c:v>3.21401359034963</c:v>
                </c:pt>
                <c:pt idx="115">
                  <c:v>1.60700679517481</c:v>
                </c:pt>
                <c:pt idx="116">
                  <c:v>0.803503397587407</c:v>
                </c:pt>
                <c:pt idx="117">
                  <c:v>0.401751698793703</c:v>
                </c:pt>
                <c:pt idx="118">
                  <c:v>2.32909998571146</c:v>
                </c:pt>
                <c:pt idx="119">
                  <c:v>1.16454999285573</c:v>
                </c:pt>
                <c:pt idx="120">
                  <c:v>0.58353887234992</c:v>
                </c:pt>
                <c:pt idx="121">
                  <c:v>23.061040185306</c:v>
                </c:pt>
                <c:pt idx="122">
                  <c:v>95.5437262359437</c:v>
                </c:pt>
                <c:pt idx="123">
                  <c:v>47.7718631179719</c:v>
                </c:pt>
                <c:pt idx="124">
                  <c:v>23.8859315589859</c:v>
                </c:pt>
                <c:pt idx="125">
                  <c:v>11.942965779493</c:v>
                </c:pt>
                <c:pt idx="126">
                  <c:v>5.97148288974648</c:v>
                </c:pt>
                <c:pt idx="127">
                  <c:v>2.98574144487324</c:v>
                </c:pt>
                <c:pt idx="128">
                  <c:v>1.49287072243662</c:v>
                </c:pt>
                <c:pt idx="129">
                  <c:v>0.74643536121831</c:v>
                </c:pt>
                <c:pt idx="130">
                  <c:v>0.373217680609155</c:v>
                </c:pt>
                <c:pt idx="131">
                  <c:v>0.186608840304578</c:v>
                </c:pt>
                <c:pt idx="132">
                  <c:v>1.63047825782528</c:v>
                </c:pt>
                <c:pt idx="133">
                  <c:v>0.815239128912638</c:v>
                </c:pt>
                <c:pt idx="134">
                  <c:v>0.920899021088659</c:v>
                </c:pt>
                <c:pt idx="135">
                  <c:v>4.27044432879761</c:v>
                </c:pt>
                <c:pt idx="136">
                  <c:v>297.782834459327</c:v>
                </c:pt>
                <c:pt idx="137">
                  <c:v>161.825405667768</c:v>
                </c:pt>
                <c:pt idx="138">
                  <c:v>80.9127028338839</c:v>
                </c:pt>
                <c:pt idx="139">
                  <c:v>40.4563514169419</c:v>
                </c:pt>
                <c:pt idx="140">
                  <c:v>20.228175708471</c:v>
                </c:pt>
                <c:pt idx="141">
                  <c:v>10.1140878542355</c:v>
                </c:pt>
                <c:pt idx="142">
                  <c:v>5.05704392711774</c:v>
                </c:pt>
                <c:pt idx="143">
                  <c:v>2.52852196355887</c:v>
                </c:pt>
                <c:pt idx="144">
                  <c:v>1.26426098177944</c:v>
                </c:pt>
                <c:pt idx="145">
                  <c:v>0.632130490889718</c:v>
                </c:pt>
                <c:pt idx="146">
                  <c:v>0.316065245444859</c:v>
                </c:pt>
                <c:pt idx="147">
                  <c:v>0.158032622722429</c:v>
                </c:pt>
                <c:pt idx="148">
                  <c:v>0.0790163113612147</c:v>
                </c:pt>
                <c:pt idx="149">
                  <c:v>0.0395081556806074</c:v>
                </c:pt>
                <c:pt idx="150">
                  <c:v>0.0197540778403037</c:v>
                </c:pt>
                <c:pt idx="151">
                  <c:v>0.00987703892015184</c:v>
                </c:pt>
                <c:pt idx="152">
                  <c:v>0.00493851946007592</c:v>
                </c:pt>
                <c:pt idx="153">
                  <c:v>0.00246925973003796</c:v>
                </c:pt>
                <c:pt idx="154">
                  <c:v>0.00123462986501898</c:v>
                </c:pt>
                <c:pt idx="155">
                  <c:v>0.00061731493250949</c:v>
                </c:pt>
                <c:pt idx="156">
                  <c:v>0.000308657466254745</c:v>
                </c:pt>
                <c:pt idx="157">
                  <c:v>0.000154328733127372</c:v>
                </c:pt>
                <c:pt idx="158">
                  <c:v>0.360924184853602</c:v>
                </c:pt>
                <c:pt idx="159">
                  <c:v>0.180462092426801</c:v>
                </c:pt>
                <c:pt idx="160">
                  <c:v>2.79386943663584</c:v>
                </c:pt>
                <c:pt idx="161">
                  <c:v>1.39693471831792</c:v>
                </c:pt>
                <c:pt idx="162">
                  <c:v>12.8684821675483</c:v>
                </c:pt>
                <c:pt idx="163">
                  <c:v>6.43424108377417</c:v>
                </c:pt>
                <c:pt idx="164">
                  <c:v>5.91442665361627</c:v>
                </c:pt>
                <c:pt idx="165">
                  <c:v>2.95721332680813</c:v>
                </c:pt>
                <c:pt idx="166">
                  <c:v>1.47860666340407</c:v>
                </c:pt>
                <c:pt idx="167">
                  <c:v>0.739303331702033</c:v>
                </c:pt>
                <c:pt idx="168">
                  <c:v>0.369651665851017</c:v>
                </c:pt>
                <c:pt idx="169">
                  <c:v>0.184825832925508</c:v>
                </c:pt>
                <c:pt idx="170">
                  <c:v>0.0924129164627542</c:v>
                </c:pt>
                <c:pt idx="171">
                  <c:v>0.0462064582313771</c:v>
                </c:pt>
                <c:pt idx="172">
                  <c:v>0.0231032291156885</c:v>
                </c:pt>
                <c:pt idx="173">
                  <c:v>2.6033799145067</c:v>
                </c:pt>
                <c:pt idx="174">
                  <c:v>106.012360818942</c:v>
                </c:pt>
                <c:pt idx="175">
                  <c:v>53.006180409471</c:v>
                </c:pt>
                <c:pt idx="176">
                  <c:v>26.5030902047355</c:v>
                </c:pt>
                <c:pt idx="177">
                  <c:v>13.2515451023678</c:v>
                </c:pt>
                <c:pt idx="178">
                  <c:v>6.62577255118388</c:v>
                </c:pt>
                <c:pt idx="179">
                  <c:v>3.31288627559194</c:v>
                </c:pt>
                <c:pt idx="180">
                  <c:v>1.65644313779597</c:v>
                </c:pt>
                <c:pt idx="181">
                  <c:v>0.828221568897985</c:v>
                </c:pt>
                <c:pt idx="182">
                  <c:v>0.414110784448992</c:v>
                </c:pt>
                <c:pt idx="183">
                  <c:v>0.207055392224496</c:v>
                </c:pt>
                <c:pt idx="184">
                  <c:v>0.103527696112248</c:v>
                </c:pt>
                <c:pt idx="185">
                  <c:v>0.0517638480561241</c:v>
                </c:pt>
                <c:pt idx="186">
                  <c:v>0.025881924028062</c:v>
                </c:pt>
                <c:pt idx="187">
                  <c:v>0.012940962014031</c:v>
                </c:pt>
                <c:pt idx="188">
                  <c:v>0.00647048100701551</c:v>
                </c:pt>
                <c:pt idx="189">
                  <c:v>0.00323524050350775</c:v>
                </c:pt>
                <c:pt idx="190">
                  <c:v>0.00161762025175388</c:v>
                </c:pt>
                <c:pt idx="191">
                  <c:v>0.000808810125876938</c:v>
                </c:pt>
                <c:pt idx="192">
                  <c:v>0.000404405062938469</c:v>
                </c:pt>
                <c:pt idx="193">
                  <c:v>0.000202202531469235</c:v>
                </c:pt>
                <c:pt idx="194">
                  <c:v>0.000101101265734617</c:v>
                </c:pt>
                <c:pt idx="195">
                  <c:v>9.94041259147392</c:v>
                </c:pt>
                <c:pt idx="196">
                  <c:v>4.97020629573696</c:v>
                </c:pt>
                <c:pt idx="197">
                  <c:v>2.48510314786848</c:v>
                </c:pt>
                <c:pt idx="198">
                  <c:v>1.24255157393424</c:v>
                </c:pt>
                <c:pt idx="199">
                  <c:v>0.62127578696712</c:v>
                </c:pt>
                <c:pt idx="200">
                  <c:v>6.50632387074262</c:v>
                </c:pt>
                <c:pt idx="201">
                  <c:v>3.25316193537131</c:v>
                </c:pt>
                <c:pt idx="202">
                  <c:v>1.62658096768565</c:v>
                </c:pt>
                <c:pt idx="203">
                  <c:v>0.813290483842827</c:v>
                </c:pt>
                <c:pt idx="204">
                  <c:v>0.406645241921414</c:v>
                </c:pt>
                <c:pt idx="205">
                  <c:v>0.203322620960707</c:v>
                </c:pt>
                <c:pt idx="206">
                  <c:v>0.101661310480353</c:v>
                </c:pt>
                <c:pt idx="207">
                  <c:v>0.0508306552401767</c:v>
                </c:pt>
                <c:pt idx="208">
                  <c:v>0.0254153276200884</c:v>
                </c:pt>
                <c:pt idx="209">
                  <c:v>0.0127076638100442</c:v>
                </c:pt>
                <c:pt idx="210">
                  <c:v>0.00635383190502209</c:v>
                </c:pt>
                <c:pt idx="211">
                  <c:v>0.00317691595251104</c:v>
                </c:pt>
                <c:pt idx="212">
                  <c:v>0.00158845797625552</c:v>
                </c:pt>
                <c:pt idx="213">
                  <c:v>0.000794228988127761</c:v>
                </c:pt>
                <c:pt idx="214">
                  <c:v>0.000397114494063881</c:v>
                </c:pt>
                <c:pt idx="215">
                  <c:v>0.00019855724703194</c:v>
                </c:pt>
                <c:pt idx="216">
                  <c:v>9.92786235159701E-005</c:v>
                </c:pt>
                <c:pt idx="217">
                  <c:v>4.96393117579851E-005</c:v>
                </c:pt>
                <c:pt idx="218">
                  <c:v>2.48196558789925E-005</c:v>
                </c:pt>
                <c:pt idx="219">
                  <c:v>1.24098279394963E-005</c:v>
                </c:pt>
                <c:pt idx="220">
                  <c:v>6.20491396974813E-006</c:v>
                </c:pt>
                <c:pt idx="221">
                  <c:v>3.10245698487407E-006</c:v>
                </c:pt>
                <c:pt idx="222">
                  <c:v>1.55122849243703E-006</c:v>
                </c:pt>
                <c:pt idx="223">
                  <c:v>7.75614246218517E-007</c:v>
                </c:pt>
                <c:pt idx="224">
                  <c:v>3.87807123109258E-007</c:v>
                </c:pt>
                <c:pt idx="225">
                  <c:v>1.93903561554629E-007</c:v>
                </c:pt>
                <c:pt idx="226">
                  <c:v>9.69517807773146E-008</c:v>
                </c:pt>
                <c:pt idx="227">
                  <c:v>4.84758903886573E-008</c:v>
                </c:pt>
                <c:pt idx="228">
                  <c:v>0.426295382906543</c:v>
                </c:pt>
                <c:pt idx="229">
                  <c:v>0.213147691453272</c:v>
                </c:pt>
                <c:pt idx="230">
                  <c:v>0.106573845726636</c:v>
                </c:pt>
                <c:pt idx="231">
                  <c:v>0.0532869228633179</c:v>
                </c:pt>
                <c:pt idx="232">
                  <c:v>0.0266434614316589</c:v>
                </c:pt>
                <c:pt idx="233">
                  <c:v>0.0133217307158295</c:v>
                </c:pt>
                <c:pt idx="234">
                  <c:v>0.00666086535791474</c:v>
                </c:pt>
                <c:pt idx="235">
                  <c:v>0.00333043267895737</c:v>
                </c:pt>
                <c:pt idx="236">
                  <c:v>0.00166521633947868</c:v>
                </c:pt>
                <c:pt idx="237">
                  <c:v>0.000832608169739342</c:v>
                </c:pt>
                <c:pt idx="238">
                  <c:v>0.000416304084869671</c:v>
                </c:pt>
                <c:pt idx="239">
                  <c:v>0.000208152042434835</c:v>
                </c:pt>
                <c:pt idx="240">
                  <c:v>0.000104076021217418</c:v>
                </c:pt>
                <c:pt idx="241">
                  <c:v>0.254201334136243</c:v>
                </c:pt>
                <c:pt idx="242">
                  <c:v>0.127100667068121</c:v>
                </c:pt>
                <c:pt idx="243">
                  <c:v>0.0635503335340606</c:v>
                </c:pt>
                <c:pt idx="244">
                  <c:v>0.0317751667670303</c:v>
                </c:pt>
                <c:pt idx="245">
                  <c:v>0.0158875833835152</c:v>
                </c:pt>
                <c:pt idx="246">
                  <c:v>0.00794379169175758</c:v>
                </c:pt>
                <c:pt idx="247">
                  <c:v>0.00397189584587879</c:v>
                </c:pt>
                <c:pt idx="248">
                  <c:v>0.00198594792293939</c:v>
                </c:pt>
                <c:pt idx="249">
                  <c:v>0.000992973961469697</c:v>
                </c:pt>
                <c:pt idx="250">
                  <c:v>0.000496486980734849</c:v>
                </c:pt>
                <c:pt idx="251">
                  <c:v>0.000248243490367424</c:v>
                </c:pt>
                <c:pt idx="252">
                  <c:v>0.000124121745183712</c:v>
                </c:pt>
                <c:pt idx="253">
                  <c:v>6.20608725918561E-005</c:v>
                </c:pt>
                <c:pt idx="254">
                  <c:v>3.1030436295928E-005</c:v>
                </c:pt>
                <c:pt idx="255">
                  <c:v>1.5515218147964E-005</c:v>
                </c:pt>
                <c:pt idx="256">
                  <c:v>7.75760907398201E-006</c:v>
                </c:pt>
                <c:pt idx="257">
                  <c:v>3.87880453699101E-006</c:v>
                </c:pt>
                <c:pt idx="258">
                  <c:v>1.9394022684955E-006</c:v>
                </c:pt>
                <c:pt idx="259">
                  <c:v>9.69701134247751E-007</c:v>
                </c:pt>
                <c:pt idx="260">
                  <c:v>4.84850567123876E-007</c:v>
                </c:pt>
                <c:pt idx="261">
                  <c:v>2.42425283561938E-007</c:v>
                </c:pt>
                <c:pt idx="262">
                  <c:v>1.21212641780969E-007</c:v>
                </c:pt>
                <c:pt idx="263">
                  <c:v>6.06063208904845E-008</c:v>
                </c:pt>
                <c:pt idx="264">
                  <c:v>3.03031604452422E-008</c:v>
                </c:pt>
                <c:pt idx="265">
                  <c:v>1.51515802226211E-008</c:v>
                </c:pt>
                <c:pt idx="266">
                  <c:v>41.0983048194484</c:v>
                </c:pt>
                <c:pt idx="267">
                  <c:v>20.5491524097242</c:v>
                </c:pt>
                <c:pt idx="268">
                  <c:v>16.3443881357358</c:v>
                </c:pt>
                <c:pt idx="269">
                  <c:v>8.17219406786792</c:v>
                </c:pt>
                <c:pt idx="270">
                  <c:v>39.9051451065672</c:v>
                </c:pt>
                <c:pt idx="271">
                  <c:v>21.6532776491109</c:v>
                </c:pt>
                <c:pt idx="272">
                  <c:v>10.8266388245554</c:v>
                </c:pt>
                <c:pt idx="273">
                  <c:v>5.41331941227772</c:v>
                </c:pt>
                <c:pt idx="274">
                  <c:v>2.70665970613886</c:v>
                </c:pt>
                <c:pt idx="275">
                  <c:v>1.35332985306943</c:v>
                </c:pt>
                <c:pt idx="276">
                  <c:v>0.676664926534715</c:v>
                </c:pt>
                <c:pt idx="277">
                  <c:v>0.338332463267357</c:v>
                </c:pt>
                <c:pt idx="278">
                  <c:v>0.169166231633679</c:v>
                </c:pt>
                <c:pt idx="279">
                  <c:v>0.0845831158168393</c:v>
                </c:pt>
                <c:pt idx="280">
                  <c:v>0.0422915579084197</c:v>
                </c:pt>
                <c:pt idx="281">
                  <c:v>0.0211457789542098</c:v>
                </c:pt>
                <c:pt idx="282">
                  <c:v>0.0105728894771049</c:v>
                </c:pt>
                <c:pt idx="283">
                  <c:v>0.00528644473855246</c:v>
                </c:pt>
                <c:pt idx="284">
                  <c:v>0.00264322236927623</c:v>
                </c:pt>
                <c:pt idx="285">
                  <c:v>0.00132161118463811</c:v>
                </c:pt>
                <c:pt idx="286">
                  <c:v>16.9476899006767</c:v>
                </c:pt>
                <c:pt idx="287">
                  <c:v>77.7008167798248</c:v>
                </c:pt>
                <c:pt idx="288">
                  <c:v>39.4580691716256</c:v>
                </c:pt>
                <c:pt idx="289">
                  <c:v>19.7290345858128</c:v>
                </c:pt>
                <c:pt idx="290">
                  <c:v>9.86451729290639</c:v>
                </c:pt>
                <c:pt idx="291">
                  <c:v>4.93225864645319</c:v>
                </c:pt>
                <c:pt idx="292">
                  <c:v>2.4661293232266</c:v>
                </c:pt>
                <c:pt idx="293">
                  <c:v>1.2330646616133</c:v>
                </c:pt>
                <c:pt idx="294">
                  <c:v>39.438719867538</c:v>
                </c:pt>
                <c:pt idx="295">
                  <c:v>20.1089755277959</c:v>
                </c:pt>
                <c:pt idx="296">
                  <c:v>10.0544877638979</c:v>
                </c:pt>
                <c:pt idx="297">
                  <c:v>5.02724388194897</c:v>
                </c:pt>
                <c:pt idx="298">
                  <c:v>15.1505016624713</c:v>
                </c:pt>
                <c:pt idx="299">
                  <c:v>7.57525083123563</c:v>
                </c:pt>
                <c:pt idx="300">
                  <c:v>3.78762541561781</c:v>
                </c:pt>
                <c:pt idx="301">
                  <c:v>61.3821038722029</c:v>
                </c:pt>
                <c:pt idx="302">
                  <c:v>30.903305018584</c:v>
                </c:pt>
                <c:pt idx="303">
                  <c:v>15.4522052493231</c:v>
                </c:pt>
                <c:pt idx="304">
                  <c:v>7.72610262466157</c:v>
                </c:pt>
                <c:pt idx="305">
                  <c:v>4.66041029541427</c:v>
                </c:pt>
                <c:pt idx="306">
                  <c:v>230.160430133788</c:v>
                </c:pt>
                <c:pt idx="307">
                  <c:v>127.37240489945</c:v>
                </c:pt>
                <c:pt idx="308">
                  <c:v>63.6862024497249</c:v>
                </c:pt>
                <c:pt idx="309">
                  <c:v>31.8431012248624</c:v>
                </c:pt>
                <c:pt idx="310">
                  <c:v>186.624872664094</c:v>
                </c:pt>
                <c:pt idx="311">
                  <c:v>356.450068705827</c:v>
                </c:pt>
                <c:pt idx="312">
                  <c:v>179.279190652252</c:v>
                </c:pt>
                <c:pt idx="313">
                  <c:v>89.6395953261262</c:v>
                </c:pt>
                <c:pt idx="314">
                  <c:v>44.8197976630631</c:v>
                </c:pt>
                <c:pt idx="315">
                  <c:v>79.0799421986782</c:v>
                </c:pt>
                <c:pt idx="316">
                  <c:v>53.7840529859121</c:v>
                </c:pt>
                <c:pt idx="317">
                  <c:v>37.1629588532203</c:v>
                </c:pt>
                <c:pt idx="318">
                  <c:v>250.762940872335</c:v>
                </c:pt>
                <c:pt idx="319">
                  <c:v>214.850151120942</c:v>
                </c:pt>
                <c:pt idx="320">
                  <c:v>126.578011619827</c:v>
                </c:pt>
                <c:pt idx="321">
                  <c:v>84.4270401796294</c:v>
                </c:pt>
                <c:pt idx="322">
                  <c:v>42.2135200898147</c:v>
                </c:pt>
                <c:pt idx="323">
                  <c:v>21.1067600449073</c:v>
                </c:pt>
                <c:pt idx="324">
                  <c:v>10.5533800224537</c:v>
                </c:pt>
                <c:pt idx="325">
                  <c:v>223.54969144391</c:v>
                </c:pt>
                <c:pt idx="326">
                  <c:v>422.363458697242</c:v>
                </c:pt>
                <c:pt idx="327">
                  <c:v>211.181729348621</c:v>
                </c:pt>
                <c:pt idx="328">
                  <c:v>106.288723069696</c:v>
                </c:pt>
                <c:pt idx="329">
                  <c:v>53.4022955059828</c:v>
                </c:pt>
                <c:pt idx="330">
                  <c:v>68.974304426117</c:v>
                </c:pt>
                <c:pt idx="331">
                  <c:v>96.3605308969034</c:v>
                </c:pt>
                <c:pt idx="332">
                  <c:v>59.4552607418324</c:v>
                </c:pt>
                <c:pt idx="333">
                  <c:v>97.861105194747</c:v>
                </c:pt>
                <c:pt idx="334">
                  <c:v>49.392194164891</c:v>
                </c:pt>
                <c:pt idx="335">
                  <c:v>27.3715063057597</c:v>
                </c:pt>
                <c:pt idx="336">
                  <c:v>13.6857531528798</c:v>
                </c:pt>
                <c:pt idx="337">
                  <c:v>6.84287657643992</c:v>
                </c:pt>
                <c:pt idx="338">
                  <c:v>58.6809549123597</c:v>
                </c:pt>
                <c:pt idx="339">
                  <c:v>117.96739965527</c:v>
                </c:pt>
                <c:pt idx="340">
                  <c:v>72.8843400297532</c:v>
                </c:pt>
                <c:pt idx="341">
                  <c:v>36.4421700148766</c:v>
                </c:pt>
                <c:pt idx="342">
                  <c:v>41.2364559881544</c:v>
                </c:pt>
                <c:pt idx="343">
                  <c:v>20.6238151761339</c:v>
                </c:pt>
                <c:pt idx="344">
                  <c:v>10.3119075880669</c:v>
                </c:pt>
                <c:pt idx="345">
                  <c:v>95.3023842959318</c:v>
                </c:pt>
                <c:pt idx="346">
                  <c:v>76.7248101512587</c:v>
                </c:pt>
                <c:pt idx="347">
                  <c:v>38.9446194370542</c:v>
                </c:pt>
                <c:pt idx="348">
                  <c:v>67.2722734971038</c:v>
                </c:pt>
                <c:pt idx="349">
                  <c:v>105.774298095893</c:v>
                </c:pt>
                <c:pt idx="350">
                  <c:v>97.2181352062359</c:v>
                </c:pt>
                <c:pt idx="351">
                  <c:v>48.6090676031179</c:v>
                </c:pt>
                <c:pt idx="352">
                  <c:v>33.3057235488046</c:v>
                </c:pt>
                <c:pt idx="353">
                  <c:v>16.716142519536</c:v>
                </c:pt>
                <c:pt idx="354">
                  <c:v>8.35807125976799</c:v>
                </c:pt>
                <c:pt idx="355">
                  <c:v>4.17903562988399</c:v>
                </c:pt>
                <c:pt idx="356">
                  <c:v>102.274147921644</c:v>
                </c:pt>
                <c:pt idx="357">
                  <c:v>51.1370739608218</c:v>
                </c:pt>
                <c:pt idx="358">
                  <c:v>25.5685369804109</c:v>
                </c:pt>
                <c:pt idx="359">
                  <c:v>25.1269890269978</c:v>
                </c:pt>
                <c:pt idx="360">
                  <c:v>12.5634945134989</c:v>
                </c:pt>
                <c:pt idx="361">
                  <c:v>6.28174725674944</c:v>
                </c:pt>
                <c:pt idx="362">
                  <c:v>94.0165606222279</c:v>
                </c:pt>
                <c:pt idx="363">
                  <c:v>47.0082803111139</c:v>
                </c:pt>
                <c:pt idx="364">
                  <c:v>25.9245137364551</c:v>
                </c:pt>
                <c:pt idx="365">
                  <c:v>22.1119537812733</c:v>
                </c:pt>
                <c:pt idx="366">
                  <c:v>25.1129515907627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34.4460612133769</c:v>
                </c:pt>
                <c:pt idx="3">
                  <c:v>37.9795619391019</c:v>
                </c:pt>
                <c:pt idx="4">
                  <c:v>42.6358873307667</c:v>
                </c:pt>
                <c:pt idx="5">
                  <c:v>46.5221394385479</c:v>
                </c:pt>
                <c:pt idx="6">
                  <c:v>49.7558824844637</c:v>
                </c:pt>
                <c:pt idx="7">
                  <c:v>53.1753220270597</c:v>
                </c:pt>
                <c:pt idx="8">
                  <c:v>58.9455781273558</c:v>
                </c:pt>
                <c:pt idx="9">
                  <c:v>65.1541308765857</c:v>
                </c:pt>
                <c:pt idx="10">
                  <c:v>75.1437364441906</c:v>
                </c:pt>
                <c:pt idx="11">
                  <c:v>83.0178013497495</c:v>
                </c:pt>
                <c:pt idx="12">
                  <c:v>90.6078069371972</c:v>
                </c:pt>
                <c:pt idx="13">
                  <c:v>96.6172528349989</c:v>
                </c:pt>
                <c:pt idx="14">
                  <c:v>101.093018055754</c:v>
                </c:pt>
                <c:pt idx="15">
                  <c:v>104.077419982216</c:v>
                </c:pt>
                <c:pt idx="16">
                  <c:v>105.852333417521</c:v>
                </c:pt>
                <c:pt idx="17">
                  <c:v>107.144045749892</c:v>
                </c:pt>
                <c:pt idx="18">
                  <c:v>107.950876684978</c:v>
                </c:pt>
                <c:pt idx="19">
                  <c:v>108.27456183715</c:v>
                </c:pt>
                <c:pt idx="20">
                  <c:v>108.297398191365</c:v>
                </c:pt>
                <c:pt idx="21">
                  <c:v>109.935108959635</c:v>
                </c:pt>
                <c:pt idx="22">
                  <c:v>110.665712272178</c:v>
                </c:pt>
                <c:pt idx="23">
                  <c:v>110.665182190472</c:v>
                </c:pt>
                <c:pt idx="24">
                  <c:v>109.968490088477</c:v>
                </c:pt>
                <c:pt idx="25">
                  <c:v>108.852685119386</c:v>
                </c:pt>
                <c:pt idx="26">
                  <c:v>107.238029360969</c:v>
                </c:pt>
                <c:pt idx="27">
                  <c:v>105.250254895915</c:v>
                </c:pt>
                <c:pt idx="28">
                  <c:v>103.37811654871</c:v>
                </c:pt>
                <c:pt idx="29">
                  <c:v>104.352381361339</c:v>
                </c:pt>
                <c:pt idx="30">
                  <c:v>107.748555153334</c:v>
                </c:pt>
                <c:pt idx="31">
                  <c:v>112.402763925669</c:v>
                </c:pt>
                <c:pt idx="32">
                  <c:v>116.772947541742</c:v>
                </c:pt>
                <c:pt idx="33">
                  <c:v>120.293387207274</c:v>
                </c:pt>
                <c:pt idx="34">
                  <c:v>122.414253922147</c:v>
                </c:pt>
                <c:pt idx="35">
                  <c:v>123.401584066074</c:v>
                </c:pt>
                <c:pt idx="36">
                  <c:v>123.466731511565</c:v>
                </c:pt>
                <c:pt idx="37">
                  <c:v>122.777757947766</c:v>
                </c:pt>
                <c:pt idx="38">
                  <c:v>121.469801590503</c:v>
                </c:pt>
                <c:pt idx="39">
                  <c:v>119.652598009383</c:v>
                </c:pt>
                <c:pt idx="40">
                  <c:v>117.394254111601</c:v>
                </c:pt>
                <c:pt idx="41">
                  <c:v>114.774515780934</c:v>
                </c:pt>
                <c:pt idx="42">
                  <c:v>112.153062217554</c:v>
                </c:pt>
                <c:pt idx="43">
                  <c:v>111.447582594262</c:v>
                </c:pt>
                <c:pt idx="44">
                  <c:v>111.780471531713</c:v>
                </c:pt>
                <c:pt idx="45">
                  <c:v>112.486075074225</c:v>
                </c:pt>
                <c:pt idx="46">
                  <c:v>112.730223769723</c:v>
                </c:pt>
                <c:pt idx="47">
                  <c:v>112.289888353283</c:v>
                </c:pt>
                <c:pt idx="48">
                  <c:v>111.336323542118</c:v>
                </c:pt>
                <c:pt idx="49">
                  <c:v>109.905158011656</c:v>
                </c:pt>
                <c:pt idx="50">
                  <c:v>108.001232894729</c:v>
                </c:pt>
                <c:pt idx="51">
                  <c:v>105.709028269781</c:v>
                </c:pt>
                <c:pt idx="52">
                  <c:v>103.294630727314</c:v>
                </c:pt>
                <c:pt idx="53">
                  <c:v>100.935378100929</c:v>
                </c:pt>
                <c:pt idx="54">
                  <c:v>98.6300108790028</c:v>
                </c:pt>
                <c:pt idx="55">
                  <c:v>96.3772983171957</c:v>
                </c:pt>
                <c:pt idx="56">
                  <c:v>94.1760377814088</c:v>
                </c:pt>
                <c:pt idx="57">
                  <c:v>92.0250541057438</c:v>
                </c:pt>
                <c:pt idx="58">
                  <c:v>89.9231989651284</c:v>
                </c:pt>
                <c:pt idx="59">
                  <c:v>87.8693502622713</c:v>
                </c:pt>
                <c:pt idx="60">
                  <c:v>85.8624115286187</c:v>
                </c:pt>
                <c:pt idx="61">
                  <c:v>83.9013113389933</c:v>
                </c:pt>
                <c:pt idx="62">
                  <c:v>81.9850027396025</c:v>
                </c:pt>
                <c:pt idx="63">
                  <c:v>80.1124626891116</c:v>
                </c:pt>
                <c:pt idx="64">
                  <c:v>78.282691512482</c:v>
                </c:pt>
                <c:pt idx="65">
                  <c:v>76.4947123672847</c:v>
                </c:pt>
                <c:pt idx="66">
                  <c:v>74.7475707222026</c:v>
                </c:pt>
                <c:pt idx="67">
                  <c:v>73.0403338474441</c:v>
                </c:pt>
                <c:pt idx="68">
                  <c:v>71.3720903167952</c:v>
                </c:pt>
                <c:pt idx="69">
                  <c:v>69.7419495210458</c:v>
                </c:pt>
                <c:pt idx="70">
                  <c:v>68.1490411925279</c:v>
                </c:pt>
                <c:pt idx="71">
                  <c:v>66.5925149405147</c:v>
                </c:pt>
                <c:pt idx="72">
                  <c:v>65.0715397972304</c:v>
                </c:pt>
                <c:pt idx="73">
                  <c:v>63.5853037742294</c:v>
                </c:pt>
                <c:pt idx="74">
                  <c:v>62.1330134289079</c:v>
                </c:pt>
                <c:pt idx="75">
                  <c:v>60.7138934409163</c:v>
                </c:pt>
                <c:pt idx="76">
                  <c:v>59.3271861982459</c:v>
                </c:pt>
                <c:pt idx="77">
                  <c:v>59.857263381234</c:v>
                </c:pt>
                <c:pt idx="78">
                  <c:v>60.1098933775756</c:v>
                </c:pt>
                <c:pt idx="79">
                  <c:v>59.8529738734823</c:v>
                </c:pt>
                <c:pt idx="80">
                  <c:v>59.3196590512482</c:v>
                </c:pt>
                <c:pt idx="81">
                  <c:v>58.517262696637</c:v>
                </c:pt>
                <c:pt idx="82">
                  <c:v>57.3608919935683</c:v>
                </c:pt>
                <c:pt idx="83">
                  <c:v>56.0507674097954</c:v>
                </c:pt>
                <c:pt idx="84">
                  <c:v>54.7705661128709</c:v>
                </c:pt>
                <c:pt idx="85">
                  <c:v>53.6291977517396</c:v>
                </c:pt>
                <c:pt idx="86">
                  <c:v>52.4043051822438</c:v>
                </c:pt>
                <c:pt idx="87">
                  <c:v>51.2073891976999</c:v>
                </c:pt>
                <c:pt idx="88">
                  <c:v>50.0378108120246</c:v>
                </c:pt>
                <c:pt idx="89">
                  <c:v>48.8949456335967</c:v>
                </c:pt>
                <c:pt idx="90">
                  <c:v>48.8587473643344</c:v>
                </c:pt>
                <c:pt idx="91">
                  <c:v>48.3900156776928</c:v>
                </c:pt>
                <c:pt idx="92">
                  <c:v>47.5471759605985</c:v>
                </c:pt>
                <c:pt idx="93">
                  <c:v>46.5768082637898</c:v>
                </c:pt>
                <c:pt idx="94">
                  <c:v>45.5129924928127</c:v>
                </c:pt>
                <c:pt idx="95">
                  <c:v>44.473474307625</c:v>
                </c:pt>
                <c:pt idx="96">
                  <c:v>43.4576987506001</c:v>
                </c:pt>
                <c:pt idx="97">
                  <c:v>42.4651235393613</c:v>
                </c:pt>
                <c:pt idx="98">
                  <c:v>41.4952187772787</c:v>
                </c:pt>
                <c:pt idx="99">
                  <c:v>40.5474666705778</c:v>
                </c:pt>
                <c:pt idx="100">
                  <c:v>39.6213612519104</c:v>
                </c:pt>
                <c:pt idx="101">
                  <c:v>38.7164081102386</c:v>
                </c:pt>
                <c:pt idx="102">
                  <c:v>37.8321241268882</c:v>
                </c:pt>
                <c:pt idx="103">
                  <c:v>36.9680372176305</c:v>
                </c:pt>
                <c:pt idx="104">
                  <c:v>36.1236860806558</c:v>
                </c:pt>
                <c:pt idx="105">
                  <c:v>35.2986199503023</c:v>
                </c:pt>
                <c:pt idx="106">
                  <c:v>34.4923983564098</c:v>
                </c:pt>
                <c:pt idx="107">
                  <c:v>33.7045908891708</c:v>
                </c:pt>
                <c:pt idx="108">
                  <c:v>32.9347769693514</c:v>
                </c:pt>
                <c:pt idx="109">
                  <c:v>32.1825456237603</c:v>
                </c:pt>
                <c:pt idx="110">
                  <c:v>31.4474952658473</c:v>
                </c:pt>
                <c:pt idx="111">
                  <c:v>30.7292334813114</c:v>
                </c:pt>
                <c:pt idx="112">
                  <c:v>30.0273768186069</c:v>
                </c:pt>
                <c:pt idx="113">
                  <c:v>29.3415505842331</c:v>
                </c:pt>
                <c:pt idx="114">
                  <c:v>28.671388642701</c:v>
                </c:pt>
                <c:pt idx="115">
                  <c:v>28.0165332210677</c:v>
                </c:pt>
                <c:pt idx="116">
                  <c:v>27.3766347179356</c:v>
                </c:pt>
                <c:pt idx="117">
                  <c:v>26.7513515168138</c:v>
                </c:pt>
                <c:pt idx="118">
                  <c:v>26.1403498037432</c:v>
                </c:pt>
                <c:pt idx="119">
                  <c:v>25.5433033890858</c:v>
                </c:pt>
                <c:pt idx="120">
                  <c:v>24.9598935333855</c:v>
                </c:pt>
                <c:pt idx="121">
                  <c:v>24.3898087772051</c:v>
                </c:pt>
                <c:pt idx="122">
                  <c:v>23.832744774851</c:v>
                </c:pt>
                <c:pt idx="123">
                  <c:v>23.2884041318949</c:v>
                </c:pt>
                <c:pt idx="124">
                  <c:v>22.7564962464063</c:v>
                </c:pt>
                <c:pt idx="125">
                  <c:v>22.2367371538125</c:v>
                </c:pt>
                <c:pt idx="126">
                  <c:v>21.7288493753</c:v>
                </c:pt>
                <c:pt idx="127">
                  <c:v>21.2325617696806</c:v>
                </c:pt>
                <c:pt idx="128">
                  <c:v>20.7476093886393</c:v>
                </c:pt>
                <c:pt idx="129">
                  <c:v>20.2737333352889</c:v>
                </c:pt>
                <c:pt idx="130">
                  <c:v>19.8106806259552</c:v>
                </c:pt>
                <c:pt idx="131">
                  <c:v>19.3582040551193</c:v>
                </c:pt>
                <c:pt idx="132">
                  <c:v>18.916062063444</c:v>
                </c:pt>
                <c:pt idx="133">
                  <c:v>18.4840186088152</c:v>
                </c:pt>
                <c:pt idx="134">
                  <c:v>18.0618430403279</c:v>
                </c:pt>
                <c:pt idx="135">
                  <c:v>17.6493099751511</c:v>
                </c:pt>
                <c:pt idx="136">
                  <c:v>17.2461991782049</c:v>
                </c:pt>
                <c:pt idx="137">
                  <c:v>16.8522954445854</c:v>
                </c:pt>
                <c:pt idx="138">
                  <c:v>16.4673884846757</c:v>
                </c:pt>
                <c:pt idx="139">
                  <c:v>16.0912728118801</c:v>
                </c:pt>
                <c:pt idx="140">
                  <c:v>15.7237476329236</c:v>
                </c:pt>
                <c:pt idx="141">
                  <c:v>15.3646167406557</c:v>
                </c:pt>
                <c:pt idx="142">
                  <c:v>15.0136884093034</c:v>
                </c:pt>
                <c:pt idx="143">
                  <c:v>14.6707752921165</c:v>
                </c:pt>
                <c:pt idx="144">
                  <c:v>14.3356943213505</c:v>
                </c:pt>
                <c:pt idx="145">
                  <c:v>14.0082666105338</c:v>
                </c:pt>
                <c:pt idx="146">
                  <c:v>13.6883173589678</c:v>
                </c:pt>
                <c:pt idx="147">
                  <c:v>13.3756757584069</c:v>
                </c:pt>
                <c:pt idx="148">
                  <c:v>13.0701749018716</c:v>
                </c:pt>
                <c:pt idx="149">
                  <c:v>12.7716516945429</c:v>
                </c:pt>
                <c:pt idx="150">
                  <c:v>12.4799467666927</c:v>
                </c:pt>
                <c:pt idx="151">
                  <c:v>12.1949043886025</c:v>
                </c:pt>
                <c:pt idx="152">
                  <c:v>11.9163723874255</c:v>
                </c:pt>
                <c:pt idx="153">
                  <c:v>11.6442020659474</c:v>
                </c:pt>
                <c:pt idx="154">
                  <c:v>11.3782481232032</c:v>
                </c:pt>
                <c:pt idx="155">
                  <c:v>11.1183685769062</c:v>
                </c:pt>
                <c:pt idx="156">
                  <c:v>10.86442468765</c:v>
                </c:pt>
                <c:pt idx="157">
                  <c:v>10.6162808848403</c:v>
                </c:pt>
                <c:pt idx="158">
                  <c:v>10.3738046943196</c:v>
                </c:pt>
                <c:pt idx="159">
                  <c:v>10.1368666676444</c:v>
                </c:pt>
                <c:pt idx="160">
                  <c:v>9.90534031297757</c:v>
                </c:pt>
                <c:pt idx="161">
                  <c:v>9.67910202755963</c:v>
                </c:pt>
                <c:pt idx="162">
                  <c:v>9.45803103172201</c:v>
                </c:pt>
                <c:pt idx="163">
                  <c:v>9.2420093044076</c:v>
                </c:pt>
                <c:pt idx="164">
                  <c:v>9.03092152016393</c:v>
                </c:pt>
                <c:pt idx="165">
                  <c:v>8.82465498757554</c:v>
                </c:pt>
                <c:pt idx="166">
                  <c:v>8.62309958910243</c:v>
                </c:pt>
                <c:pt idx="167">
                  <c:v>8.42614772229269</c:v>
                </c:pt>
                <c:pt idx="168">
                  <c:v>8.23369424233781</c:v>
                </c:pt>
                <c:pt idx="169">
                  <c:v>8.04563640594005</c:v>
                </c:pt>
                <c:pt idx="170">
                  <c:v>7.8618738164618</c:v>
                </c:pt>
                <c:pt idx="171">
                  <c:v>7.68230837032784</c:v>
                </c:pt>
                <c:pt idx="172">
                  <c:v>7.50684420465169</c:v>
                </c:pt>
                <c:pt idx="173">
                  <c:v>7.33538764605825</c:v>
                </c:pt>
                <c:pt idx="174">
                  <c:v>7.16784716067524</c:v>
                </c:pt>
                <c:pt idx="175">
                  <c:v>7.00413330526691</c:v>
                </c:pt>
                <c:pt idx="176">
                  <c:v>6.84415867948387</c:v>
                </c:pt>
                <c:pt idx="177">
                  <c:v>6.68783787920343</c:v>
                </c:pt>
                <c:pt idx="178">
                  <c:v>6.53508745093577</c:v>
                </c:pt>
                <c:pt idx="179">
                  <c:v>6.38582584727144</c:v>
                </c:pt>
                <c:pt idx="180">
                  <c:v>6.23997338334635</c:v>
                </c:pt>
                <c:pt idx="181">
                  <c:v>6.09745219430125</c:v>
                </c:pt>
                <c:pt idx="182">
                  <c:v>5.95818619371274</c:v>
                </c:pt>
                <c:pt idx="183">
                  <c:v>5.8221010329737</c:v>
                </c:pt>
                <c:pt idx="184">
                  <c:v>5.68912406160157</c:v>
                </c:pt>
                <c:pt idx="185">
                  <c:v>5.5591842884531</c:v>
                </c:pt>
                <c:pt idx="186">
                  <c:v>5.43221234382498</c:v>
                </c:pt>
                <c:pt idx="187">
                  <c:v>5.30814044242014</c:v>
                </c:pt>
                <c:pt idx="188">
                  <c:v>5.18690234715981</c:v>
                </c:pt>
                <c:pt idx="189">
                  <c:v>5.0684333338222</c:v>
                </c:pt>
                <c:pt idx="190">
                  <c:v>4.95267015648878</c:v>
                </c:pt>
                <c:pt idx="191">
                  <c:v>4.83955101377981</c:v>
                </c:pt>
                <c:pt idx="192">
                  <c:v>4.729015515861</c:v>
                </c:pt>
                <c:pt idx="193">
                  <c:v>4.62100465220379</c:v>
                </c:pt>
                <c:pt idx="194">
                  <c:v>4.51546076008196</c:v>
                </c:pt>
                <c:pt idx="195">
                  <c:v>4.41232749378776</c:v>
                </c:pt>
                <c:pt idx="196">
                  <c:v>4.31154979455121</c:v>
                </c:pt>
                <c:pt idx="197">
                  <c:v>4.21307386114634</c:v>
                </c:pt>
                <c:pt idx="198">
                  <c:v>4.1168471211689</c:v>
                </c:pt>
                <c:pt idx="199">
                  <c:v>4.02281820297002</c:v>
                </c:pt>
                <c:pt idx="200">
                  <c:v>3.93093690823089</c:v>
                </c:pt>
                <c:pt idx="201">
                  <c:v>3.84115418516391</c:v>
                </c:pt>
                <c:pt idx="202">
                  <c:v>3.75342210232584</c:v>
                </c:pt>
                <c:pt idx="203">
                  <c:v>3.66769382302912</c:v>
                </c:pt>
                <c:pt idx="204">
                  <c:v>3.58392358033761</c:v>
                </c:pt>
                <c:pt idx="205">
                  <c:v>3.50206665263345</c:v>
                </c:pt>
                <c:pt idx="206">
                  <c:v>3.42207933974193</c:v>
                </c:pt>
                <c:pt idx="207">
                  <c:v>3.34391893960171</c:v>
                </c:pt>
                <c:pt idx="208">
                  <c:v>3.26754372546788</c:v>
                </c:pt>
                <c:pt idx="209">
                  <c:v>3.19291292363571</c:v>
                </c:pt>
                <c:pt idx="210">
                  <c:v>3.11998669167317</c:v>
                </c:pt>
                <c:pt idx="211">
                  <c:v>3.04872609715062</c:v>
                </c:pt>
                <c:pt idx="212">
                  <c:v>2.97909309685636</c:v>
                </c:pt>
                <c:pt idx="213">
                  <c:v>2.91105051648684</c:v>
                </c:pt>
                <c:pt idx="214">
                  <c:v>2.84456203080078</c:v>
                </c:pt>
                <c:pt idx="215">
                  <c:v>2.77959214422654</c:v>
                </c:pt>
                <c:pt idx="216">
                  <c:v>2.71610617191249</c:v>
                </c:pt>
                <c:pt idx="217">
                  <c:v>2.65407022121007</c:v>
                </c:pt>
                <c:pt idx="218">
                  <c:v>2.5934511735799</c:v>
                </c:pt>
                <c:pt idx="219">
                  <c:v>2.53421666691109</c:v>
                </c:pt>
                <c:pt idx="220">
                  <c:v>2.47633507824439</c:v>
                </c:pt>
                <c:pt idx="221">
                  <c:v>2.4197755068899</c:v>
                </c:pt>
                <c:pt idx="222">
                  <c:v>2.3645077579305</c:v>
                </c:pt>
                <c:pt idx="223">
                  <c:v>2.31050232610189</c:v>
                </c:pt>
                <c:pt idx="224">
                  <c:v>2.25773038004098</c:v>
                </c:pt>
                <c:pt idx="225">
                  <c:v>2.20616374689388</c:v>
                </c:pt>
                <c:pt idx="226">
                  <c:v>2.1557748972756</c:v>
                </c:pt>
                <c:pt idx="227">
                  <c:v>2.10653693057317</c:v>
                </c:pt>
                <c:pt idx="228">
                  <c:v>2.05842356058445</c:v>
                </c:pt>
                <c:pt idx="229">
                  <c:v>2.01140910148501</c:v>
                </c:pt>
                <c:pt idx="230">
                  <c:v>1.96546845411544</c:v>
                </c:pt>
                <c:pt idx="231">
                  <c:v>1.92057709258195</c:v>
                </c:pt>
                <c:pt idx="232">
                  <c:v>1.87671105116292</c:v>
                </c:pt>
                <c:pt idx="233">
                  <c:v>1.83384691151456</c:v>
                </c:pt>
                <c:pt idx="234">
                  <c:v>1.7919617901688</c:v>
                </c:pt>
                <c:pt idx="235">
                  <c:v>1.75103332631672</c:v>
                </c:pt>
                <c:pt idx="236">
                  <c:v>1.71103966987096</c:v>
                </c:pt>
                <c:pt idx="237">
                  <c:v>1.67195946980085</c:v>
                </c:pt>
                <c:pt idx="238">
                  <c:v>1.63377186273394</c:v>
                </c:pt>
                <c:pt idx="239">
                  <c:v>1.59645646181785</c:v>
                </c:pt>
                <c:pt idx="240">
                  <c:v>1.55999334583658</c:v>
                </c:pt>
                <c:pt idx="241">
                  <c:v>1.52436304857531</c:v>
                </c:pt>
                <c:pt idx="242">
                  <c:v>1.48954654842818</c:v>
                </c:pt>
                <c:pt idx="243">
                  <c:v>1.45552525824342</c:v>
                </c:pt>
                <c:pt idx="244">
                  <c:v>1.42228101540039</c:v>
                </c:pt>
                <c:pt idx="245">
                  <c:v>1.38979607211327</c:v>
                </c:pt>
                <c:pt idx="246">
                  <c:v>1.35805308595624</c:v>
                </c:pt>
                <c:pt idx="247">
                  <c:v>1.32703511060503</c:v>
                </c:pt>
                <c:pt idx="248">
                  <c:v>1.29672558678995</c:v>
                </c:pt>
                <c:pt idx="249">
                  <c:v>1.26710833345554</c:v>
                </c:pt>
                <c:pt idx="250">
                  <c:v>1.23816753912219</c:v>
                </c:pt>
                <c:pt idx="251">
                  <c:v>1.20988775344495</c:v>
                </c:pt>
                <c:pt idx="252">
                  <c:v>1.18225387896525</c:v>
                </c:pt>
                <c:pt idx="253">
                  <c:v>1.15525116305094</c:v>
                </c:pt>
                <c:pt idx="254">
                  <c:v>1.12886519002049</c:v>
                </c:pt>
                <c:pt idx="255">
                  <c:v>1.10308187344694</c:v>
                </c:pt>
                <c:pt idx="256">
                  <c:v>1.0778874486378</c:v>
                </c:pt>
                <c:pt idx="257">
                  <c:v>1.05326846528658</c:v>
                </c:pt>
                <c:pt idx="258">
                  <c:v>1.02921178029222</c:v>
                </c:pt>
                <c:pt idx="259">
                  <c:v>1.0057045507425</c:v>
                </c:pt>
                <c:pt idx="260">
                  <c:v>0.98273422705772</c:v>
                </c:pt>
                <c:pt idx="261">
                  <c:v>0.960288546290975</c:v>
                </c:pt>
                <c:pt idx="262">
                  <c:v>0.938355525581457</c:v>
                </c:pt>
                <c:pt idx="263">
                  <c:v>0.916923455757276</c:v>
                </c:pt>
                <c:pt idx="264">
                  <c:v>0.8959808950844</c:v>
                </c:pt>
                <c:pt idx="265">
                  <c:v>0.87551666315836</c:v>
                </c:pt>
                <c:pt idx="266">
                  <c:v>0.855519834935479</c:v>
                </c:pt>
                <c:pt idx="267">
                  <c:v>0.835979734900424</c:v>
                </c:pt>
                <c:pt idx="268">
                  <c:v>0.816885931366968</c:v>
                </c:pt>
                <c:pt idx="269">
                  <c:v>0.798228230908926</c:v>
                </c:pt>
                <c:pt idx="270">
                  <c:v>0.77999667291829</c:v>
                </c:pt>
                <c:pt idx="271">
                  <c:v>0.762181524287653</c:v>
                </c:pt>
                <c:pt idx="272">
                  <c:v>0.744773274214088</c:v>
                </c:pt>
                <c:pt idx="273">
                  <c:v>0.727762629121709</c:v>
                </c:pt>
                <c:pt idx="274">
                  <c:v>0.711140507700193</c:v>
                </c:pt>
                <c:pt idx="275">
                  <c:v>0.694898036056634</c:v>
                </c:pt>
                <c:pt idx="276">
                  <c:v>0.67902654297812</c:v>
                </c:pt>
                <c:pt idx="277">
                  <c:v>0.663517555302515</c:v>
                </c:pt>
                <c:pt idx="278">
                  <c:v>0.648362793394973</c:v>
                </c:pt>
                <c:pt idx="279">
                  <c:v>0.633554166727772</c:v>
                </c:pt>
                <c:pt idx="280">
                  <c:v>0.619083769561094</c:v>
                </c:pt>
                <c:pt idx="281">
                  <c:v>0.604943876722473</c:v>
                </c:pt>
                <c:pt idx="282">
                  <c:v>0.591126939482622</c:v>
                </c:pt>
                <c:pt idx="283">
                  <c:v>0.577625581525471</c:v>
                </c:pt>
                <c:pt idx="284">
                  <c:v>0.564432595010242</c:v>
                </c:pt>
                <c:pt idx="285">
                  <c:v>0.551540936723468</c:v>
                </c:pt>
                <c:pt idx="286">
                  <c:v>0.538943724318898</c:v>
                </c:pt>
                <c:pt idx="287">
                  <c:v>0.52663423264329</c:v>
                </c:pt>
                <c:pt idx="288">
                  <c:v>0.51460589014611</c:v>
                </c:pt>
                <c:pt idx="289">
                  <c:v>0.50285227537125</c:v>
                </c:pt>
                <c:pt idx="290">
                  <c:v>0.491367113528859</c:v>
                </c:pt>
                <c:pt idx="291">
                  <c:v>0.480144273145487</c:v>
                </c:pt>
                <c:pt idx="292">
                  <c:v>0.469177762790728</c:v>
                </c:pt>
                <c:pt idx="293">
                  <c:v>0.458461727878638</c:v>
                </c:pt>
                <c:pt idx="294">
                  <c:v>0.447990447542199</c:v>
                </c:pt>
                <c:pt idx="295">
                  <c:v>0.437758331579179</c:v>
                </c:pt>
                <c:pt idx="296">
                  <c:v>0.427759917467739</c:v>
                </c:pt>
                <c:pt idx="297">
                  <c:v>0.417989867450212</c:v>
                </c:pt>
                <c:pt idx="298">
                  <c:v>0.408442965683483</c:v>
                </c:pt>
                <c:pt idx="299">
                  <c:v>0.399114115454462</c:v>
                </c:pt>
                <c:pt idx="300">
                  <c:v>0.389998336459144</c:v>
                </c:pt>
                <c:pt idx="301">
                  <c:v>0.381090762143826</c:v>
                </c:pt>
                <c:pt idx="302">
                  <c:v>0.372386637107044</c:v>
                </c:pt>
                <c:pt idx="303">
                  <c:v>0.363881314560854</c:v>
                </c:pt>
                <c:pt idx="304">
                  <c:v>0.355570253850096</c:v>
                </c:pt>
                <c:pt idx="305">
                  <c:v>0.347449018028316</c:v>
                </c:pt>
                <c:pt idx="306">
                  <c:v>0.339513271489059</c:v>
                </c:pt>
                <c:pt idx="307">
                  <c:v>0.331758777651257</c:v>
                </c:pt>
                <c:pt idx="308">
                  <c:v>0.324181396697486</c:v>
                </c:pt>
                <c:pt idx="309">
                  <c:v>0.316777083363885</c:v>
                </c:pt>
                <c:pt idx="310">
                  <c:v>0.309541884780547</c:v>
                </c:pt>
                <c:pt idx="311">
                  <c:v>1.94555870071724</c:v>
                </c:pt>
                <c:pt idx="312">
                  <c:v>6.42747395286134</c:v>
                </c:pt>
                <c:pt idx="313">
                  <c:v>10.5277574170283</c:v>
                </c:pt>
                <c:pt idx="314">
                  <c:v>14.0007048678793</c:v>
                </c:pt>
                <c:pt idx="315">
                  <c:v>16.7997880472426</c:v>
                </c:pt>
                <c:pt idx="316">
                  <c:v>20.5578339766332</c:v>
                </c:pt>
                <c:pt idx="317">
                  <c:v>24.4119165380568</c:v>
                </c:pt>
                <c:pt idx="318">
                  <c:v>28.2243582830461</c:v>
                </c:pt>
                <c:pt idx="319">
                  <c:v>34.4142263127468</c:v>
                </c:pt>
                <c:pt idx="320">
                  <c:v>41.5117233667263</c:v>
                </c:pt>
                <c:pt idx="321">
                  <c:v>48.302241331037</c:v>
                </c:pt>
                <c:pt idx="322">
                  <c:v>54.860036654222</c:v>
                </c:pt>
                <c:pt idx="323">
                  <c:v>60.2071566041986</c:v>
                </c:pt>
                <c:pt idx="324">
                  <c:v>64.3577054015253</c:v>
                </c:pt>
                <c:pt idx="325">
                  <c:v>67.4357030912075</c:v>
                </c:pt>
                <c:pt idx="326">
                  <c:v>72.803166997554</c:v>
                </c:pt>
                <c:pt idx="327">
                  <c:v>80.6651246499626</c:v>
                </c:pt>
                <c:pt idx="328">
                  <c:v>86.9461509080517</c:v>
                </c:pt>
                <c:pt idx="329">
                  <c:v>92.1891818409772</c:v>
                </c:pt>
                <c:pt idx="330">
                  <c:v>96.4924258633999</c:v>
                </c:pt>
                <c:pt idx="331">
                  <c:v>101.195907998758</c:v>
                </c:pt>
                <c:pt idx="332">
                  <c:v>106.50737249149</c:v>
                </c:pt>
                <c:pt idx="333">
                  <c:v>111.373953703252</c:v>
                </c:pt>
                <c:pt idx="334">
                  <c:v>116.870416346278</c:v>
                </c:pt>
                <c:pt idx="335">
                  <c:v>121.333775532131</c:v>
                </c:pt>
                <c:pt idx="336">
                  <c:v>125.070182802367</c:v>
                </c:pt>
                <c:pt idx="337">
                  <c:v>127.789972207079</c:v>
                </c:pt>
                <c:pt idx="338">
                  <c:v>129.606950573692</c:v>
                </c:pt>
                <c:pt idx="339">
                  <c:v>132.258868009767</c:v>
                </c:pt>
                <c:pt idx="340">
                  <c:v>136.040191021604</c:v>
                </c:pt>
                <c:pt idx="341">
                  <c:v>139.60165794441</c:v>
                </c:pt>
                <c:pt idx="342">
                  <c:v>142.2268438459</c:v>
                </c:pt>
                <c:pt idx="343">
                  <c:v>145.007220975102</c:v>
                </c:pt>
                <c:pt idx="344">
                  <c:v>147.000833608907</c:v>
                </c:pt>
                <c:pt idx="345">
                  <c:v>148.095564612644</c:v>
                </c:pt>
                <c:pt idx="346">
                  <c:v>150.335769050607</c:v>
                </c:pt>
                <c:pt idx="347">
                  <c:v>152.734356296036</c:v>
                </c:pt>
                <c:pt idx="348">
                  <c:v>154.382581459136</c:v>
                </c:pt>
                <c:pt idx="349">
                  <c:v>156.571944143177</c:v>
                </c:pt>
                <c:pt idx="350">
                  <c:v>159.544329078908</c:v>
                </c:pt>
                <c:pt idx="351">
                  <c:v>162.801198598866</c:v>
                </c:pt>
                <c:pt idx="352">
                  <c:v>164.699982997592</c:v>
                </c:pt>
                <c:pt idx="353">
                  <c:v>166.268056935595</c:v>
                </c:pt>
                <c:pt idx="354">
                  <c:v>167.098878500748</c:v>
                </c:pt>
                <c:pt idx="355">
                  <c:v>167.037694406275</c:v>
                </c:pt>
                <c:pt idx="356">
                  <c:v>166.425603925841</c:v>
                </c:pt>
                <c:pt idx="357">
                  <c:v>167.19769903512</c:v>
                </c:pt>
                <c:pt idx="358">
                  <c:v>167.079250233614</c:v>
                </c:pt>
                <c:pt idx="359">
                  <c:v>166.196752379886</c:v>
                </c:pt>
                <c:pt idx="360">
                  <c:v>165.445348932882</c:v>
                </c:pt>
                <c:pt idx="361">
                  <c:v>164.170011177051</c:v>
                </c:pt>
                <c:pt idx="362">
                  <c:v>162.323104377159</c:v>
                </c:pt>
                <c:pt idx="363">
                  <c:v>161.852698444221</c:v>
                </c:pt>
                <c:pt idx="364">
                  <c:v>160.924351104238</c:v>
                </c:pt>
                <c:pt idx="365">
                  <c:v>159.786752977248</c:v>
                </c:pt>
                <c:pt idx="366">
                  <c:v>158.725845390907</c:v>
                </c:pt>
              </c:numCache>
            </c:numRef>
          </c:yVal>
          <c:smooth val="0"/>
        </c:ser>
        <c:axId val="14918470"/>
        <c:axId val="83257866"/>
      </c:scatterChart>
      <c:valAx>
        <c:axId val="149184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/m/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57866"/>
        <c:crosses val="autoZero"/>
        <c:crossBetween val="midCat"/>
      </c:valAx>
      <c:valAx>
        <c:axId val="83257866"/>
        <c:scaling>
          <c:logBase val="10"/>
          <c:orientation val="minMax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1847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800" spc="-1" strike="noStrike">
                <a:solidFill>
                  <a:srgbClr val="595959"/>
                </a:solidFill>
                <a:latin typeface="Calibri"/>
              </a:rPr>
              <a:t>Ed e Eb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spPr>
            <a:solidFill>
              <a:srgbClr val="ffff00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Diário'!$U$18:$U$206</c:f>
              <c:numCache>
                <c:formatCode>General</c:formatCode>
                <c:ptCount val="189"/>
                <c:pt idx="0">
                  <c:v>35</c:v>
                </c:pt>
                <c:pt idx="1">
                  <c:v>34.2005988951986</c:v>
                </c:pt>
                <c:pt idx="2">
                  <c:v>34.4460612133769</c:v>
                </c:pt>
                <c:pt idx="3">
                  <c:v>37.9795619391019</c:v>
                </c:pt>
                <c:pt idx="4">
                  <c:v>42.6358873307667</c:v>
                </c:pt>
                <c:pt idx="5">
                  <c:v>46.5221394385479</c:v>
                </c:pt>
                <c:pt idx="6">
                  <c:v>49.7558824844637</c:v>
                </c:pt>
                <c:pt idx="7">
                  <c:v>53.1753220270597</c:v>
                </c:pt>
                <c:pt idx="8">
                  <c:v>58.9455781273558</c:v>
                </c:pt>
                <c:pt idx="9">
                  <c:v>65.1541308765857</c:v>
                </c:pt>
                <c:pt idx="10">
                  <c:v>75.1437364441906</c:v>
                </c:pt>
                <c:pt idx="11">
                  <c:v>83.0178013497495</c:v>
                </c:pt>
                <c:pt idx="12">
                  <c:v>90.6078069371972</c:v>
                </c:pt>
                <c:pt idx="13">
                  <c:v>96.6172528349989</c:v>
                </c:pt>
                <c:pt idx="14">
                  <c:v>101.093018055754</c:v>
                </c:pt>
                <c:pt idx="15">
                  <c:v>104.077419982216</c:v>
                </c:pt>
                <c:pt idx="16">
                  <c:v>105.852333417521</c:v>
                </c:pt>
                <c:pt idx="17">
                  <c:v>107.144045749892</c:v>
                </c:pt>
                <c:pt idx="18">
                  <c:v>107.950876684978</c:v>
                </c:pt>
                <c:pt idx="19">
                  <c:v>108.27456183715</c:v>
                </c:pt>
                <c:pt idx="20">
                  <c:v>108.297398191365</c:v>
                </c:pt>
                <c:pt idx="21">
                  <c:v>109.935108959635</c:v>
                </c:pt>
                <c:pt idx="22">
                  <c:v>110.665712272178</c:v>
                </c:pt>
                <c:pt idx="23">
                  <c:v>110.665182190472</c:v>
                </c:pt>
                <c:pt idx="24">
                  <c:v>109.968490088477</c:v>
                </c:pt>
                <c:pt idx="25">
                  <c:v>108.852685119386</c:v>
                </c:pt>
                <c:pt idx="26">
                  <c:v>107.238029360969</c:v>
                </c:pt>
                <c:pt idx="27">
                  <c:v>105.250254895915</c:v>
                </c:pt>
                <c:pt idx="28">
                  <c:v>103.37811654871</c:v>
                </c:pt>
                <c:pt idx="29">
                  <c:v>104.352381361339</c:v>
                </c:pt>
                <c:pt idx="30">
                  <c:v>107.748555153334</c:v>
                </c:pt>
                <c:pt idx="31">
                  <c:v>112.402763925669</c:v>
                </c:pt>
                <c:pt idx="32">
                  <c:v>116.772947541742</c:v>
                </c:pt>
                <c:pt idx="33">
                  <c:v>120.293387207274</c:v>
                </c:pt>
                <c:pt idx="34">
                  <c:v>122.414253922147</c:v>
                </c:pt>
                <c:pt idx="35">
                  <c:v>123.401584066074</c:v>
                </c:pt>
                <c:pt idx="36">
                  <c:v>123.466731511565</c:v>
                </c:pt>
                <c:pt idx="37">
                  <c:v>122.777757947766</c:v>
                </c:pt>
                <c:pt idx="38">
                  <c:v>121.469801590503</c:v>
                </c:pt>
                <c:pt idx="39">
                  <c:v>119.652598009383</c:v>
                </c:pt>
                <c:pt idx="40">
                  <c:v>117.394254111601</c:v>
                </c:pt>
                <c:pt idx="41">
                  <c:v>114.774515780934</c:v>
                </c:pt>
                <c:pt idx="42">
                  <c:v>112.153062217554</c:v>
                </c:pt>
                <c:pt idx="43">
                  <c:v>111.447582594262</c:v>
                </c:pt>
                <c:pt idx="44">
                  <c:v>111.780471531713</c:v>
                </c:pt>
                <c:pt idx="45">
                  <c:v>112.486075074225</c:v>
                </c:pt>
                <c:pt idx="46">
                  <c:v>112.730223769723</c:v>
                </c:pt>
                <c:pt idx="47">
                  <c:v>112.289888353283</c:v>
                </c:pt>
                <c:pt idx="48">
                  <c:v>111.336323542118</c:v>
                </c:pt>
                <c:pt idx="49">
                  <c:v>109.905158011656</c:v>
                </c:pt>
                <c:pt idx="50">
                  <c:v>108.001232894729</c:v>
                </c:pt>
                <c:pt idx="51">
                  <c:v>105.709028269781</c:v>
                </c:pt>
                <c:pt idx="52">
                  <c:v>103.294630727314</c:v>
                </c:pt>
                <c:pt idx="53">
                  <c:v>100.935378100929</c:v>
                </c:pt>
                <c:pt idx="54">
                  <c:v>98.6300108790028</c:v>
                </c:pt>
                <c:pt idx="55">
                  <c:v>96.3772983171957</c:v>
                </c:pt>
                <c:pt idx="56">
                  <c:v>94.1760377814088</c:v>
                </c:pt>
                <c:pt idx="57">
                  <c:v>92.0250541057438</c:v>
                </c:pt>
                <c:pt idx="58">
                  <c:v>89.9231989651284</c:v>
                </c:pt>
                <c:pt idx="59">
                  <c:v>87.8693502622713</c:v>
                </c:pt>
                <c:pt idx="60">
                  <c:v>85.8624115286187</c:v>
                </c:pt>
                <c:pt idx="61">
                  <c:v>83.9013113389933</c:v>
                </c:pt>
                <c:pt idx="62">
                  <c:v>81.9850027396025</c:v>
                </c:pt>
                <c:pt idx="63">
                  <c:v>80.1124626891116</c:v>
                </c:pt>
                <c:pt idx="64">
                  <c:v>78.282691512482</c:v>
                </c:pt>
                <c:pt idx="65">
                  <c:v>76.4947123672847</c:v>
                </c:pt>
                <c:pt idx="66">
                  <c:v>74.7475707222026</c:v>
                </c:pt>
                <c:pt idx="67">
                  <c:v>73.0403338474441</c:v>
                </c:pt>
                <c:pt idx="68">
                  <c:v>71.3720903167952</c:v>
                </c:pt>
                <c:pt idx="69">
                  <c:v>69.7419495210458</c:v>
                </c:pt>
                <c:pt idx="70">
                  <c:v>68.1490411925279</c:v>
                </c:pt>
                <c:pt idx="71">
                  <c:v>66.5925149405147</c:v>
                </c:pt>
                <c:pt idx="72">
                  <c:v>65.0715397972304</c:v>
                </c:pt>
                <c:pt idx="73">
                  <c:v>63.5853037742294</c:v>
                </c:pt>
                <c:pt idx="74">
                  <c:v>62.1330134289079</c:v>
                </c:pt>
                <c:pt idx="75">
                  <c:v>60.7138934409163</c:v>
                </c:pt>
                <c:pt idx="76">
                  <c:v>59.3271861982459</c:v>
                </c:pt>
                <c:pt idx="77">
                  <c:v>59.857263381234</c:v>
                </c:pt>
                <c:pt idx="78">
                  <c:v>60.1098933775756</c:v>
                </c:pt>
                <c:pt idx="79">
                  <c:v>59.8529738734823</c:v>
                </c:pt>
                <c:pt idx="80">
                  <c:v>59.3196590512482</c:v>
                </c:pt>
                <c:pt idx="81">
                  <c:v>58.517262696637</c:v>
                </c:pt>
                <c:pt idx="82">
                  <c:v>57.3608919935683</c:v>
                </c:pt>
                <c:pt idx="83">
                  <c:v>56.0507674097954</c:v>
                </c:pt>
                <c:pt idx="84">
                  <c:v>54.7705661128709</c:v>
                </c:pt>
                <c:pt idx="85">
                  <c:v>53.6291977517396</c:v>
                </c:pt>
                <c:pt idx="86">
                  <c:v>52.4043051822438</c:v>
                </c:pt>
                <c:pt idx="87">
                  <c:v>51.2073891976999</c:v>
                </c:pt>
                <c:pt idx="88">
                  <c:v>50.0378108120246</c:v>
                </c:pt>
                <c:pt idx="89">
                  <c:v>48.8949456335967</c:v>
                </c:pt>
                <c:pt idx="90">
                  <c:v>48.8587473643344</c:v>
                </c:pt>
                <c:pt idx="91">
                  <c:v>48.3900156776928</c:v>
                </c:pt>
                <c:pt idx="92">
                  <c:v>47.5471759605985</c:v>
                </c:pt>
                <c:pt idx="93">
                  <c:v>46.5768082637898</c:v>
                </c:pt>
                <c:pt idx="94">
                  <c:v>45.5129924928127</c:v>
                </c:pt>
                <c:pt idx="95">
                  <c:v>44.473474307625</c:v>
                </c:pt>
                <c:pt idx="96">
                  <c:v>43.4576987506001</c:v>
                </c:pt>
                <c:pt idx="97">
                  <c:v>42.4651235393613</c:v>
                </c:pt>
                <c:pt idx="98">
                  <c:v>41.4952187772787</c:v>
                </c:pt>
                <c:pt idx="99">
                  <c:v>40.5474666705778</c:v>
                </c:pt>
                <c:pt idx="100">
                  <c:v>39.6213612519104</c:v>
                </c:pt>
                <c:pt idx="101">
                  <c:v>38.7164081102386</c:v>
                </c:pt>
                <c:pt idx="102">
                  <c:v>37.8321241268882</c:v>
                </c:pt>
                <c:pt idx="103">
                  <c:v>36.9680372176305</c:v>
                </c:pt>
                <c:pt idx="104">
                  <c:v>36.1236860806558</c:v>
                </c:pt>
                <c:pt idx="105">
                  <c:v>35.2986199503023</c:v>
                </c:pt>
                <c:pt idx="106">
                  <c:v>34.4923983564098</c:v>
                </c:pt>
                <c:pt idx="107">
                  <c:v>33.7045908891708</c:v>
                </c:pt>
                <c:pt idx="108">
                  <c:v>32.9347769693514</c:v>
                </c:pt>
                <c:pt idx="109">
                  <c:v>32.1825456237603</c:v>
                </c:pt>
                <c:pt idx="110">
                  <c:v>31.4474952658473</c:v>
                </c:pt>
                <c:pt idx="111">
                  <c:v>30.7292334813114</c:v>
                </c:pt>
                <c:pt idx="112">
                  <c:v>30.0273768186069</c:v>
                </c:pt>
                <c:pt idx="113">
                  <c:v>29.3415505842331</c:v>
                </c:pt>
                <c:pt idx="114">
                  <c:v>28.671388642701</c:v>
                </c:pt>
                <c:pt idx="115">
                  <c:v>28.0165332210677</c:v>
                </c:pt>
                <c:pt idx="116">
                  <c:v>27.3766347179356</c:v>
                </c:pt>
                <c:pt idx="117">
                  <c:v>26.7513515168138</c:v>
                </c:pt>
                <c:pt idx="118">
                  <c:v>26.1403498037432</c:v>
                </c:pt>
                <c:pt idx="119">
                  <c:v>25.5433033890858</c:v>
                </c:pt>
                <c:pt idx="120">
                  <c:v>24.9598935333855</c:v>
                </c:pt>
                <c:pt idx="121">
                  <c:v>24.3898087772051</c:v>
                </c:pt>
                <c:pt idx="122">
                  <c:v>23.832744774851</c:v>
                </c:pt>
                <c:pt idx="123">
                  <c:v>23.2884041318949</c:v>
                </c:pt>
                <c:pt idx="124">
                  <c:v>22.7564962464063</c:v>
                </c:pt>
                <c:pt idx="125">
                  <c:v>22.2367371538125</c:v>
                </c:pt>
                <c:pt idx="126">
                  <c:v>21.7288493753</c:v>
                </c:pt>
                <c:pt idx="127">
                  <c:v>21.2325617696806</c:v>
                </c:pt>
                <c:pt idx="128">
                  <c:v>20.7476093886393</c:v>
                </c:pt>
                <c:pt idx="129">
                  <c:v>20.2737333352889</c:v>
                </c:pt>
                <c:pt idx="130">
                  <c:v>19.8106806259552</c:v>
                </c:pt>
                <c:pt idx="131">
                  <c:v>19.3582040551193</c:v>
                </c:pt>
                <c:pt idx="132">
                  <c:v>18.916062063444</c:v>
                </c:pt>
                <c:pt idx="133">
                  <c:v>18.4840186088152</c:v>
                </c:pt>
                <c:pt idx="134">
                  <c:v>18.0618430403279</c:v>
                </c:pt>
                <c:pt idx="135">
                  <c:v>17.6493099751511</c:v>
                </c:pt>
                <c:pt idx="136">
                  <c:v>17.2461991782049</c:v>
                </c:pt>
                <c:pt idx="137">
                  <c:v>16.8522954445854</c:v>
                </c:pt>
                <c:pt idx="138">
                  <c:v>16.4673884846757</c:v>
                </c:pt>
                <c:pt idx="139">
                  <c:v>16.0912728118801</c:v>
                </c:pt>
                <c:pt idx="140">
                  <c:v>15.7237476329236</c:v>
                </c:pt>
                <c:pt idx="141">
                  <c:v>15.3646167406557</c:v>
                </c:pt>
                <c:pt idx="142">
                  <c:v>15.0136884093034</c:v>
                </c:pt>
                <c:pt idx="143">
                  <c:v>14.6707752921165</c:v>
                </c:pt>
                <c:pt idx="144">
                  <c:v>14.3356943213505</c:v>
                </c:pt>
                <c:pt idx="145">
                  <c:v>14.0082666105338</c:v>
                </c:pt>
                <c:pt idx="146">
                  <c:v>13.6883173589678</c:v>
                </c:pt>
                <c:pt idx="147">
                  <c:v>13.3756757584069</c:v>
                </c:pt>
                <c:pt idx="148">
                  <c:v>13.0701749018716</c:v>
                </c:pt>
                <c:pt idx="149">
                  <c:v>12.7716516945429</c:v>
                </c:pt>
                <c:pt idx="150">
                  <c:v>12.4799467666927</c:v>
                </c:pt>
                <c:pt idx="151">
                  <c:v>12.1949043886025</c:v>
                </c:pt>
                <c:pt idx="152">
                  <c:v>11.9163723874255</c:v>
                </c:pt>
                <c:pt idx="153">
                  <c:v>11.6442020659474</c:v>
                </c:pt>
                <c:pt idx="154">
                  <c:v>11.3782481232032</c:v>
                </c:pt>
                <c:pt idx="155">
                  <c:v>11.1183685769062</c:v>
                </c:pt>
                <c:pt idx="156">
                  <c:v>10.86442468765</c:v>
                </c:pt>
                <c:pt idx="157">
                  <c:v>10.6162808848403</c:v>
                </c:pt>
                <c:pt idx="158">
                  <c:v>10.3738046943196</c:v>
                </c:pt>
                <c:pt idx="159">
                  <c:v>10.1368666676444</c:v>
                </c:pt>
                <c:pt idx="160">
                  <c:v>9.90534031297757</c:v>
                </c:pt>
                <c:pt idx="161">
                  <c:v>9.67910202755963</c:v>
                </c:pt>
                <c:pt idx="162">
                  <c:v>9.45803103172201</c:v>
                </c:pt>
                <c:pt idx="163">
                  <c:v>9.2420093044076</c:v>
                </c:pt>
                <c:pt idx="164">
                  <c:v>9.03092152016393</c:v>
                </c:pt>
                <c:pt idx="165">
                  <c:v>8.82465498757554</c:v>
                </c:pt>
                <c:pt idx="166">
                  <c:v>8.62309958910243</c:v>
                </c:pt>
                <c:pt idx="167">
                  <c:v>8.42614772229269</c:v>
                </c:pt>
                <c:pt idx="168">
                  <c:v>8.23369424233781</c:v>
                </c:pt>
                <c:pt idx="169">
                  <c:v>8.04563640594005</c:v>
                </c:pt>
                <c:pt idx="170">
                  <c:v>7.8618738164618</c:v>
                </c:pt>
                <c:pt idx="171">
                  <c:v>7.68230837032784</c:v>
                </c:pt>
                <c:pt idx="172">
                  <c:v>7.50684420465169</c:v>
                </c:pt>
                <c:pt idx="173">
                  <c:v>7.33538764605825</c:v>
                </c:pt>
                <c:pt idx="174">
                  <c:v>7.16784716067524</c:v>
                </c:pt>
                <c:pt idx="175">
                  <c:v>7.00413330526691</c:v>
                </c:pt>
                <c:pt idx="176">
                  <c:v>6.84415867948387</c:v>
                </c:pt>
                <c:pt idx="177">
                  <c:v>6.68783787920343</c:v>
                </c:pt>
                <c:pt idx="178">
                  <c:v>6.53508745093577</c:v>
                </c:pt>
                <c:pt idx="179">
                  <c:v>6.38582584727144</c:v>
                </c:pt>
                <c:pt idx="180">
                  <c:v>6.23997338334635</c:v>
                </c:pt>
                <c:pt idx="181">
                  <c:v>6.09745219430125</c:v>
                </c:pt>
                <c:pt idx="182">
                  <c:v>5.95818619371274</c:v>
                </c:pt>
                <c:pt idx="183">
                  <c:v>5.8221010329737</c:v>
                </c:pt>
                <c:pt idx="184">
                  <c:v>5.68912406160157</c:v>
                </c:pt>
                <c:pt idx="185">
                  <c:v>5.5591842884531</c:v>
                </c:pt>
                <c:pt idx="186">
                  <c:v>5.43221234382498</c:v>
                </c:pt>
                <c:pt idx="187">
                  <c:v>5.30814044242014</c:v>
                </c:pt>
                <c:pt idx="188">
                  <c:v>5.18690234715981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Diário'!$T$18:$T$206</c:f>
              <c:numCache>
                <c:formatCode>General</c:formatCode>
                <c:ptCount val="189"/>
                <c:pt idx="0">
                  <c:v>0</c:v>
                </c:pt>
                <c:pt idx="1">
                  <c:v>62.4191110326063</c:v>
                </c:pt>
                <c:pt idx="2">
                  <c:v>438.593282118446</c:v>
                </c:pt>
                <c:pt idx="3">
                  <c:v>311.439547516566</c:v>
                </c:pt>
                <c:pt idx="4">
                  <c:v>156.206073715005</c:v>
                </c:pt>
                <c:pt idx="5">
                  <c:v>78.7359992500604</c:v>
                </c:pt>
                <c:pt idx="6">
                  <c:v>63.45733781198</c:v>
                </c:pt>
                <c:pt idx="7">
                  <c:v>286.717236273392</c:v>
                </c:pt>
                <c:pt idx="8">
                  <c:v>227.364617209414</c:v>
                </c:pt>
                <c:pt idx="9">
                  <c:v>942.048495586144</c:v>
                </c:pt>
                <c:pt idx="10">
                  <c:v>471.041244667403</c:v>
                </c:pt>
                <c:pt idx="11">
                  <c:v>299.665880886412</c:v>
                </c:pt>
                <c:pt idx="12">
                  <c:v>150.553453365363</c:v>
                </c:pt>
                <c:pt idx="13">
                  <c:v>75.2767266826815</c:v>
                </c:pt>
                <c:pt idx="14">
                  <c:v>37.6383633413407</c:v>
                </c:pt>
                <c:pt idx="15">
                  <c:v>18.8191816706704</c:v>
                </c:pt>
                <c:pt idx="16">
                  <c:v>13.2082724397697</c:v>
                </c:pt>
                <c:pt idx="17">
                  <c:v>8.63399662602724</c:v>
                </c:pt>
                <c:pt idx="18">
                  <c:v>5.12039809045383</c:v>
                </c:pt>
                <c:pt idx="19">
                  <c:v>6.11762779254652</c:v>
                </c:pt>
                <c:pt idx="20">
                  <c:v>148.942851307657</c:v>
                </c:pt>
                <c:pt idx="21">
                  <c:v>74.4714256538286</c:v>
                </c:pt>
                <c:pt idx="22">
                  <c:v>37.2357128269143</c:v>
                </c:pt>
                <c:pt idx="23">
                  <c:v>18.6178564134572</c:v>
                </c:pt>
                <c:pt idx="24">
                  <c:v>9.30892820672858</c:v>
                </c:pt>
                <c:pt idx="25">
                  <c:v>4.65446410336429</c:v>
                </c:pt>
                <c:pt idx="26">
                  <c:v>2.32723205168214</c:v>
                </c:pt>
                <c:pt idx="27">
                  <c:v>10.6118266793247</c:v>
                </c:pt>
                <c:pt idx="28">
                  <c:v>355.887563260548</c:v>
                </c:pt>
                <c:pt idx="29">
                  <c:v>456.374929240435</c:v>
                </c:pt>
                <c:pt idx="30">
                  <c:v>376.662969363197</c:v>
                </c:pt>
                <c:pt idx="31">
                  <c:v>219.204845027349</c:v>
                </c:pt>
                <c:pt idx="32">
                  <c:v>115.493550571086</c:v>
                </c:pt>
                <c:pt idx="33">
                  <c:v>57.7467752855429</c:v>
                </c:pt>
                <c:pt idx="34">
                  <c:v>28.8733876427715</c:v>
                </c:pt>
                <c:pt idx="35">
                  <c:v>14.4366938213857</c:v>
                </c:pt>
                <c:pt idx="36">
                  <c:v>7.21834691069286</c:v>
                </c:pt>
                <c:pt idx="37">
                  <c:v>3.60917345534643</c:v>
                </c:pt>
                <c:pt idx="38">
                  <c:v>1.80458672767322</c:v>
                </c:pt>
                <c:pt idx="39">
                  <c:v>0.902293363836608</c:v>
                </c:pt>
                <c:pt idx="40">
                  <c:v>0.451146681918304</c:v>
                </c:pt>
                <c:pt idx="41">
                  <c:v>0.225573340959152</c:v>
                </c:pt>
                <c:pt idx="42">
                  <c:v>253.622945912811</c:v>
                </c:pt>
                <c:pt idx="43">
                  <c:v>209.1460821022</c:v>
                </c:pt>
                <c:pt idx="44">
                  <c:v>141.164946089769</c:v>
                </c:pt>
                <c:pt idx="45">
                  <c:v>72.341792335357</c:v>
                </c:pt>
                <c:pt idx="46">
                  <c:v>36.1708961676785</c:v>
                </c:pt>
                <c:pt idx="47">
                  <c:v>18.0854480838392</c:v>
                </c:pt>
                <c:pt idx="48">
                  <c:v>9.04272404191962</c:v>
                </c:pt>
                <c:pt idx="49">
                  <c:v>4.52136202095981</c:v>
                </c:pt>
                <c:pt idx="50">
                  <c:v>2.26068101047991</c:v>
                </c:pt>
                <c:pt idx="51">
                  <c:v>1.13034050523995</c:v>
                </c:pt>
                <c:pt idx="52">
                  <c:v>0.565170252619976</c:v>
                </c:pt>
                <c:pt idx="53">
                  <c:v>0.282585126309988</c:v>
                </c:pt>
                <c:pt idx="54">
                  <c:v>0.141292563154994</c:v>
                </c:pt>
                <c:pt idx="55">
                  <c:v>37.4021594773574</c:v>
                </c:pt>
                <c:pt idx="56">
                  <c:v>18.7010797386787</c:v>
                </c:pt>
                <c:pt idx="57">
                  <c:v>9.35053986933934</c:v>
                </c:pt>
                <c:pt idx="58">
                  <c:v>4.67526993466967</c:v>
                </c:pt>
                <c:pt idx="59">
                  <c:v>2.33763496733484</c:v>
                </c:pt>
                <c:pt idx="60">
                  <c:v>1.16881748366742</c:v>
                </c:pt>
                <c:pt idx="61">
                  <c:v>0.584408741833709</c:v>
                </c:pt>
                <c:pt idx="62">
                  <c:v>0.292204370916854</c:v>
                </c:pt>
                <c:pt idx="63">
                  <c:v>0.146102185458427</c:v>
                </c:pt>
                <c:pt idx="64">
                  <c:v>1.07821610400115</c:v>
                </c:pt>
                <c:pt idx="65">
                  <c:v>0.539108052000576</c:v>
                </c:pt>
                <c:pt idx="66">
                  <c:v>0.269554026000288</c:v>
                </c:pt>
                <c:pt idx="67">
                  <c:v>0.134777013000144</c:v>
                </c:pt>
                <c:pt idx="68">
                  <c:v>0.067388506500072</c:v>
                </c:pt>
                <c:pt idx="69">
                  <c:v>0.609491008458582</c:v>
                </c:pt>
                <c:pt idx="70">
                  <c:v>3.79734777803247</c:v>
                </c:pt>
                <c:pt idx="71">
                  <c:v>4.31630518937476</c:v>
                </c:pt>
                <c:pt idx="72">
                  <c:v>21.5617489213468</c:v>
                </c:pt>
                <c:pt idx="73">
                  <c:v>12.3745812283651</c:v>
                </c:pt>
                <c:pt idx="74">
                  <c:v>42.0838862297613</c:v>
                </c:pt>
                <c:pt idx="75">
                  <c:v>161.363383825193</c:v>
                </c:pt>
                <c:pt idx="76">
                  <c:v>483.07506671571</c:v>
                </c:pt>
                <c:pt idx="77">
                  <c:v>242.31266763245</c:v>
                </c:pt>
                <c:pt idx="78">
                  <c:v>121.156333816225</c:v>
                </c:pt>
                <c:pt idx="79">
                  <c:v>60.5781669081125</c:v>
                </c:pt>
                <c:pt idx="80">
                  <c:v>30.2890834540563</c:v>
                </c:pt>
                <c:pt idx="81">
                  <c:v>15.1445417270281</c:v>
                </c:pt>
                <c:pt idx="82">
                  <c:v>7.57227086351407</c:v>
                </c:pt>
                <c:pt idx="83">
                  <c:v>6.80728521397052</c:v>
                </c:pt>
                <c:pt idx="84">
                  <c:v>18.1336375644857</c:v>
                </c:pt>
                <c:pt idx="85">
                  <c:v>9.06681878224283</c:v>
                </c:pt>
                <c:pt idx="86">
                  <c:v>4.53340939112141</c:v>
                </c:pt>
                <c:pt idx="87">
                  <c:v>2.26670469556071</c:v>
                </c:pt>
                <c:pt idx="88">
                  <c:v>1.13335234778035</c:v>
                </c:pt>
                <c:pt idx="89">
                  <c:v>223.527706443927</c:v>
                </c:pt>
                <c:pt idx="90">
                  <c:v>111.763853221963</c:v>
                </c:pt>
                <c:pt idx="91">
                  <c:v>55.8819266109816</c:v>
                </c:pt>
                <c:pt idx="92">
                  <c:v>28.2021264535231</c:v>
                </c:pt>
                <c:pt idx="93">
                  <c:v>14.1010632267615</c:v>
                </c:pt>
                <c:pt idx="94">
                  <c:v>7.05053161338077</c:v>
                </c:pt>
                <c:pt idx="95">
                  <c:v>3.52526580669039</c:v>
                </c:pt>
                <c:pt idx="96">
                  <c:v>1.76263290334519</c:v>
                </c:pt>
                <c:pt idx="97">
                  <c:v>0.881316451672597</c:v>
                </c:pt>
                <c:pt idx="98">
                  <c:v>2.85440371511645</c:v>
                </c:pt>
                <c:pt idx="99">
                  <c:v>4.86261952710547</c:v>
                </c:pt>
                <c:pt idx="100">
                  <c:v>3.15062147089921</c:v>
                </c:pt>
                <c:pt idx="101">
                  <c:v>50.9981954634349</c:v>
                </c:pt>
                <c:pt idx="102">
                  <c:v>25.4990977317174</c:v>
                </c:pt>
                <c:pt idx="103">
                  <c:v>12.7495488658587</c:v>
                </c:pt>
                <c:pt idx="104">
                  <c:v>13.5249973348123</c:v>
                </c:pt>
                <c:pt idx="105">
                  <c:v>6.76249866740617</c:v>
                </c:pt>
                <c:pt idx="106">
                  <c:v>3.38124933370308</c:v>
                </c:pt>
                <c:pt idx="107">
                  <c:v>3.2830677880229</c:v>
                </c:pt>
                <c:pt idx="108">
                  <c:v>4.78476329716834</c:v>
                </c:pt>
                <c:pt idx="109">
                  <c:v>2.39238164858417</c:v>
                </c:pt>
                <c:pt idx="110">
                  <c:v>1.19619082429209</c:v>
                </c:pt>
                <c:pt idx="111">
                  <c:v>0.598095412146043</c:v>
                </c:pt>
                <c:pt idx="112">
                  <c:v>0.715774401295642</c:v>
                </c:pt>
                <c:pt idx="113">
                  <c:v>6.32879461617945</c:v>
                </c:pt>
                <c:pt idx="114">
                  <c:v>3.21401359034963</c:v>
                </c:pt>
                <c:pt idx="115">
                  <c:v>1.60700679517481</c:v>
                </c:pt>
                <c:pt idx="116">
                  <c:v>0.803503397587407</c:v>
                </c:pt>
                <c:pt idx="117">
                  <c:v>0.401751698793703</c:v>
                </c:pt>
                <c:pt idx="118">
                  <c:v>2.32909998571146</c:v>
                </c:pt>
                <c:pt idx="119">
                  <c:v>1.16454999285573</c:v>
                </c:pt>
                <c:pt idx="120">
                  <c:v>0.58353887234992</c:v>
                </c:pt>
                <c:pt idx="121">
                  <c:v>23.061040185306</c:v>
                </c:pt>
                <c:pt idx="122">
                  <c:v>95.5437262359437</c:v>
                </c:pt>
                <c:pt idx="123">
                  <c:v>47.7718631179719</c:v>
                </c:pt>
                <c:pt idx="124">
                  <c:v>23.8859315589859</c:v>
                </c:pt>
                <c:pt idx="125">
                  <c:v>11.942965779493</c:v>
                </c:pt>
                <c:pt idx="126">
                  <c:v>5.97148288974648</c:v>
                </c:pt>
                <c:pt idx="127">
                  <c:v>2.98574144487324</c:v>
                </c:pt>
                <c:pt idx="128">
                  <c:v>1.49287072243662</c:v>
                </c:pt>
                <c:pt idx="129">
                  <c:v>0.74643536121831</c:v>
                </c:pt>
                <c:pt idx="130">
                  <c:v>0.373217680609155</c:v>
                </c:pt>
                <c:pt idx="131">
                  <c:v>0.186608840304578</c:v>
                </c:pt>
                <c:pt idx="132">
                  <c:v>1.63047825782528</c:v>
                </c:pt>
                <c:pt idx="133">
                  <c:v>0.815239128912638</c:v>
                </c:pt>
                <c:pt idx="134">
                  <c:v>0.920899021088659</c:v>
                </c:pt>
                <c:pt idx="135">
                  <c:v>4.27044432879761</c:v>
                </c:pt>
                <c:pt idx="136">
                  <c:v>297.782834459327</c:v>
                </c:pt>
                <c:pt idx="137">
                  <c:v>161.825405667768</c:v>
                </c:pt>
                <c:pt idx="138">
                  <c:v>80.9127028338839</c:v>
                </c:pt>
                <c:pt idx="139">
                  <c:v>40.4563514169419</c:v>
                </c:pt>
                <c:pt idx="140">
                  <c:v>20.228175708471</c:v>
                </c:pt>
                <c:pt idx="141">
                  <c:v>10.1140878542355</c:v>
                </c:pt>
                <c:pt idx="142">
                  <c:v>5.05704392711774</c:v>
                </c:pt>
                <c:pt idx="143">
                  <c:v>2.52852196355887</c:v>
                </c:pt>
                <c:pt idx="144">
                  <c:v>1.26426098177944</c:v>
                </c:pt>
                <c:pt idx="145">
                  <c:v>0.632130490889718</c:v>
                </c:pt>
                <c:pt idx="146">
                  <c:v>0.316065245444859</c:v>
                </c:pt>
                <c:pt idx="147">
                  <c:v>0.158032622722429</c:v>
                </c:pt>
                <c:pt idx="148">
                  <c:v>0.0790163113612147</c:v>
                </c:pt>
                <c:pt idx="149">
                  <c:v>0.0395081556806074</c:v>
                </c:pt>
                <c:pt idx="150">
                  <c:v>0.0197540778403037</c:v>
                </c:pt>
                <c:pt idx="151">
                  <c:v>0.00987703892015184</c:v>
                </c:pt>
                <c:pt idx="152">
                  <c:v>0.00493851946007592</c:v>
                </c:pt>
                <c:pt idx="153">
                  <c:v>0.00246925973003796</c:v>
                </c:pt>
                <c:pt idx="154">
                  <c:v>0.00123462986501898</c:v>
                </c:pt>
                <c:pt idx="155">
                  <c:v>0.00061731493250949</c:v>
                </c:pt>
                <c:pt idx="156">
                  <c:v>0.000308657466254745</c:v>
                </c:pt>
                <c:pt idx="157">
                  <c:v>0.000154328733127372</c:v>
                </c:pt>
                <c:pt idx="158">
                  <c:v>0.360924184853602</c:v>
                </c:pt>
                <c:pt idx="159">
                  <c:v>0.180462092426801</c:v>
                </c:pt>
                <c:pt idx="160">
                  <c:v>2.79386943663584</c:v>
                </c:pt>
                <c:pt idx="161">
                  <c:v>1.39693471831792</c:v>
                </c:pt>
                <c:pt idx="162">
                  <c:v>12.8684821675483</c:v>
                </c:pt>
                <c:pt idx="163">
                  <c:v>6.43424108377417</c:v>
                </c:pt>
                <c:pt idx="164">
                  <c:v>5.91442665361627</c:v>
                </c:pt>
                <c:pt idx="165">
                  <c:v>2.95721332680813</c:v>
                </c:pt>
                <c:pt idx="166">
                  <c:v>1.47860666340407</c:v>
                </c:pt>
                <c:pt idx="167">
                  <c:v>0.739303331702033</c:v>
                </c:pt>
                <c:pt idx="168">
                  <c:v>0.369651665851017</c:v>
                </c:pt>
                <c:pt idx="169">
                  <c:v>0.184825832925508</c:v>
                </c:pt>
                <c:pt idx="170">
                  <c:v>0.0924129164627542</c:v>
                </c:pt>
                <c:pt idx="171">
                  <c:v>0.0462064582313771</c:v>
                </c:pt>
                <c:pt idx="172">
                  <c:v>0.0231032291156885</c:v>
                </c:pt>
                <c:pt idx="173">
                  <c:v>2.6033799145067</c:v>
                </c:pt>
                <c:pt idx="174">
                  <c:v>106.012360818942</c:v>
                </c:pt>
                <c:pt idx="175">
                  <c:v>53.006180409471</c:v>
                </c:pt>
                <c:pt idx="176">
                  <c:v>26.5030902047355</c:v>
                </c:pt>
                <c:pt idx="177">
                  <c:v>13.2515451023678</c:v>
                </c:pt>
                <c:pt idx="178">
                  <c:v>6.62577255118388</c:v>
                </c:pt>
                <c:pt idx="179">
                  <c:v>3.31288627559194</c:v>
                </c:pt>
                <c:pt idx="180">
                  <c:v>1.65644313779597</c:v>
                </c:pt>
                <c:pt idx="181">
                  <c:v>0.828221568897985</c:v>
                </c:pt>
                <c:pt idx="182">
                  <c:v>0.414110784448992</c:v>
                </c:pt>
                <c:pt idx="183">
                  <c:v>0.207055392224496</c:v>
                </c:pt>
                <c:pt idx="184">
                  <c:v>0.103527696112248</c:v>
                </c:pt>
                <c:pt idx="185">
                  <c:v>0.0517638480561241</c:v>
                </c:pt>
                <c:pt idx="186">
                  <c:v>0.025881924028062</c:v>
                </c:pt>
                <c:pt idx="187">
                  <c:v>0.012940962014031</c:v>
                </c:pt>
                <c:pt idx="188">
                  <c:v>0.00647048100701551</c:v>
                </c:pt>
              </c:numCache>
            </c:numRef>
          </c:val>
        </c:ser>
        <c:axId val="5399521"/>
        <c:axId val="88148316"/>
      </c:areaChart>
      <c:catAx>
        <c:axId val="53995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48316"/>
        <c:crosses val="autoZero"/>
        <c:auto val="1"/>
        <c:lblAlgn val="ctr"/>
        <c:lblOffset val="100"/>
        <c:noMultiLvlLbl val="0"/>
      </c:catAx>
      <c:valAx>
        <c:axId val="881483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952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100" spc="-1" strike="noStrike">
                <a:solidFill>
                  <a:srgbClr val="595959"/>
                </a:solidFill>
                <a:latin typeface="Calibri"/>
              </a:rPr>
              <a:t>Ed= Vazão Observada picos - Basica calc.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'determ.K'!$A$3:$A$18</c:f>
              <c:numCache>
                <c:formatCode>General</c:formatCode>
                <c:ptCount val="16"/>
                <c:pt idx="0">
                  <c:v>-97.2523981913646</c:v>
                </c:pt>
                <c:pt idx="1">
                  <c:v>-100.279108959635</c:v>
                </c:pt>
                <c:pt idx="2">
                  <c:v>-101.009712272178</c:v>
                </c:pt>
                <c:pt idx="3">
                  <c:v>-101.669182190472</c:v>
                </c:pt>
                <c:pt idx="4">
                  <c:v>-101.816490088477</c:v>
                </c:pt>
                <c:pt idx="5">
                  <c:v>-101.106685119386</c:v>
                </c:pt>
                <c:pt idx="6">
                  <c:v>-97.8040293609694</c:v>
                </c:pt>
                <c:pt idx="7">
                  <c:v>-77.6022548959154</c:v>
                </c:pt>
                <c:pt idx="8">
                  <c:v>-89.8151165487098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'determ.K'!$B$3:$B$18</c:f>
              <c:numCache>
                <c:formatCode>General</c:formatCode>
                <c:ptCount val="16"/>
                <c:pt idx="0">
                  <c:v>-34.9082187772787</c:v>
                </c:pt>
                <c:pt idx="1">
                  <c:v>-34.1444666705778</c:v>
                </c:pt>
                <c:pt idx="2">
                  <c:v>-31.0523612519104</c:v>
                </c:pt>
                <c:pt idx="3">
                  <c:v>-31.3674081102386</c:v>
                </c:pt>
                <c:pt idx="4">
                  <c:v>-31.2451241268881</c:v>
                </c:pt>
                <c:pt idx="5">
                  <c:v>-30.3810372176305</c:v>
                </c:pt>
                <c:pt idx="6">
                  <c:v>-29.5366860806558</c:v>
                </c:pt>
                <c:pt idx="7">
                  <c:v>-28.8956199503023</c:v>
                </c:pt>
                <c:pt idx="8">
                  <c:v>-25.0583983564098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'determ.K'!$C$3:$C$18</c:f>
              <c:numCache>
                <c:formatCode>General</c:formatCode>
                <c:ptCount val="16"/>
                <c:pt idx="0">
                  <c:v>-4.5732808848403</c:v>
                </c:pt>
                <c:pt idx="1">
                  <c:v>-4.33080469431964</c:v>
                </c:pt>
                <c:pt idx="2">
                  <c:v>-1.14086666764441</c:v>
                </c:pt>
                <c:pt idx="3">
                  <c:v>2.36665968702243</c:v>
                </c:pt>
                <c:pt idx="4">
                  <c:v>-0.0231020275596254</c:v>
                </c:pt>
                <c:pt idx="5">
                  <c:v>0.88096896827799</c:v>
                </c:pt>
                <c:pt idx="6">
                  <c:v>3.0299906955924</c:v>
                </c:pt>
                <c:pt idx="7">
                  <c:v>-1.08292152016393</c:v>
                </c:pt>
                <c:pt idx="8">
                  <c:v>-1.47565498757554</c:v>
                </c:pt>
                <c:pt idx="9">
                  <c:v>-1.66009958910243</c:v>
                </c:pt>
                <c:pt idx="10">
                  <c:v>-1.83914772229269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064a2"/>
            </a:solidFill>
            <a:ln cap="rnd"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'determ.K'!$D$3:$D$18</c:f>
              <c:numCache>
                <c:formatCode>General</c:formatCode>
                <c:ptCount val="16"/>
                <c:pt idx="0">
                  <c:v>-24.5082334813114</c:v>
                </c:pt>
                <c:pt idx="1">
                  <c:v>-23.4403768186069</c:v>
                </c:pt>
                <c:pt idx="2">
                  <c:v>-22.3785505842331</c:v>
                </c:pt>
                <c:pt idx="3">
                  <c:v>-22.450388642701</c:v>
                </c:pt>
                <c:pt idx="4">
                  <c:v>-22.1505332210677</c:v>
                </c:pt>
                <c:pt idx="5">
                  <c:v>-21.5106347179356</c:v>
                </c:pt>
                <c:pt idx="6">
                  <c:v>-20.3483515168138</c:v>
                </c:pt>
                <c:pt idx="7">
                  <c:v>-19.9193498037432</c:v>
                </c:pt>
                <c:pt idx="8">
                  <c:v>-19.1403033890858</c:v>
                </c:pt>
                <c:pt idx="9">
                  <c:v>-15.7458935333855</c:v>
                </c:pt>
                <c:pt idx="10">
                  <c:v>-1.49380877720508</c:v>
                </c:pt>
                <c:pt idx="11">
                  <c:v>-13.260744774851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'determ.K'!$E$3:$E$18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5"/>
          <c:order val="5"/>
          <c:spPr>
            <a:solidFill>
              <a:srgbClr val="f79646"/>
            </a:solidFill>
            <a:ln cap="rnd"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'determ.K'!$F$3:$F$18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6"/>
          <c:order val="6"/>
          <c:spPr>
            <a:solidFill>
              <a:srgbClr val="2c4d75"/>
            </a:solidFill>
            <a:ln cap="rnd" w="2844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'determ.K'!$G$3:$G$18</c:f>
              <c:numCache>
                <c:formatCode>General</c:formatCode>
                <c:ptCount val="16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025476"/>
        <c:axId val="95221064"/>
      </c:lineChart>
      <c:catAx>
        <c:axId val="380254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21064"/>
        <c:crosses val="autoZero"/>
        <c:auto val="1"/>
        <c:lblAlgn val="ctr"/>
        <c:lblOffset val="100"/>
        <c:noMultiLvlLbl val="0"/>
      </c:catAx>
      <c:valAx>
        <c:axId val="95221064"/>
        <c:scaling>
          <c:logBase val="10"/>
          <c:orientation val="minMax"/>
          <c:max val="1000"/>
          <c:min val="1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in"/>
        <c:tickLblPos val="nextTo"/>
        <c:spPr>
          <a:ln w="9360">
            <a:solidFill>
              <a:srgbClr val="4f81bd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254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2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320" spc="-1" strike="noStrike">
                <a:solidFill>
                  <a:srgbClr val="595959"/>
                </a:solidFill>
                <a:latin typeface="Calibri"/>
              </a:rPr>
              <a:t>Eb= Vazão Observada periodo seco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'determ.K'!$A$21:$A$100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'determ.K'!$B$21:$B$100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2"/>
          <c:order val="2"/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'determ.K'!$C$21:$C$100</c:f>
              <c:numCache>
                <c:formatCode>General</c:formatCode>
                <c:ptCount val="80"/>
                <c:pt idx="2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24">
                  <c:v>3.53</c:v>
                </c:pt>
                <c:pt idx="33">
                  <c:v>3.53</c:v>
                </c:pt>
                <c:pt idx="39">
                  <c:v>3.53</c:v>
                </c:pt>
                <c:pt idx="48">
                  <c:v>3.53</c:v>
                </c:pt>
                <c:pt idx="49">
                  <c:v>3.53</c:v>
                </c:pt>
                <c:pt idx="67">
                  <c:v>3.53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064a2"/>
            </a:solidFill>
            <a:ln cap="rnd"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'determ.K'!$D$21:$D$100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4"/>
          <c:order val="4"/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'determ.K'!$E$21:$E$100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5"/>
          <c:order val="5"/>
          <c:spPr>
            <a:solidFill>
              <a:srgbClr val="f79646"/>
            </a:solidFill>
            <a:ln cap="rnd"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'determ.K'!$F$21:$F$100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6"/>
          <c:order val="6"/>
          <c:spPr>
            <a:solidFill>
              <a:srgbClr val="2c4d75"/>
            </a:solidFill>
            <a:ln cap="rnd" w="2844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'determ.K'!$G$21:$G$100</c:f>
              <c:numCache>
                <c:formatCode>General</c:formatCode>
                <c:ptCount val="8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130979"/>
        <c:axId val="72585518"/>
      </c:lineChart>
      <c:catAx>
        <c:axId val="251309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85518"/>
        <c:crosses val="autoZero"/>
        <c:auto val="1"/>
        <c:lblAlgn val="ctr"/>
        <c:lblOffset val="100"/>
        <c:noMultiLvlLbl val="0"/>
      </c:catAx>
      <c:valAx>
        <c:axId val="72585518"/>
        <c:scaling>
          <c:logBase val="10"/>
          <c:orientation val="minMax"/>
          <c:max val="1000"/>
          <c:min val="1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in"/>
        <c:tickLblPos val="nextTo"/>
        <c:spPr>
          <a:ln w="9360">
            <a:solidFill>
              <a:srgbClr val="4f81bd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309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9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975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0952606839449739"/>
          <c:y val="0.015890213073311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0947000733106"/>
          <c:y val="0.104369808595161"/>
          <c:w val="0.938850316960628"/>
          <c:h val="0.825809558203924"/>
        </c:manualLayout>
      </c:layout>
      <c:scatterChart>
        <c:scatterStyle val="line"/>
        <c:varyColors val="0"/>
        <c:ser>
          <c:idx val="0"/>
          <c:order val="0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Diário'!$B$18:$B$384</c:f>
              <c:numCache>
                <c:formatCode>General</c:formatCode>
                <c:ptCount val="367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Diário'!$V$18:$V$384</c:f>
              <c:numCache>
                <c:formatCode>General</c:formatCode>
                <c:ptCount val="367"/>
                <c:pt idx="0">
                  <c:v>35</c:v>
                </c:pt>
                <c:pt idx="1">
                  <c:v>96.6197099278049</c:v>
                </c:pt>
                <c:pt idx="2">
                  <c:v>473.039343331823</c:v>
                </c:pt>
                <c:pt idx="3">
                  <c:v>349.419109455668</c:v>
                </c:pt>
                <c:pt idx="4">
                  <c:v>198.841961045772</c:v>
                </c:pt>
                <c:pt idx="5">
                  <c:v>125.258138688608</c:v>
                </c:pt>
                <c:pt idx="6">
                  <c:v>113.213220296444</c:v>
                </c:pt>
                <c:pt idx="7">
                  <c:v>339.892558300452</c:v>
                </c:pt>
                <c:pt idx="8">
                  <c:v>286.310195336769</c:v>
                </c:pt>
                <c:pt idx="9">
                  <c:v>1007.20262646273</c:v>
                </c:pt>
                <c:pt idx="10">
                  <c:v>546.184981111593</c:v>
                </c:pt>
                <c:pt idx="11">
                  <c:v>382.683682236161</c:v>
                </c:pt>
                <c:pt idx="12">
                  <c:v>241.16126030256</c:v>
                </c:pt>
                <c:pt idx="13">
                  <c:v>171.89397951768</c:v>
                </c:pt>
                <c:pt idx="14">
                  <c:v>138.731381397095</c:v>
                </c:pt>
                <c:pt idx="15">
                  <c:v>122.896601652887</c:v>
                </c:pt>
                <c:pt idx="16">
                  <c:v>119.060605857291</c:v>
                </c:pt>
                <c:pt idx="17">
                  <c:v>115.778042375919</c:v>
                </c:pt>
                <c:pt idx="18">
                  <c:v>113.071274775431</c:v>
                </c:pt>
                <c:pt idx="19">
                  <c:v>114.392189629697</c:v>
                </c:pt>
                <c:pt idx="20">
                  <c:v>257.240249499022</c:v>
                </c:pt>
                <c:pt idx="21">
                  <c:v>184.406534613464</c:v>
                </c:pt>
                <c:pt idx="22">
                  <c:v>147.901425099093</c:v>
                </c:pt>
                <c:pt idx="23">
                  <c:v>129.283038603929</c:v>
                </c:pt>
                <c:pt idx="24">
                  <c:v>119.277418295206</c:v>
                </c:pt>
                <c:pt idx="25">
                  <c:v>113.50714922275</c:v>
                </c:pt>
                <c:pt idx="26">
                  <c:v>109.565261412652</c:v>
                </c:pt>
                <c:pt idx="27">
                  <c:v>115.86208157524</c:v>
                </c:pt>
                <c:pt idx="28">
                  <c:v>459.265679809257</c:v>
                </c:pt>
                <c:pt idx="29">
                  <c:v>560.727310601774</c:v>
                </c:pt>
                <c:pt idx="30">
                  <c:v>484.411524516531</c:v>
                </c:pt>
                <c:pt idx="31">
                  <c:v>331.607608953018</c:v>
                </c:pt>
                <c:pt idx="32">
                  <c:v>232.266498112828</c:v>
                </c:pt>
                <c:pt idx="33">
                  <c:v>178.040162492817</c:v>
                </c:pt>
                <c:pt idx="34">
                  <c:v>151.287641564918</c:v>
                </c:pt>
                <c:pt idx="35">
                  <c:v>137.83827788746</c:v>
                </c:pt>
                <c:pt idx="36">
                  <c:v>130.685078422258</c:v>
                </c:pt>
                <c:pt idx="37">
                  <c:v>126.386931403112</c:v>
                </c:pt>
                <c:pt idx="38">
                  <c:v>123.274388318176</c:v>
                </c:pt>
                <c:pt idx="39">
                  <c:v>120.55489137322</c:v>
                </c:pt>
                <c:pt idx="40">
                  <c:v>117.845400793519</c:v>
                </c:pt>
                <c:pt idx="41">
                  <c:v>115.000089121893</c:v>
                </c:pt>
                <c:pt idx="42">
                  <c:v>365.776008130364</c:v>
                </c:pt>
                <c:pt idx="43">
                  <c:v>320.593664696462</c:v>
                </c:pt>
                <c:pt idx="44">
                  <c:v>252.945417621482</c:v>
                </c:pt>
                <c:pt idx="45">
                  <c:v>184.827867409582</c:v>
                </c:pt>
                <c:pt idx="46">
                  <c:v>148.901119937402</c:v>
                </c:pt>
                <c:pt idx="47">
                  <c:v>130.375336437123</c:v>
                </c:pt>
                <c:pt idx="48">
                  <c:v>120.379047584038</c:v>
                </c:pt>
                <c:pt idx="49">
                  <c:v>114.426520032616</c:v>
                </c:pt>
                <c:pt idx="50">
                  <c:v>110.261913905209</c:v>
                </c:pt>
                <c:pt idx="51">
                  <c:v>106.839368775021</c:v>
                </c:pt>
                <c:pt idx="52">
                  <c:v>103.859800979934</c:v>
                </c:pt>
                <c:pt idx="53">
                  <c:v>101.217963227239</c:v>
                </c:pt>
                <c:pt idx="54">
                  <c:v>98.7713034421578</c:v>
                </c:pt>
                <c:pt idx="55">
                  <c:v>133.779457794553</c:v>
                </c:pt>
                <c:pt idx="56">
                  <c:v>112.877117520088</c:v>
                </c:pt>
                <c:pt idx="57">
                  <c:v>101.375593975083</c:v>
                </c:pt>
                <c:pt idx="58">
                  <c:v>94.5984688997981</c:v>
                </c:pt>
                <c:pt idx="59">
                  <c:v>90.2069852296061</c:v>
                </c:pt>
                <c:pt idx="60">
                  <c:v>87.0312290122861</c:v>
                </c:pt>
                <c:pt idx="61">
                  <c:v>84.485720080827</c:v>
                </c:pt>
                <c:pt idx="62">
                  <c:v>82.2772071105194</c:v>
                </c:pt>
                <c:pt idx="63">
                  <c:v>80.25856487457</c:v>
                </c:pt>
                <c:pt idx="64">
                  <c:v>79.3609076164831</c:v>
                </c:pt>
                <c:pt idx="65">
                  <c:v>77.0338204192853</c:v>
                </c:pt>
                <c:pt idx="66">
                  <c:v>75.0171247482029</c:v>
                </c:pt>
                <c:pt idx="67">
                  <c:v>73.1751108604442</c:v>
                </c:pt>
                <c:pt idx="68">
                  <c:v>71.4394788232953</c:v>
                </c:pt>
                <c:pt idx="69">
                  <c:v>70.3514405295044</c:v>
                </c:pt>
                <c:pt idx="70">
                  <c:v>71.9463889705603</c:v>
                </c:pt>
                <c:pt idx="71">
                  <c:v>70.9088201298894</c:v>
                </c:pt>
                <c:pt idx="72">
                  <c:v>86.6332887185772</c:v>
                </c:pt>
                <c:pt idx="73">
                  <c:v>75.9598850025945</c:v>
                </c:pt>
                <c:pt idx="74">
                  <c:v>104.216899658669</c:v>
                </c:pt>
                <c:pt idx="75">
                  <c:v>222.077277266109</c:v>
                </c:pt>
                <c:pt idx="76">
                  <c:v>542.402252913956</c:v>
                </c:pt>
                <c:pt idx="77">
                  <c:v>302.169931013684</c:v>
                </c:pt>
                <c:pt idx="78">
                  <c:v>181.266227193801</c:v>
                </c:pt>
                <c:pt idx="79">
                  <c:v>120.431140781595</c:v>
                </c:pt>
                <c:pt idx="80">
                  <c:v>89.6087425053045</c:v>
                </c:pt>
                <c:pt idx="81">
                  <c:v>73.6618044236651</c:v>
                </c:pt>
                <c:pt idx="82">
                  <c:v>64.9331628570824</c:v>
                </c:pt>
                <c:pt idx="83">
                  <c:v>62.8580526237659</c:v>
                </c:pt>
                <c:pt idx="84">
                  <c:v>72.9042036773566</c:v>
                </c:pt>
                <c:pt idx="85">
                  <c:v>62.6960165339824</c:v>
                </c:pt>
                <c:pt idx="86">
                  <c:v>56.9377145733652</c:v>
                </c:pt>
                <c:pt idx="87">
                  <c:v>53.4740938932607</c:v>
                </c:pt>
                <c:pt idx="88">
                  <c:v>51.171163159805</c:v>
                </c:pt>
                <c:pt idx="89">
                  <c:v>272.422652077523</c:v>
                </c:pt>
                <c:pt idx="90">
                  <c:v>160.622600586298</c:v>
                </c:pt>
                <c:pt idx="91">
                  <c:v>104.271942288674</c:v>
                </c:pt>
                <c:pt idx="92">
                  <c:v>75.7493024141216</c:v>
                </c:pt>
                <c:pt idx="93">
                  <c:v>60.6778714905513</c:v>
                </c:pt>
                <c:pt idx="94">
                  <c:v>52.5635241061935</c:v>
                </c:pt>
                <c:pt idx="95">
                  <c:v>47.9987401143154</c:v>
                </c:pt>
                <c:pt idx="96">
                  <c:v>45.2203316539453</c:v>
                </c:pt>
                <c:pt idx="97">
                  <c:v>43.3464399910339</c:v>
                </c:pt>
                <c:pt idx="98">
                  <c:v>44.3496224923951</c:v>
                </c:pt>
                <c:pt idx="99">
                  <c:v>45.4100861976832</c:v>
                </c:pt>
                <c:pt idx="100">
                  <c:v>42.7719827228096</c:v>
                </c:pt>
                <c:pt idx="101">
                  <c:v>89.7146035736735</c:v>
                </c:pt>
                <c:pt idx="102">
                  <c:v>63.3312218586056</c:v>
                </c:pt>
                <c:pt idx="103">
                  <c:v>49.7175860834892</c:v>
                </c:pt>
                <c:pt idx="104">
                  <c:v>49.6486834154682</c:v>
                </c:pt>
                <c:pt idx="105">
                  <c:v>42.0611186177084</c:v>
                </c:pt>
                <c:pt idx="106">
                  <c:v>37.8736476901129</c:v>
                </c:pt>
                <c:pt idx="107">
                  <c:v>36.9876586771938</c:v>
                </c:pt>
                <c:pt idx="108">
                  <c:v>37.7195402665197</c:v>
                </c:pt>
                <c:pt idx="109">
                  <c:v>34.5749272723445</c:v>
                </c:pt>
                <c:pt idx="110">
                  <c:v>32.6436860901394</c:v>
                </c:pt>
                <c:pt idx="111">
                  <c:v>31.3273288934575</c:v>
                </c:pt>
                <c:pt idx="112">
                  <c:v>30.7431512199025</c:v>
                </c:pt>
                <c:pt idx="113">
                  <c:v>35.6703452004125</c:v>
                </c:pt>
                <c:pt idx="114">
                  <c:v>31.8854022330507</c:v>
                </c:pt>
                <c:pt idx="115">
                  <c:v>29.6235400162425</c:v>
                </c:pt>
                <c:pt idx="116">
                  <c:v>28.180138115523</c:v>
                </c:pt>
                <c:pt idx="117">
                  <c:v>27.1531032156075</c:v>
                </c:pt>
                <c:pt idx="118">
                  <c:v>28.4694497894546</c:v>
                </c:pt>
                <c:pt idx="119">
                  <c:v>26.7078533819416</c:v>
                </c:pt>
                <c:pt idx="120">
                  <c:v>25.5434324057354</c:v>
                </c:pt>
                <c:pt idx="121">
                  <c:v>47.4508489625111</c:v>
                </c:pt>
                <c:pt idx="122">
                  <c:v>119.376471010795</c:v>
                </c:pt>
                <c:pt idx="123">
                  <c:v>71.0602672498667</c:v>
                </c:pt>
                <c:pt idx="124">
                  <c:v>46.6424278053923</c:v>
                </c:pt>
                <c:pt idx="125">
                  <c:v>34.1797029333054</c:v>
                </c:pt>
                <c:pt idx="126">
                  <c:v>27.7003322650465</c:v>
                </c:pt>
                <c:pt idx="127">
                  <c:v>24.2183032145539</c:v>
                </c:pt>
                <c:pt idx="128">
                  <c:v>22.2404801110759</c:v>
                </c:pt>
                <c:pt idx="129">
                  <c:v>21.0201686965072</c:v>
                </c:pt>
                <c:pt idx="130">
                  <c:v>20.1838983065643</c:v>
                </c:pt>
                <c:pt idx="131">
                  <c:v>19.5448128954239</c:v>
                </c:pt>
                <c:pt idx="132">
                  <c:v>20.5465403212693</c:v>
                </c:pt>
                <c:pt idx="133">
                  <c:v>19.2992577377279</c:v>
                </c:pt>
                <c:pt idx="134">
                  <c:v>18.9827420614166</c:v>
                </c:pt>
                <c:pt idx="135">
                  <c:v>21.9197543039487</c:v>
                </c:pt>
                <c:pt idx="136">
                  <c:v>315.029033637532</c:v>
                </c:pt>
                <c:pt idx="137">
                  <c:v>178.677701112353</c:v>
                </c:pt>
                <c:pt idx="138">
                  <c:v>97.3800913185595</c:v>
                </c:pt>
                <c:pt idx="139">
                  <c:v>56.547624228822</c:v>
                </c:pt>
                <c:pt idx="140">
                  <c:v>35.9519233413946</c:v>
                </c:pt>
                <c:pt idx="141">
                  <c:v>25.4787045948912</c:v>
                </c:pt>
                <c:pt idx="142">
                  <c:v>20.0707323364211</c:v>
                </c:pt>
                <c:pt idx="143">
                  <c:v>17.1992972556754</c:v>
                </c:pt>
                <c:pt idx="144">
                  <c:v>15.5999553031299</c:v>
                </c:pt>
                <c:pt idx="145">
                  <c:v>14.6403971014236</c:v>
                </c:pt>
                <c:pt idx="146">
                  <c:v>14.0043826044126</c:v>
                </c:pt>
                <c:pt idx="147">
                  <c:v>13.5337083811293</c:v>
                </c:pt>
                <c:pt idx="148">
                  <c:v>13.1491912132328</c:v>
                </c:pt>
                <c:pt idx="149">
                  <c:v>12.8111598502235</c:v>
                </c:pt>
                <c:pt idx="150">
                  <c:v>12.499700844533</c:v>
                </c:pt>
                <c:pt idx="151">
                  <c:v>12.2047814275227</c:v>
                </c:pt>
                <c:pt idx="152">
                  <c:v>11.9213109068856</c:v>
                </c:pt>
                <c:pt idx="153">
                  <c:v>11.6466713256774</c:v>
                </c:pt>
                <c:pt idx="154">
                  <c:v>11.3794827530682</c:v>
                </c:pt>
                <c:pt idx="155">
                  <c:v>11.1189858918387</c:v>
                </c:pt>
                <c:pt idx="156">
                  <c:v>10.8647333451162</c:v>
                </c:pt>
                <c:pt idx="157">
                  <c:v>10.6164352135734</c:v>
                </c:pt>
                <c:pt idx="158">
                  <c:v>10.7347288791732</c:v>
                </c:pt>
                <c:pt idx="159">
                  <c:v>10.3173287600712</c:v>
                </c:pt>
                <c:pt idx="160">
                  <c:v>12.6992097496134</c:v>
                </c:pt>
                <c:pt idx="161">
                  <c:v>11.0760367458775</c:v>
                </c:pt>
                <c:pt idx="162">
                  <c:v>22.3265131992703</c:v>
                </c:pt>
                <c:pt idx="163">
                  <c:v>15.6762503881818</c:v>
                </c:pt>
                <c:pt idx="164">
                  <c:v>14.9453481737802</c:v>
                </c:pt>
                <c:pt idx="165">
                  <c:v>11.7818683143837</c:v>
                </c:pt>
                <c:pt idx="166">
                  <c:v>10.1017062525065</c:v>
                </c:pt>
                <c:pt idx="167">
                  <c:v>9.16545105399472</c:v>
                </c:pt>
                <c:pt idx="168">
                  <c:v>8.60334590818883</c:v>
                </c:pt>
                <c:pt idx="169">
                  <c:v>8.23046223886556</c:v>
                </c:pt>
                <c:pt idx="170">
                  <c:v>7.95428673292456</c:v>
                </c:pt>
                <c:pt idx="171">
                  <c:v>7.72851482855922</c:v>
                </c:pt>
                <c:pt idx="172">
                  <c:v>7.52994743376738</c:v>
                </c:pt>
                <c:pt idx="173">
                  <c:v>9.93876756056495</c:v>
                </c:pt>
                <c:pt idx="174">
                  <c:v>113.180207979617</c:v>
                </c:pt>
                <c:pt idx="175">
                  <c:v>60.010313714738</c:v>
                </c:pt>
                <c:pt idx="176">
                  <c:v>33.3472488842194</c:v>
                </c:pt>
                <c:pt idx="177">
                  <c:v>19.9393829815712</c:v>
                </c:pt>
                <c:pt idx="178">
                  <c:v>13.1608600021197</c:v>
                </c:pt>
                <c:pt idx="179">
                  <c:v>9.69871212286338</c:v>
                </c:pt>
                <c:pt idx="180">
                  <c:v>7.89641652114232</c:v>
                </c:pt>
                <c:pt idx="181">
                  <c:v>6.92567376319924</c:v>
                </c:pt>
                <c:pt idx="182">
                  <c:v>6.37229697816173</c:v>
                </c:pt>
                <c:pt idx="183">
                  <c:v>6.02915642519819</c:v>
                </c:pt>
                <c:pt idx="184">
                  <c:v>5.79265175771382</c:v>
                </c:pt>
                <c:pt idx="185">
                  <c:v>5.61094813650922</c:v>
                </c:pt>
                <c:pt idx="186">
                  <c:v>5.45809426785305</c:v>
                </c:pt>
                <c:pt idx="187">
                  <c:v>5.32108140443417</c:v>
                </c:pt>
                <c:pt idx="188">
                  <c:v>5.19337282816683</c:v>
                </c:pt>
                <c:pt idx="189">
                  <c:v>5.0716685743257</c:v>
                </c:pt>
                <c:pt idx="190">
                  <c:v>4.95428777674053</c:v>
                </c:pt>
                <c:pt idx="191">
                  <c:v>4.84035982390568</c:v>
                </c:pt>
                <c:pt idx="192">
                  <c:v>4.72941992092394</c:v>
                </c:pt>
                <c:pt idx="193">
                  <c:v>4.62120685473526</c:v>
                </c:pt>
                <c:pt idx="194">
                  <c:v>4.5155618613477</c:v>
                </c:pt>
                <c:pt idx="195">
                  <c:v>14.3527400852617</c:v>
                </c:pt>
                <c:pt idx="196">
                  <c:v>9.28175609028817</c:v>
                </c:pt>
                <c:pt idx="197">
                  <c:v>6.69817700901482</c:v>
                </c:pt>
                <c:pt idx="198">
                  <c:v>5.35939869510314</c:v>
                </c:pt>
                <c:pt idx="199">
                  <c:v>4.64409398993714</c:v>
                </c:pt>
                <c:pt idx="200">
                  <c:v>10.4372607789735</c:v>
                </c:pt>
                <c:pt idx="201">
                  <c:v>7.09431612053522</c:v>
                </c:pt>
                <c:pt idx="202">
                  <c:v>5.3800030700115</c:v>
                </c:pt>
                <c:pt idx="203">
                  <c:v>4.48098430687195</c:v>
                </c:pt>
                <c:pt idx="204">
                  <c:v>3.99056882225903</c:v>
                </c:pt>
                <c:pt idx="205">
                  <c:v>3.70538927359416</c:v>
                </c:pt>
                <c:pt idx="206">
                  <c:v>3.52374065022228</c:v>
                </c:pt>
                <c:pt idx="207">
                  <c:v>3.39474959484188</c:v>
                </c:pt>
                <c:pt idx="208">
                  <c:v>3.29295905308797</c:v>
                </c:pt>
                <c:pt idx="209">
                  <c:v>3.20562058744576</c:v>
                </c:pt>
                <c:pt idx="210">
                  <c:v>3.12634052357819</c:v>
                </c:pt>
                <c:pt idx="211">
                  <c:v>3.05190301310313</c:v>
                </c:pt>
                <c:pt idx="212">
                  <c:v>2.98068155483262</c:v>
                </c:pt>
                <c:pt idx="213">
                  <c:v>2.91184474547497</c:v>
                </c:pt>
                <c:pt idx="214">
                  <c:v>2.84495914529484</c:v>
                </c:pt>
                <c:pt idx="215">
                  <c:v>2.77979070147358</c:v>
                </c:pt>
                <c:pt idx="216">
                  <c:v>2.716205450536</c:v>
                </c:pt>
                <c:pt idx="217">
                  <c:v>2.65411986052183</c:v>
                </c:pt>
                <c:pt idx="218">
                  <c:v>2.59347599323578</c:v>
                </c:pt>
                <c:pt idx="219">
                  <c:v>2.53422907673903</c:v>
                </c:pt>
                <c:pt idx="220">
                  <c:v>2.47634128315835</c:v>
                </c:pt>
                <c:pt idx="221">
                  <c:v>2.41977860934688</c:v>
                </c:pt>
                <c:pt idx="222">
                  <c:v>2.36450930915899</c:v>
                </c:pt>
                <c:pt idx="223">
                  <c:v>2.31050310171614</c:v>
                </c:pt>
                <c:pt idx="224">
                  <c:v>2.2577307678481</c:v>
                </c:pt>
                <c:pt idx="225">
                  <c:v>2.20616394079744</c:v>
                </c:pt>
                <c:pt idx="226">
                  <c:v>2.15577499422738</c:v>
                </c:pt>
                <c:pt idx="227">
                  <c:v>2.10653697904906</c:v>
                </c:pt>
                <c:pt idx="228">
                  <c:v>2.48471894349099</c:v>
                </c:pt>
                <c:pt idx="229">
                  <c:v>2.22455679293828</c:v>
                </c:pt>
                <c:pt idx="230">
                  <c:v>2.07204229984208</c:v>
                </c:pt>
                <c:pt idx="231">
                  <c:v>1.97386401544527</c:v>
                </c:pt>
                <c:pt idx="232">
                  <c:v>1.90335451259458</c:v>
                </c:pt>
                <c:pt idx="233">
                  <c:v>1.84716864223039</c:v>
                </c:pt>
                <c:pt idx="234">
                  <c:v>1.79862265552672</c:v>
                </c:pt>
                <c:pt idx="235">
                  <c:v>1.75436375899568</c:v>
                </c:pt>
                <c:pt idx="236">
                  <c:v>1.71270488621044</c:v>
                </c:pt>
                <c:pt idx="237">
                  <c:v>1.67279207797059</c:v>
                </c:pt>
                <c:pt idx="238">
                  <c:v>1.63418816681881</c:v>
                </c:pt>
                <c:pt idx="239">
                  <c:v>1.59666461386029</c:v>
                </c:pt>
                <c:pt idx="240">
                  <c:v>1.5600974218578</c:v>
                </c:pt>
                <c:pt idx="241">
                  <c:v>1.77856438271155</c:v>
                </c:pt>
                <c:pt idx="242">
                  <c:v>1.6166472154963</c:v>
                </c:pt>
                <c:pt idx="243">
                  <c:v>1.51907559177748</c:v>
                </c:pt>
                <c:pt idx="244">
                  <c:v>1.45405618216742</c:v>
                </c:pt>
                <c:pt idx="245">
                  <c:v>1.40568365549679</c:v>
                </c:pt>
                <c:pt idx="246">
                  <c:v>1.365996877648</c:v>
                </c:pt>
                <c:pt idx="247">
                  <c:v>1.33100700645091</c:v>
                </c:pt>
                <c:pt idx="248">
                  <c:v>1.29871153471289</c:v>
                </c:pt>
                <c:pt idx="249">
                  <c:v>1.26810130741701</c:v>
                </c:pt>
                <c:pt idx="250">
                  <c:v>1.23866402610293</c:v>
                </c:pt>
                <c:pt idx="251">
                  <c:v>1.21013599693531</c:v>
                </c:pt>
                <c:pt idx="252">
                  <c:v>1.18237800071043</c:v>
                </c:pt>
                <c:pt idx="253">
                  <c:v>1.15531322392354</c:v>
                </c:pt>
                <c:pt idx="254">
                  <c:v>1.12889622045678</c:v>
                </c:pt>
                <c:pt idx="255">
                  <c:v>1.10309738866509</c:v>
                </c:pt>
                <c:pt idx="256">
                  <c:v>1.07789520624687</c:v>
                </c:pt>
                <c:pt idx="257">
                  <c:v>1.05327234409112</c:v>
                </c:pt>
                <c:pt idx="258">
                  <c:v>1.02921371969449</c:v>
                </c:pt>
                <c:pt idx="259">
                  <c:v>1.00570552044364</c:v>
                </c:pt>
                <c:pt idx="260">
                  <c:v>0.982734711908287</c:v>
                </c:pt>
                <c:pt idx="261">
                  <c:v>0.960288788716258</c:v>
                </c:pt>
                <c:pt idx="262">
                  <c:v>0.938355646794098</c:v>
                </c:pt>
                <c:pt idx="263">
                  <c:v>0.916923516363597</c:v>
                </c:pt>
                <c:pt idx="264">
                  <c:v>0.89598092538756</c:v>
                </c:pt>
                <c:pt idx="265">
                  <c:v>0.87551667830994</c:v>
                </c:pt>
                <c:pt idx="266">
                  <c:v>41.9538246543839</c:v>
                </c:pt>
                <c:pt idx="267">
                  <c:v>21.3851321446246</c:v>
                </c:pt>
                <c:pt idx="268">
                  <c:v>17.1612740671028</c:v>
                </c:pt>
                <c:pt idx="269">
                  <c:v>8.97042229877685</c:v>
                </c:pt>
                <c:pt idx="270">
                  <c:v>40.6851417794855</c:v>
                </c:pt>
                <c:pt idx="271">
                  <c:v>22.4154591733985</c:v>
                </c:pt>
                <c:pt idx="272">
                  <c:v>11.5714120987695</c:v>
                </c:pt>
                <c:pt idx="273">
                  <c:v>6.14108204139943</c:v>
                </c:pt>
                <c:pt idx="274">
                  <c:v>3.41780021383905</c:v>
                </c:pt>
                <c:pt idx="275">
                  <c:v>2.04822788912606</c:v>
                </c:pt>
                <c:pt idx="276">
                  <c:v>1.35569146951283</c:v>
                </c:pt>
                <c:pt idx="277">
                  <c:v>1.00185001856987</c:v>
                </c:pt>
                <c:pt idx="278">
                  <c:v>0.817529025028652</c:v>
                </c:pt>
                <c:pt idx="279">
                  <c:v>0.718137282544611</c:v>
                </c:pt>
                <c:pt idx="280">
                  <c:v>0.661375327469514</c:v>
                </c:pt>
                <c:pt idx="281">
                  <c:v>0.626089655676682</c:v>
                </c:pt>
                <c:pt idx="282">
                  <c:v>0.601699828959727</c:v>
                </c:pt>
                <c:pt idx="283">
                  <c:v>0.582912026264024</c:v>
                </c:pt>
                <c:pt idx="284">
                  <c:v>0.567075817379518</c:v>
                </c:pt>
                <c:pt idx="285">
                  <c:v>0.552862547908106</c:v>
                </c:pt>
                <c:pt idx="286">
                  <c:v>17.4866336249956</c:v>
                </c:pt>
                <c:pt idx="287">
                  <c:v>78.2274510124681</c:v>
                </c:pt>
                <c:pt idx="288">
                  <c:v>39.9726750617717</c:v>
                </c:pt>
                <c:pt idx="289">
                  <c:v>20.231886861184</c:v>
                </c:pt>
                <c:pt idx="290">
                  <c:v>10.3558844064352</c:v>
                </c:pt>
                <c:pt idx="291">
                  <c:v>5.41240291959868</c:v>
                </c:pt>
                <c:pt idx="292">
                  <c:v>2.93530708601732</c:v>
                </c:pt>
                <c:pt idx="293">
                  <c:v>1.69152638949194</c:v>
                </c:pt>
                <c:pt idx="294">
                  <c:v>39.8867103150802</c:v>
                </c:pt>
                <c:pt idx="295">
                  <c:v>20.5467338593751</c:v>
                </c:pt>
                <c:pt idx="296">
                  <c:v>10.4822476813657</c:v>
                </c:pt>
                <c:pt idx="297">
                  <c:v>5.44523374939919</c:v>
                </c:pt>
                <c:pt idx="298">
                  <c:v>15.5589446281547</c:v>
                </c:pt>
                <c:pt idx="299">
                  <c:v>7.97436494669009</c:v>
                </c:pt>
                <c:pt idx="300">
                  <c:v>4.17762375207696</c:v>
                </c:pt>
                <c:pt idx="301">
                  <c:v>61.7631946343468</c:v>
                </c:pt>
                <c:pt idx="302">
                  <c:v>31.2756916556911</c:v>
                </c:pt>
                <c:pt idx="303">
                  <c:v>15.816086563884</c:v>
                </c:pt>
                <c:pt idx="304">
                  <c:v>8.08167287851167</c:v>
                </c:pt>
                <c:pt idx="305">
                  <c:v>5.00785931344258</c:v>
                </c:pt>
                <c:pt idx="306">
                  <c:v>230.499943405277</c:v>
                </c:pt>
                <c:pt idx="307">
                  <c:v>127.704163677101</c:v>
                </c:pt>
                <c:pt idx="308">
                  <c:v>64.0103838464223</c:v>
                </c:pt>
                <c:pt idx="309">
                  <c:v>32.1598783082263</c:v>
                </c:pt>
                <c:pt idx="310">
                  <c:v>186.934414548874</c:v>
                </c:pt>
                <c:pt idx="311">
                  <c:v>358.395627406545</c:v>
                </c:pt>
                <c:pt idx="312">
                  <c:v>185.706664605114</c:v>
                </c:pt>
                <c:pt idx="313">
                  <c:v>100.167352743154</c:v>
                </c:pt>
                <c:pt idx="314">
                  <c:v>58.8205025309424</c:v>
                </c:pt>
                <c:pt idx="315">
                  <c:v>95.8797302459208</c:v>
                </c:pt>
                <c:pt idx="316">
                  <c:v>74.3418869625453</c:v>
                </c:pt>
                <c:pt idx="317">
                  <c:v>61.5748753912771</c:v>
                </c:pt>
                <c:pt idx="318">
                  <c:v>278.987299155381</c:v>
                </c:pt>
                <c:pt idx="319">
                  <c:v>249.264377433689</c:v>
                </c:pt>
                <c:pt idx="320">
                  <c:v>168.089734986554</c:v>
                </c:pt>
                <c:pt idx="321">
                  <c:v>132.729281510666</c:v>
                </c:pt>
                <c:pt idx="322">
                  <c:v>97.0735567440367</c:v>
                </c:pt>
                <c:pt idx="323">
                  <c:v>81.313916649106</c:v>
                </c:pt>
                <c:pt idx="324">
                  <c:v>74.911085423979</c:v>
                </c:pt>
                <c:pt idx="325">
                  <c:v>290.985394535117</c:v>
                </c:pt>
                <c:pt idx="326">
                  <c:v>495.166625694796</c:v>
                </c:pt>
                <c:pt idx="327">
                  <c:v>291.846853998584</c:v>
                </c:pt>
                <c:pt idx="328">
                  <c:v>193.234873977748</c:v>
                </c:pt>
                <c:pt idx="329">
                  <c:v>145.59147734696</c:v>
                </c:pt>
                <c:pt idx="330">
                  <c:v>165.466730289517</c:v>
                </c:pt>
                <c:pt idx="331">
                  <c:v>197.556438895661</c:v>
                </c:pt>
                <c:pt idx="332">
                  <c:v>165.962633233323</c:v>
                </c:pt>
                <c:pt idx="333">
                  <c:v>209.235058897999</c:v>
                </c:pt>
                <c:pt idx="334">
                  <c:v>166.262610511169</c:v>
                </c:pt>
                <c:pt idx="335">
                  <c:v>148.705281837891</c:v>
                </c:pt>
                <c:pt idx="336">
                  <c:v>138.755935955247</c:v>
                </c:pt>
                <c:pt idx="337">
                  <c:v>134.632848783519</c:v>
                </c:pt>
                <c:pt idx="338">
                  <c:v>188.287905486052</c:v>
                </c:pt>
                <c:pt idx="339">
                  <c:v>250.226267665037</c:v>
                </c:pt>
                <c:pt idx="340">
                  <c:v>208.924531051357</c:v>
                </c:pt>
                <c:pt idx="341">
                  <c:v>176.043827959286</c:v>
                </c:pt>
                <c:pt idx="342">
                  <c:v>183.463299834054</c:v>
                </c:pt>
                <c:pt idx="343">
                  <c:v>165.631036151236</c:v>
                </c:pt>
                <c:pt idx="344">
                  <c:v>157.312741196974</c:v>
                </c:pt>
                <c:pt idx="345">
                  <c:v>243.397948908576</c:v>
                </c:pt>
                <c:pt idx="346">
                  <c:v>227.060579201866</c:v>
                </c:pt>
                <c:pt idx="347">
                  <c:v>191.67897573309</c:v>
                </c:pt>
                <c:pt idx="348">
                  <c:v>221.654854956239</c:v>
                </c:pt>
                <c:pt idx="349">
                  <c:v>262.346242239069</c:v>
                </c:pt>
                <c:pt idx="350">
                  <c:v>256.762464285144</c:v>
                </c:pt>
                <c:pt idx="351">
                  <c:v>211.410266201984</c:v>
                </c:pt>
                <c:pt idx="352">
                  <c:v>198.005706546397</c:v>
                </c:pt>
                <c:pt idx="353">
                  <c:v>182.984199455131</c:v>
                </c:pt>
                <c:pt idx="354">
                  <c:v>175.456949760516</c:v>
                </c:pt>
                <c:pt idx="355">
                  <c:v>171.216730036159</c:v>
                </c:pt>
                <c:pt idx="356">
                  <c:v>268.699751847484</c:v>
                </c:pt>
                <c:pt idx="357">
                  <c:v>218.334772995942</c:v>
                </c:pt>
                <c:pt idx="358">
                  <c:v>192.647787214025</c:v>
                </c:pt>
                <c:pt idx="359">
                  <c:v>191.323741406884</c:v>
                </c:pt>
                <c:pt idx="360">
                  <c:v>178.00884344638</c:v>
                </c:pt>
                <c:pt idx="361">
                  <c:v>170.451758433801</c:v>
                </c:pt>
                <c:pt idx="362">
                  <c:v>256.339664999387</c:v>
                </c:pt>
                <c:pt idx="363">
                  <c:v>208.860978755335</c:v>
                </c:pt>
                <c:pt idx="364">
                  <c:v>186.848864840693</c:v>
                </c:pt>
                <c:pt idx="365">
                  <c:v>181.898706758521</c:v>
                </c:pt>
                <c:pt idx="366">
                  <c:v>183.83879698167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34.4460612133769</c:v>
                </c:pt>
                <c:pt idx="3">
                  <c:v>37.9795619391019</c:v>
                </c:pt>
                <c:pt idx="4">
                  <c:v>42.6358873307667</c:v>
                </c:pt>
                <c:pt idx="5">
                  <c:v>46.5221394385479</c:v>
                </c:pt>
                <c:pt idx="6">
                  <c:v>49.7558824844637</c:v>
                </c:pt>
                <c:pt idx="7">
                  <c:v>53.1753220270597</c:v>
                </c:pt>
                <c:pt idx="8">
                  <c:v>58.9455781273558</c:v>
                </c:pt>
                <c:pt idx="9">
                  <c:v>65.1541308765857</c:v>
                </c:pt>
                <c:pt idx="10">
                  <c:v>75.1437364441906</c:v>
                </c:pt>
                <c:pt idx="11">
                  <c:v>83.0178013497495</c:v>
                </c:pt>
                <c:pt idx="12">
                  <c:v>90.6078069371972</c:v>
                </c:pt>
                <c:pt idx="13">
                  <c:v>96.6172528349989</c:v>
                </c:pt>
                <c:pt idx="14">
                  <c:v>101.093018055754</c:v>
                </c:pt>
                <c:pt idx="15">
                  <c:v>104.077419982216</c:v>
                </c:pt>
                <c:pt idx="16">
                  <c:v>105.852333417521</c:v>
                </c:pt>
                <c:pt idx="17">
                  <c:v>107.144045749892</c:v>
                </c:pt>
                <c:pt idx="18">
                  <c:v>107.950876684978</c:v>
                </c:pt>
                <c:pt idx="19">
                  <c:v>108.27456183715</c:v>
                </c:pt>
                <c:pt idx="20">
                  <c:v>108.297398191365</c:v>
                </c:pt>
                <c:pt idx="21">
                  <c:v>109.935108959635</c:v>
                </c:pt>
                <c:pt idx="22">
                  <c:v>110.665712272178</c:v>
                </c:pt>
                <c:pt idx="23">
                  <c:v>110.665182190472</c:v>
                </c:pt>
                <c:pt idx="24">
                  <c:v>109.968490088477</c:v>
                </c:pt>
                <c:pt idx="25">
                  <c:v>108.852685119386</c:v>
                </c:pt>
                <c:pt idx="26">
                  <c:v>107.238029360969</c:v>
                </c:pt>
                <c:pt idx="27">
                  <c:v>105.250254895915</c:v>
                </c:pt>
                <c:pt idx="28">
                  <c:v>103.37811654871</c:v>
                </c:pt>
                <c:pt idx="29">
                  <c:v>104.352381361339</c:v>
                </c:pt>
                <c:pt idx="30">
                  <c:v>107.748555153334</c:v>
                </c:pt>
                <c:pt idx="31">
                  <c:v>112.402763925669</c:v>
                </c:pt>
                <c:pt idx="32">
                  <c:v>116.772947541742</c:v>
                </c:pt>
                <c:pt idx="33">
                  <c:v>120.293387207274</c:v>
                </c:pt>
                <c:pt idx="34">
                  <c:v>122.414253922147</c:v>
                </c:pt>
                <c:pt idx="35">
                  <c:v>123.401584066074</c:v>
                </c:pt>
                <c:pt idx="36">
                  <c:v>123.466731511565</c:v>
                </c:pt>
                <c:pt idx="37">
                  <c:v>122.777757947766</c:v>
                </c:pt>
                <c:pt idx="38">
                  <c:v>121.469801590503</c:v>
                </c:pt>
                <c:pt idx="39">
                  <c:v>119.652598009383</c:v>
                </c:pt>
                <c:pt idx="40">
                  <c:v>117.394254111601</c:v>
                </c:pt>
                <c:pt idx="41">
                  <c:v>114.774515780934</c:v>
                </c:pt>
                <c:pt idx="42">
                  <c:v>112.153062217554</c:v>
                </c:pt>
                <c:pt idx="43">
                  <c:v>111.447582594262</c:v>
                </c:pt>
                <c:pt idx="44">
                  <c:v>111.780471531713</c:v>
                </c:pt>
                <c:pt idx="45">
                  <c:v>112.486075074225</c:v>
                </c:pt>
                <c:pt idx="46">
                  <c:v>112.730223769723</c:v>
                </c:pt>
                <c:pt idx="47">
                  <c:v>112.289888353283</c:v>
                </c:pt>
                <c:pt idx="48">
                  <c:v>111.336323542118</c:v>
                </c:pt>
                <c:pt idx="49">
                  <c:v>109.905158011656</c:v>
                </c:pt>
                <c:pt idx="50">
                  <c:v>108.001232894729</c:v>
                </c:pt>
                <c:pt idx="51">
                  <c:v>105.709028269781</c:v>
                </c:pt>
                <c:pt idx="52">
                  <c:v>103.294630727314</c:v>
                </c:pt>
                <c:pt idx="53">
                  <c:v>100.935378100929</c:v>
                </c:pt>
                <c:pt idx="54">
                  <c:v>98.6300108790028</c:v>
                </c:pt>
                <c:pt idx="55">
                  <c:v>96.3772983171957</c:v>
                </c:pt>
                <c:pt idx="56">
                  <c:v>94.1760377814088</c:v>
                </c:pt>
                <c:pt idx="57">
                  <c:v>92.0250541057438</c:v>
                </c:pt>
                <c:pt idx="58">
                  <c:v>89.9231989651284</c:v>
                </c:pt>
                <c:pt idx="59">
                  <c:v>87.8693502622713</c:v>
                </c:pt>
                <c:pt idx="60">
                  <c:v>85.8624115286187</c:v>
                </c:pt>
                <c:pt idx="61">
                  <c:v>83.9013113389933</c:v>
                </c:pt>
                <c:pt idx="62">
                  <c:v>81.9850027396025</c:v>
                </c:pt>
                <c:pt idx="63">
                  <c:v>80.1124626891116</c:v>
                </c:pt>
                <c:pt idx="64">
                  <c:v>78.282691512482</c:v>
                </c:pt>
                <c:pt idx="65">
                  <c:v>76.4947123672847</c:v>
                </c:pt>
                <c:pt idx="66">
                  <c:v>74.7475707222026</c:v>
                </c:pt>
                <c:pt idx="67">
                  <c:v>73.0403338474441</c:v>
                </c:pt>
                <c:pt idx="68">
                  <c:v>71.3720903167952</c:v>
                </c:pt>
                <c:pt idx="69">
                  <c:v>69.7419495210458</c:v>
                </c:pt>
                <c:pt idx="70">
                  <c:v>68.1490411925279</c:v>
                </c:pt>
                <c:pt idx="71">
                  <c:v>66.5925149405147</c:v>
                </c:pt>
                <c:pt idx="72">
                  <c:v>65.0715397972304</c:v>
                </c:pt>
                <c:pt idx="73">
                  <c:v>63.5853037742294</c:v>
                </c:pt>
                <c:pt idx="74">
                  <c:v>62.1330134289079</c:v>
                </c:pt>
                <c:pt idx="75">
                  <c:v>60.7138934409163</c:v>
                </c:pt>
                <c:pt idx="76">
                  <c:v>59.3271861982459</c:v>
                </c:pt>
                <c:pt idx="77">
                  <c:v>59.857263381234</c:v>
                </c:pt>
                <c:pt idx="78">
                  <c:v>60.1098933775756</c:v>
                </c:pt>
                <c:pt idx="79">
                  <c:v>59.8529738734823</c:v>
                </c:pt>
                <c:pt idx="80">
                  <c:v>59.3196590512482</c:v>
                </c:pt>
                <c:pt idx="81">
                  <c:v>58.517262696637</c:v>
                </c:pt>
                <c:pt idx="82">
                  <c:v>57.3608919935683</c:v>
                </c:pt>
                <c:pt idx="83">
                  <c:v>56.0507674097954</c:v>
                </c:pt>
                <c:pt idx="84">
                  <c:v>54.7705661128709</c:v>
                </c:pt>
                <c:pt idx="85">
                  <c:v>53.6291977517396</c:v>
                </c:pt>
                <c:pt idx="86">
                  <c:v>52.4043051822438</c:v>
                </c:pt>
                <c:pt idx="87">
                  <c:v>51.2073891976999</c:v>
                </c:pt>
                <c:pt idx="88">
                  <c:v>50.0378108120246</c:v>
                </c:pt>
                <c:pt idx="89">
                  <c:v>48.8949456335967</c:v>
                </c:pt>
                <c:pt idx="90">
                  <c:v>48.8587473643344</c:v>
                </c:pt>
                <c:pt idx="91">
                  <c:v>48.3900156776928</c:v>
                </c:pt>
                <c:pt idx="92">
                  <c:v>47.5471759605985</c:v>
                </c:pt>
                <c:pt idx="93">
                  <c:v>46.5768082637898</c:v>
                </c:pt>
                <c:pt idx="94">
                  <c:v>45.5129924928127</c:v>
                </c:pt>
                <c:pt idx="95">
                  <c:v>44.473474307625</c:v>
                </c:pt>
                <c:pt idx="96">
                  <c:v>43.4576987506001</c:v>
                </c:pt>
                <c:pt idx="97">
                  <c:v>42.4651235393613</c:v>
                </c:pt>
                <c:pt idx="98">
                  <c:v>41.4952187772787</c:v>
                </c:pt>
                <c:pt idx="99">
                  <c:v>40.5474666705778</c:v>
                </c:pt>
                <c:pt idx="100">
                  <c:v>39.6213612519104</c:v>
                </c:pt>
                <c:pt idx="101">
                  <c:v>38.7164081102386</c:v>
                </c:pt>
                <c:pt idx="102">
                  <c:v>37.8321241268882</c:v>
                </c:pt>
                <c:pt idx="103">
                  <c:v>36.9680372176305</c:v>
                </c:pt>
                <c:pt idx="104">
                  <c:v>36.1236860806558</c:v>
                </c:pt>
                <c:pt idx="105">
                  <c:v>35.2986199503023</c:v>
                </c:pt>
                <c:pt idx="106">
                  <c:v>34.4923983564098</c:v>
                </c:pt>
                <c:pt idx="107">
                  <c:v>33.7045908891708</c:v>
                </c:pt>
                <c:pt idx="108">
                  <c:v>32.9347769693514</c:v>
                </c:pt>
                <c:pt idx="109">
                  <c:v>32.1825456237603</c:v>
                </c:pt>
                <c:pt idx="110">
                  <c:v>31.4474952658473</c:v>
                </c:pt>
                <c:pt idx="111">
                  <c:v>30.7292334813114</c:v>
                </c:pt>
                <c:pt idx="112">
                  <c:v>30.0273768186069</c:v>
                </c:pt>
                <c:pt idx="113">
                  <c:v>29.3415505842331</c:v>
                </c:pt>
                <c:pt idx="114">
                  <c:v>28.671388642701</c:v>
                </c:pt>
                <c:pt idx="115">
                  <c:v>28.0165332210677</c:v>
                </c:pt>
                <c:pt idx="116">
                  <c:v>27.3766347179356</c:v>
                </c:pt>
                <c:pt idx="117">
                  <c:v>26.7513515168138</c:v>
                </c:pt>
                <c:pt idx="118">
                  <c:v>26.1403498037432</c:v>
                </c:pt>
                <c:pt idx="119">
                  <c:v>25.5433033890858</c:v>
                </c:pt>
                <c:pt idx="120">
                  <c:v>24.9598935333855</c:v>
                </c:pt>
                <c:pt idx="121">
                  <c:v>24.3898087772051</c:v>
                </c:pt>
                <c:pt idx="122">
                  <c:v>23.832744774851</c:v>
                </c:pt>
                <c:pt idx="123">
                  <c:v>23.2884041318949</c:v>
                </c:pt>
                <c:pt idx="124">
                  <c:v>22.7564962464063</c:v>
                </c:pt>
                <c:pt idx="125">
                  <c:v>22.2367371538125</c:v>
                </c:pt>
                <c:pt idx="126">
                  <c:v>21.7288493753</c:v>
                </c:pt>
                <c:pt idx="127">
                  <c:v>21.2325617696806</c:v>
                </c:pt>
                <c:pt idx="128">
                  <c:v>20.7476093886393</c:v>
                </c:pt>
                <c:pt idx="129">
                  <c:v>20.2737333352889</c:v>
                </c:pt>
                <c:pt idx="130">
                  <c:v>19.8106806259552</c:v>
                </c:pt>
                <c:pt idx="131">
                  <c:v>19.3582040551193</c:v>
                </c:pt>
                <c:pt idx="132">
                  <c:v>18.916062063444</c:v>
                </c:pt>
                <c:pt idx="133">
                  <c:v>18.4840186088152</c:v>
                </c:pt>
                <c:pt idx="134">
                  <c:v>18.0618430403279</c:v>
                </c:pt>
                <c:pt idx="135">
                  <c:v>17.6493099751511</c:v>
                </c:pt>
                <c:pt idx="136">
                  <c:v>17.2461991782049</c:v>
                </c:pt>
                <c:pt idx="137">
                  <c:v>16.8522954445854</c:v>
                </c:pt>
                <c:pt idx="138">
                  <c:v>16.4673884846757</c:v>
                </c:pt>
                <c:pt idx="139">
                  <c:v>16.0912728118801</c:v>
                </c:pt>
                <c:pt idx="140">
                  <c:v>15.7237476329236</c:v>
                </c:pt>
                <c:pt idx="141">
                  <c:v>15.3646167406557</c:v>
                </c:pt>
                <c:pt idx="142">
                  <c:v>15.0136884093034</c:v>
                </c:pt>
                <c:pt idx="143">
                  <c:v>14.6707752921165</c:v>
                </c:pt>
                <c:pt idx="144">
                  <c:v>14.3356943213505</c:v>
                </c:pt>
                <c:pt idx="145">
                  <c:v>14.0082666105338</c:v>
                </c:pt>
                <c:pt idx="146">
                  <c:v>13.6883173589678</c:v>
                </c:pt>
                <c:pt idx="147">
                  <c:v>13.3756757584069</c:v>
                </c:pt>
                <c:pt idx="148">
                  <c:v>13.0701749018716</c:v>
                </c:pt>
                <c:pt idx="149">
                  <c:v>12.7716516945429</c:v>
                </c:pt>
                <c:pt idx="150">
                  <c:v>12.4799467666927</c:v>
                </c:pt>
                <c:pt idx="151">
                  <c:v>12.1949043886025</c:v>
                </c:pt>
                <c:pt idx="152">
                  <c:v>11.9163723874255</c:v>
                </c:pt>
                <c:pt idx="153">
                  <c:v>11.6442020659474</c:v>
                </c:pt>
                <c:pt idx="154">
                  <c:v>11.3782481232032</c:v>
                </c:pt>
                <c:pt idx="155">
                  <c:v>11.1183685769062</c:v>
                </c:pt>
                <c:pt idx="156">
                  <c:v>10.86442468765</c:v>
                </c:pt>
                <c:pt idx="157">
                  <c:v>10.6162808848403</c:v>
                </c:pt>
                <c:pt idx="158">
                  <c:v>10.3738046943196</c:v>
                </c:pt>
                <c:pt idx="159">
                  <c:v>10.1368666676444</c:v>
                </c:pt>
                <c:pt idx="160">
                  <c:v>9.90534031297757</c:v>
                </c:pt>
                <c:pt idx="161">
                  <c:v>9.67910202755963</c:v>
                </c:pt>
                <c:pt idx="162">
                  <c:v>9.45803103172201</c:v>
                </c:pt>
                <c:pt idx="163">
                  <c:v>9.2420093044076</c:v>
                </c:pt>
                <c:pt idx="164">
                  <c:v>9.03092152016393</c:v>
                </c:pt>
                <c:pt idx="165">
                  <c:v>8.82465498757554</c:v>
                </c:pt>
                <c:pt idx="166">
                  <c:v>8.62309958910243</c:v>
                </c:pt>
                <c:pt idx="167">
                  <c:v>8.42614772229269</c:v>
                </c:pt>
                <c:pt idx="168">
                  <c:v>8.23369424233781</c:v>
                </c:pt>
                <c:pt idx="169">
                  <c:v>8.04563640594005</c:v>
                </c:pt>
                <c:pt idx="170">
                  <c:v>7.8618738164618</c:v>
                </c:pt>
                <c:pt idx="171">
                  <c:v>7.68230837032784</c:v>
                </c:pt>
                <c:pt idx="172">
                  <c:v>7.50684420465169</c:v>
                </c:pt>
                <c:pt idx="173">
                  <c:v>7.33538764605825</c:v>
                </c:pt>
                <c:pt idx="174">
                  <c:v>7.16784716067524</c:v>
                </c:pt>
                <c:pt idx="175">
                  <c:v>7.00413330526691</c:v>
                </c:pt>
                <c:pt idx="176">
                  <c:v>6.84415867948387</c:v>
                </c:pt>
                <c:pt idx="177">
                  <c:v>6.68783787920343</c:v>
                </c:pt>
                <c:pt idx="178">
                  <c:v>6.53508745093577</c:v>
                </c:pt>
                <c:pt idx="179">
                  <c:v>6.38582584727144</c:v>
                </c:pt>
                <c:pt idx="180">
                  <c:v>6.23997338334635</c:v>
                </c:pt>
                <c:pt idx="181">
                  <c:v>6.09745219430125</c:v>
                </c:pt>
                <c:pt idx="182">
                  <c:v>5.95818619371274</c:v>
                </c:pt>
                <c:pt idx="183">
                  <c:v>5.8221010329737</c:v>
                </c:pt>
                <c:pt idx="184">
                  <c:v>5.68912406160157</c:v>
                </c:pt>
                <c:pt idx="185">
                  <c:v>5.5591842884531</c:v>
                </c:pt>
                <c:pt idx="186">
                  <c:v>5.43221234382498</c:v>
                </c:pt>
                <c:pt idx="187">
                  <c:v>5.30814044242014</c:v>
                </c:pt>
                <c:pt idx="188">
                  <c:v>5.18690234715981</c:v>
                </c:pt>
                <c:pt idx="189">
                  <c:v>5.0684333338222</c:v>
                </c:pt>
                <c:pt idx="190">
                  <c:v>4.95267015648878</c:v>
                </c:pt>
                <c:pt idx="191">
                  <c:v>4.83955101377981</c:v>
                </c:pt>
                <c:pt idx="192">
                  <c:v>4.729015515861</c:v>
                </c:pt>
                <c:pt idx="193">
                  <c:v>4.62100465220379</c:v>
                </c:pt>
                <c:pt idx="194">
                  <c:v>4.51546076008196</c:v>
                </c:pt>
                <c:pt idx="195">
                  <c:v>4.41232749378776</c:v>
                </c:pt>
                <c:pt idx="196">
                  <c:v>4.31154979455121</c:v>
                </c:pt>
                <c:pt idx="197">
                  <c:v>4.21307386114634</c:v>
                </c:pt>
                <c:pt idx="198">
                  <c:v>4.1168471211689</c:v>
                </c:pt>
                <c:pt idx="199">
                  <c:v>4.02281820297002</c:v>
                </c:pt>
                <c:pt idx="200">
                  <c:v>3.93093690823089</c:v>
                </c:pt>
                <c:pt idx="201">
                  <c:v>3.84115418516391</c:v>
                </c:pt>
                <c:pt idx="202">
                  <c:v>3.75342210232584</c:v>
                </c:pt>
                <c:pt idx="203">
                  <c:v>3.66769382302912</c:v>
                </c:pt>
                <c:pt idx="204">
                  <c:v>3.58392358033761</c:v>
                </c:pt>
                <c:pt idx="205">
                  <c:v>3.50206665263345</c:v>
                </c:pt>
                <c:pt idx="206">
                  <c:v>3.42207933974193</c:v>
                </c:pt>
                <c:pt idx="207">
                  <c:v>3.34391893960171</c:v>
                </c:pt>
                <c:pt idx="208">
                  <c:v>3.26754372546788</c:v>
                </c:pt>
                <c:pt idx="209">
                  <c:v>3.19291292363571</c:v>
                </c:pt>
                <c:pt idx="210">
                  <c:v>3.11998669167317</c:v>
                </c:pt>
                <c:pt idx="211">
                  <c:v>3.04872609715062</c:v>
                </c:pt>
                <c:pt idx="212">
                  <c:v>2.97909309685636</c:v>
                </c:pt>
                <c:pt idx="213">
                  <c:v>2.91105051648684</c:v>
                </c:pt>
                <c:pt idx="214">
                  <c:v>2.84456203080078</c:v>
                </c:pt>
                <c:pt idx="215">
                  <c:v>2.77959214422654</c:v>
                </c:pt>
                <c:pt idx="216">
                  <c:v>2.71610617191249</c:v>
                </c:pt>
                <c:pt idx="217">
                  <c:v>2.65407022121007</c:v>
                </c:pt>
                <c:pt idx="218">
                  <c:v>2.5934511735799</c:v>
                </c:pt>
                <c:pt idx="219">
                  <c:v>2.53421666691109</c:v>
                </c:pt>
                <c:pt idx="220">
                  <c:v>2.47633507824439</c:v>
                </c:pt>
                <c:pt idx="221">
                  <c:v>2.4197755068899</c:v>
                </c:pt>
                <c:pt idx="222">
                  <c:v>2.3645077579305</c:v>
                </c:pt>
                <c:pt idx="223">
                  <c:v>2.31050232610189</c:v>
                </c:pt>
                <c:pt idx="224">
                  <c:v>2.25773038004098</c:v>
                </c:pt>
                <c:pt idx="225">
                  <c:v>2.20616374689388</c:v>
                </c:pt>
                <c:pt idx="226">
                  <c:v>2.1557748972756</c:v>
                </c:pt>
                <c:pt idx="227">
                  <c:v>2.10653693057317</c:v>
                </c:pt>
                <c:pt idx="228">
                  <c:v>2.05842356058445</c:v>
                </c:pt>
                <c:pt idx="229">
                  <c:v>2.01140910148501</c:v>
                </c:pt>
                <c:pt idx="230">
                  <c:v>1.96546845411544</c:v>
                </c:pt>
                <c:pt idx="231">
                  <c:v>1.92057709258195</c:v>
                </c:pt>
                <c:pt idx="232">
                  <c:v>1.87671105116292</c:v>
                </c:pt>
                <c:pt idx="233">
                  <c:v>1.83384691151456</c:v>
                </c:pt>
                <c:pt idx="234">
                  <c:v>1.7919617901688</c:v>
                </c:pt>
                <c:pt idx="235">
                  <c:v>1.75103332631672</c:v>
                </c:pt>
                <c:pt idx="236">
                  <c:v>1.71103966987096</c:v>
                </c:pt>
                <c:pt idx="237">
                  <c:v>1.67195946980085</c:v>
                </c:pt>
                <c:pt idx="238">
                  <c:v>1.63377186273394</c:v>
                </c:pt>
                <c:pt idx="239">
                  <c:v>1.59645646181785</c:v>
                </c:pt>
                <c:pt idx="240">
                  <c:v>1.55999334583658</c:v>
                </c:pt>
                <c:pt idx="241">
                  <c:v>1.52436304857531</c:v>
                </c:pt>
                <c:pt idx="242">
                  <c:v>1.48954654842818</c:v>
                </c:pt>
                <c:pt idx="243">
                  <c:v>1.45552525824342</c:v>
                </c:pt>
                <c:pt idx="244">
                  <c:v>1.42228101540039</c:v>
                </c:pt>
                <c:pt idx="245">
                  <c:v>1.38979607211327</c:v>
                </c:pt>
                <c:pt idx="246">
                  <c:v>1.35805308595624</c:v>
                </c:pt>
                <c:pt idx="247">
                  <c:v>1.32703511060503</c:v>
                </c:pt>
                <c:pt idx="248">
                  <c:v>1.29672558678995</c:v>
                </c:pt>
                <c:pt idx="249">
                  <c:v>1.26710833345554</c:v>
                </c:pt>
                <c:pt idx="250">
                  <c:v>1.23816753912219</c:v>
                </c:pt>
                <c:pt idx="251">
                  <c:v>1.20988775344495</c:v>
                </c:pt>
                <c:pt idx="252">
                  <c:v>1.18225387896525</c:v>
                </c:pt>
                <c:pt idx="253">
                  <c:v>1.15525116305094</c:v>
                </c:pt>
                <c:pt idx="254">
                  <c:v>1.12886519002049</c:v>
                </c:pt>
                <c:pt idx="255">
                  <c:v>1.10308187344694</c:v>
                </c:pt>
                <c:pt idx="256">
                  <c:v>1.0778874486378</c:v>
                </c:pt>
                <c:pt idx="257">
                  <c:v>1.05326846528658</c:v>
                </c:pt>
                <c:pt idx="258">
                  <c:v>1.02921178029222</c:v>
                </c:pt>
                <c:pt idx="259">
                  <c:v>1.0057045507425</c:v>
                </c:pt>
                <c:pt idx="260">
                  <c:v>0.98273422705772</c:v>
                </c:pt>
                <c:pt idx="261">
                  <c:v>0.960288546290975</c:v>
                </c:pt>
                <c:pt idx="262">
                  <c:v>0.938355525581457</c:v>
                </c:pt>
                <c:pt idx="263">
                  <c:v>0.916923455757276</c:v>
                </c:pt>
                <c:pt idx="264">
                  <c:v>0.8959808950844</c:v>
                </c:pt>
                <c:pt idx="265">
                  <c:v>0.87551666315836</c:v>
                </c:pt>
                <c:pt idx="266">
                  <c:v>0.855519834935479</c:v>
                </c:pt>
                <c:pt idx="267">
                  <c:v>0.835979734900424</c:v>
                </c:pt>
                <c:pt idx="268">
                  <c:v>0.816885931366968</c:v>
                </c:pt>
                <c:pt idx="269">
                  <c:v>0.798228230908926</c:v>
                </c:pt>
                <c:pt idx="270">
                  <c:v>0.77999667291829</c:v>
                </c:pt>
                <c:pt idx="271">
                  <c:v>0.762181524287653</c:v>
                </c:pt>
                <c:pt idx="272">
                  <c:v>0.744773274214088</c:v>
                </c:pt>
                <c:pt idx="273">
                  <c:v>0.727762629121709</c:v>
                </c:pt>
                <c:pt idx="274">
                  <c:v>0.711140507700193</c:v>
                </c:pt>
                <c:pt idx="275">
                  <c:v>0.694898036056634</c:v>
                </c:pt>
                <c:pt idx="276">
                  <c:v>0.67902654297812</c:v>
                </c:pt>
                <c:pt idx="277">
                  <c:v>0.663517555302515</c:v>
                </c:pt>
                <c:pt idx="278">
                  <c:v>0.648362793394973</c:v>
                </c:pt>
                <c:pt idx="279">
                  <c:v>0.633554166727772</c:v>
                </c:pt>
                <c:pt idx="280">
                  <c:v>0.619083769561094</c:v>
                </c:pt>
                <c:pt idx="281">
                  <c:v>0.604943876722473</c:v>
                </c:pt>
                <c:pt idx="282">
                  <c:v>0.591126939482622</c:v>
                </c:pt>
                <c:pt idx="283">
                  <c:v>0.577625581525471</c:v>
                </c:pt>
                <c:pt idx="284">
                  <c:v>0.564432595010242</c:v>
                </c:pt>
                <c:pt idx="285">
                  <c:v>0.551540936723468</c:v>
                </c:pt>
                <c:pt idx="286">
                  <c:v>0.538943724318898</c:v>
                </c:pt>
                <c:pt idx="287">
                  <c:v>0.52663423264329</c:v>
                </c:pt>
                <c:pt idx="288">
                  <c:v>0.51460589014611</c:v>
                </c:pt>
                <c:pt idx="289">
                  <c:v>0.50285227537125</c:v>
                </c:pt>
                <c:pt idx="290">
                  <c:v>0.491367113528859</c:v>
                </c:pt>
                <c:pt idx="291">
                  <c:v>0.480144273145487</c:v>
                </c:pt>
                <c:pt idx="292">
                  <c:v>0.469177762790728</c:v>
                </c:pt>
                <c:pt idx="293">
                  <c:v>0.458461727878638</c:v>
                </c:pt>
                <c:pt idx="294">
                  <c:v>0.447990447542199</c:v>
                </c:pt>
                <c:pt idx="295">
                  <c:v>0.437758331579179</c:v>
                </c:pt>
                <c:pt idx="296">
                  <c:v>0.427759917467739</c:v>
                </c:pt>
                <c:pt idx="297">
                  <c:v>0.417989867450212</c:v>
                </c:pt>
                <c:pt idx="298">
                  <c:v>0.408442965683483</c:v>
                </c:pt>
                <c:pt idx="299">
                  <c:v>0.399114115454462</c:v>
                </c:pt>
                <c:pt idx="300">
                  <c:v>0.389998336459144</c:v>
                </c:pt>
                <c:pt idx="301">
                  <c:v>0.381090762143826</c:v>
                </c:pt>
                <c:pt idx="302">
                  <c:v>0.372386637107044</c:v>
                </c:pt>
                <c:pt idx="303">
                  <c:v>0.363881314560854</c:v>
                </c:pt>
                <c:pt idx="304">
                  <c:v>0.355570253850096</c:v>
                </c:pt>
                <c:pt idx="305">
                  <c:v>0.347449018028316</c:v>
                </c:pt>
                <c:pt idx="306">
                  <c:v>0.339513271489059</c:v>
                </c:pt>
                <c:pt idx="307">
                  <c:v>0.331758777651257</c:v>
                </c:pt>
                <c:pt idx="308">
                  <c:v>0.324181396697486</c:v>
                </c:pt>
                <c:pt idx="309">
                  <c:v>0.316777083363885</c:v>
                </c:pt>
                <c:pt idx="310">
                  <c:v>0.309541884780547</c:v>
                </c:pt>
                <c:pt idx="311">
                  <c:v>1.94555870071724</c:v>
                </c:pt>
                <c:pt idx="312">
                  <c:v>6.42747395286134</c:v>
                </c:pt>
                <c:pt idx="313">
                  <c:v>10.5277574170283</c:v>
                </c:pt>
                <c:pt idx="314">
                  <c:v>14.0007048678793</c:v>
                </c:pt>
                <c:pt idx="315">
                  <c:v>16.7997880472426</c:v>
                </c:pt>
                <c:pt idx="316">
                  <c:v>20.5578339766332</c:v>
                </c:pt>
                <c:pt idx="317">
                  <c:v>24.4119165380568</c:v>
                </c:pt>
                <c:pt idx="318">
                  <c:v>28.2243582830461</c:v>
                </c:pt>
                <c:pt idx="319">
                  <c:v>34.4142263127468</c:v>
                </c:pt>
                <c:pt idx="320">
                  <c:v>41.5117233667263</c:v>
                </c:pt>
                <c:pt idx="321">
                  <c:v>48.302241331037</c:v>
                </c:pt>
                <c:pt idx="322">
                  <c:v>54.860036654222</c:v>
                </c:pt>
                <c:pt idx="323">
                  <c:v>60.2071566041986</c:v>
                </c:pt>
                <c:pt idx="324">
                  <c:v>64.3577054015253</c:v>
                </c:pt>
                <c:pt idx="325">
                  <c:v>67.4357030912075</c:v>
                </c:pt>
                <c:pt idx="326">
                  <c:v>72.803166997554</c:v>
                </c:pt>
                <c:pt idx="327">
                  <c:v>80.6651246499626</c:v>
                </c:pt>
                <c:pt idx="328">
                  <c:v>86.9461509080517</c:v>
                </c:pt>
                <c:pt idx="329">
                  <c:v>92.1891818409772</c:v>
                </c:pt>
                <c:pt idx="330">
                  <c:v>96.4924258633999</c:v>
                </c:pt>
                <c:pt idx="331">
                  <c:v>101.195907998758</c:v>
                </c:pt>
                <c:pt idx="332">
                  <c:v>106.50737249149</c:v>
                </c:pt>
                <c:pt idx="333">
                  <c:v>111.373953703252</c:v>
                </c:pt>
                <c:pt idx="334">
                  <c:v>116.870416346278</c:v>
                </c:pt>
                <c:pt idx="335">
                  <c:v>121.333775532131</c:v>
                </c:pt>
                <c:pt idx="336">
                  <c:v>125.070182802367</c:v>
                </c:pt>
                <c:pt idx="337">
                  <c:v>127.789972207079</c:v>
                </c:pt>
                <c:pt idx="338">
                  <c:v>129.606950573692</c:v>
                </c:pt>
                <c:pt idx="339">
                  <c:v>132.258868009767</c:v>
                </c:pt>
                <c:pt idx="340">
                  <c:v>136.040191021604</c:v>
                </c:pt>
                <c:pt idx="341">
                  <c:v>139.60165794441</c:v>
                </c:pt>
                <c:pt idx="342">
                  <c:v>142.2268438459</c:v>
                </c:pt>
                <c:pt idx="343">
                  <c:v>145.007220975102</c:v>
                </c:pt>
                <c:pt idx="344">
                  <c:v>147.000833608907</c:v>
                </c:pt>
                <c:pt idx="345">
                  <c:v>148.095564612644</c:v>
                </c:pt>
                <c:pt idx="346">
                  <c:v>150.335769050607</c:v>
                </c:pt>
                <c:pt idx="347">
                  <c:v>152.734356296036</c:v>
                </c:pt>
                <c:pt idx="348">
                  <c:v>154.382581459136</c:v>
                </c:pt>
                <c:pt idx="349">
                  <c:v>156.571944143177</c:v>
                </c:pt>
                <c:pt idx="350">
                  <c:v>159.544329078908</c:v>
                </c:pt>
                <c:pt idx="351">
                  <c:v>162.801198598866</c:v>
                </c:pt>
                <c:pt idx="352">
                  <c:v>164.699982997592</c:v>
                </c:pt>
                <c:pt idx="353">
                  <c:v>166.268056935595</c:v>
                </c:pt>
                <c:pt idx="354">
                  <c:v>167.098878500748</c:v>
                </c:pt>
                <c:pt idx="355">
                  <c:v>167.037694406275</c:v>
                </c:pt>
                <c:pt idx="356">
                  <c:v>166.425603925841</c:v>
                </c:pt>
                <c:pt idx="357">
                  <c:v>167.19769903512</c:v>
                </c:pt>
                <c:pt idx="358">
                  <c:v>167.079250233614</c:v>
                </c:pt>
                <c:pt idx="359">
                  <c:v>166.196752379886</c:v>
                </c:pt>
                <c:pt idx="360">
                  <c:v>165.445348932882</c:v>
                </c:pt>
                <c:pt idx="361">
                  <c:v>164.170011177051</c:v>
                </c:pt>
                <c:pt idx="362">
                  <c:v>162.323104377159</c:v>
                </c:pt>
                <c:pt idx="363">
                  <c:v>161.852698444221</c:v>
                </c:pt>
                <c:pt idx="364">
                  <c:v>160.924351104238</c:v>
                </c:pt>
                <c:pt idx="365">
                  <c:v>159.786752977248</c:v>
                </c:pt>
                <c:pt idx="366">
                  <c:v>158.725845390907</c:v>
                </c:pt>
              </c:numCache>
            </c:numRef>
          </c:yVal>
          <c:smooth val="0"/>
        </c:ser>
        <c:axId val="37906481"/>
        <c:axId val="75106326"/>
      </c:scatterChart>
      <c:valAx>
        <c:axId val="37906481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106326"/>
        <c:crosses val="autoZero"/>
        <c:crossBetween val="midCat"/>
        <c:majorUnit val="30.5"/>
      </c:valAx>
      <c:valAx>
        <c:axId val="75106326"/>
        <c:scaling>
          <c:logBase val="10"/>
          <c:orientation val="minMax"/>
          <c:min val="1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906481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66915366711237"/>
          <c:y val="0.0117568897637795"/>
          <c:w val="0.315448755769544"/>
          <c:h val="0.0764331210191083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7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Chuva média na bacia (mm/dia)</a:t>
            </a:r>
          </a:p>
        </c:rich>
      </c:tx>
      <c:layout>
        <c:manualLayout>
          <c:xMode val="edge"/>
          <c:yMode val="edge"/>
          <c:x val="0.0804280289955126"/>
          <c:y val="0.0071202531645569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0845702450811"/>
          <c:y val="0.166534810126582"/>
          <c:w val="0.931480842250604"/>
          <c:h val="0.636867088607595"/>
        </c:manualLayout>
      </c:layout>
      <c:scatterChart>
        <c:scatterStyle val="line"/>
        <c:varyColors val="0"/>
        <c:ser>
          <c:idx val="0"/>
          <c:order val="0"/>
          <c:tx>
            <c:strRef>
              <c:f>"Pmed"</c:f>
              <c:strCache>
                <c:ptCount val="1"/>
                <c:pt idx="0">
                  <c:v>Pmed</c:v>
                </c:pt>
              </c:strCache>
            </c:strRef>
          </c:tx>
          <c:spPr>
            <a:solidFill>
              <a:srgbClr val="0000ff"/>
            </a:solidFill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Diário'!$J$18:$J$748</c:f>
              <c:numCache>
                <c:formatCode>General</c:formatCode>
                <c:ptCount val="731"/>
                <c:pt idx="0">
                  <c:v>14.5153421004404</c:v>
                </c:pt>
                <c:pt idx="1">
                  <c:v>34.7402234705644</c:v>
                </c:pt>
                <c:pt idx="2">
                  <c:v>15.1288263013148</c:v>
                </c:pt>
                <c:pt idx="3">
                  <c:v>3.31416997392173</c:v>
                </c:pt>
                <c:pt idx="4">
                  <c:v>3.45353038467753</c:v>
                </c:pt>
                <c:pt idx="5">
                  <c:v>8.71727490906523</c:v>
                </c:pt>
                <c:pt idx="6">
                  <c:v>24.4665165269529</c:v>
                </c:pt>
                <c:pt idx="7">
                  <c:v>13.4228691712075</c:v>
                </c:pt>
                <c:pt idx="8">
                  <c:v>42.7525296029608</c:v>
                </c:pt>
                <c:pt idx="9">
                  <c:v>2.61741250207139</c:v>
                </c:pt>
                <c:pt idx="10">
                  <c:v>11.037318840232</c:v>
                </c:pt>
                <c:pt idx="11">
                  <c:v>3.34479230581238</c:v>
                </c:pt>
                <c:pt idx="12">
                  <c:v>1.89200534560095</c:v>
                </c:pt>
                <c:pt idx="13">
                  <c:v>0.181764757088291</c:v>
                </c:pt>
                <c:pt idx="14">
                  <c:v>0.158367605715374</c:v>
                </c:pt>
                <c:pt idx="15">
                  <c:v>4.92232361893668</c:v>
                </c:pt>
                <c:pt idx="16">
                  <c:v>4.29266729988607</c:v>
                </c:pt>
                <c:pt idx="17">
                  <c:v>3.64245493145361</c:v>
                </c:pt>
                <c:pt idx="18">
                  <c:v>4.96563837519682</c:v>
                </c:pt>
                <c:pt idx="19">
                  <c:v>19.7692601796116</c:v>
                </c:pt>
                <c:pt idx="20">
                  <c:v>0.811633979291294</c:v>
                </c:pt>
                <c:pt idx="21">
                  <c:v>1.01331634126681</c:v>
                </c:pt>
                <c:pt idx="22">
                  <c:v>0</c:v>
                </c:pt>
                <c:pt idx="23">
                  <c:v>1.97959507144218</c:v>
                </c:pt>
                <c:pt idx="24">
                  <c:v>0</c:v>
                </c:pt>
                <c:pt idx="25">
                  <c:v>0.593878521432654</c:v>
                </c:pt>
                <c:pt idx="26">
                  <c:v>6.93492751615144</c:v>
                </c:pt>
                <c:pt idx="27">
                  <c:v>32.6133989050498</c:v>
                </c:pt>
                <c:pt idx="28">
                  <c:v>26.536949402995</c:v>
                </c:pt>
                <c:pt idx="29">
                  <c:v>18.0732475680736</c:v>
                </c:pt>
                <c:pt idx="30">
                  <c:v>8.87480125092874</c:v>
                </c:pt>
                <c:pt idx="31">
                  <c:v>5.22441560383602</c:v>
                </c:pt>
                <c:pt idx="32">
                  <c:v>0.0197959507144218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28.396707303312</c:v>
                </c:pt>
                <c:pt idx="42">
                  <c:v>15.4716752562209</c:v>
                </c:pt>
                <c:pt idx="43">
                  <c:v>10.642401905631</c:v>
                </c:pt>
                <c:pt idx="44">
                  <c:v>4.19610651285236</c:v>
                </c:pt>
                <c:pt idx="45">
                  <c:v>1.02938943714993</c:v>
                </c:pt>
                <c:pt idx="46">
                  <c:v>1.70605296209877</c:v>
                </c:pt>
                <c:pt idx="47">
                  <c:v>1.09058854252975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12.1245032842741</c:v>
                </c:pt>
                <c:pt idx="55">
                  <c:v>0.910613732863403</c:v>
                </c:pt>
                <c:pt idx="56">
                  <c:v>2.23694243072966</c:v>
                </c:pt>
                <c:pt idx="57">
                  <c:v>0.0395919014288436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1.20755299357973</c:v>
                </c:pt>
                <c:pt idx="63">
                  <c:v>4.12128060343103</c:v>
                </c:pt>
                <c:pt idx="64">
                  <c:v>1.58367605715374</c:v>
                </c:pt>
                <c:pt idx="65">
                  <c:v>1.70245176144027</c:v>
                </c:pt>
                <c:pt idx="66">
                  <c:v>1.10857324000762</c:v>
                </c:pt>
                <c:pt idx="67">
                  <c:v>1.71327598798196</c:v>
                </c:pt>
                <c:pt idx="68">
                  <c:v>3.76123063574014</c:v>
                </c:pt>
                <c:pt idx="69">
                  <c:v>5.63380499314508</c:v>
                </c:pt>
                <c:pt idx="70">
                  <c:v>5.10127790142081</c:v>
                </c:pt>
                <c:pt idx="71">
                  <c:v>10.0015010553474</c:v>
                </c:pt>
                <c:pt idx="72">
                  <c:v>4.57718963124174</c:v>
                </c:pt>
                <c:pt idx="73">
                  <c:v>12.6613499524768</c:v>
                </c:pt>
                <c:pt idx="74">
                  <c:v>22.8483249464798</c:v>
                </c:pt>
                <c:pt idx="75">
                  <c:v>36.8960044483148</c:v>
                </c:pt>
                <c:pt idx="76">
                  <c:v>3.68204683288245</c:v>
                </c:pt>
                <c:pt idx="77">
                  <c:v>0.197959507144218</c:v>
                </c:pt>
                <c:pt idx="78">
                  <c:v>2.39531003644504</c:v>
                </c:pt>
                <c:pt idx="79">
                  <c:v>1.96305937655354</c:v>
                </c:pt>
                <c:pt idx="80">
                  <c:v>0</c:v>
                </c:pt>
                <c:pt idx="81">
                  <c:v>0</c:v>
                </c:pt>
                <c:pt idx="82">
                  <c:v>5.04761417342698</c:v>
                </c:pt>
                <c:pt idx="83">
                  <c:v>8.21402870368914</c:v>
                </c:pt>
                <c:pt idx="84">
                  <c:v>1.24751360419288</c:v>
                </c:pt>
                <c:pt idx="85">
                  <c:v>0.515085669078562</c:v>
                </c:pt>
                <c:pt idx="86">
                  <c:v>0.197959507144218</c:v>
                </c:pt>
                <c:pt idx="87">
                  <c:v>0.494898767860545</c:v>
                </c:pt>
                <c:pt idx="88">
                  <c:v>27.2141644006654</c:v>
                </c:pt>
                <c:pt idx="89">
                  <c:v>0.145411805670633</c:v>
                </c:pt>
                <c:pt idx="90">
                  <c:v>0</c:v>
                </c:pt>
                <c:pt idx="91">
                  <c:v>3.23000022227654</c:v>
                </c:pt>
                <c:pt idx="92">
                  <c:v>1.01428143903593</c:v>
                </c:pt>
                <c:pt idx="93">
                  <c:v>0</c:v>
                </c:pt>
                <c:pt idx="94">
                  <c:v>1.30653274715184</c:v>
                </c:pt>
                <c:pt idx="95">
                  <c:v>0</c:v>
                </c:pt>
                <c:pt idx="96">
                  <c:v>0</c:v>
                </c:pt>
                <c:pt idx="97">
                  <c:v>4.87704888869395</c:v>
                </c:pt>
                <c:pt idx="98">
                  <c:v>5.34490669289389</c:v>
                </c:pt>
                <c:pt idx="99">
                  <c:v>3.79356347771104</c:v>
                </c:pt>
                <c:pt idx="100">
                  <c:v>13.7107210309493</c:v>
                </c:pt>
                <c:pt idx="101">
                  <c:v>1.60347200786817</c:v>
                </c:pt>
                <c:pt idx="102">
                  <c:v>1.02938943714993</c:v>
                </c:pt>
                <c:pt idx="103">
                  <c:v>6.59205158790246</c:v>
                </c:pt>
                <c:pt idx="104">
                  <c:v>0.0593878521432654</c:v>
                </c:pt>
                <c:pt idx="105">
                  <c:v>0</c:v>
                </c:pt>
                <c:pt idx="106">
                  <c:v>4.44972225186451</c:v>
                </c:pt>
                <c:pt idx="107">
                  <c:v>5.25493645099875</c:v>
                </c:pt>
                <c:pt idx="108">
                  <c:v>0.118775704286531</c:v>
                </c:pt>
                <c:pt idx="109">
                  <c:v>0</c:v>
                </c:pt>
                <c:pt idx="110">
                  <c:v>0</c:v>
                </c:pt>
                <c:pt idx="111">
                  <c:v>3.52623628751285</c:v>
                </c:pt>
                <c:pt idx="112">
                  <c:v>6.44257850908578</c:v>
                </c:pt>
                <c:pt idx="113">
                  <c:v>2.85351490805521</c:v>
                </c:pt>
                <c:pt idx="114">
                  <c:v>2.27367893860923</c:v>
                </c:pt>
                <c:pt idx="115">
                  <c:v>0</c:v>
                </c:pt>
                <c:pt idx="116">
                  <c:v>0.290823611341266</c:v>
                </c:pt>
                <c:pt idx="117">
                  <c:v>4.89426209186247</c:v>
                </c:pt>
                <c:pt idx="118">
                  <c:v>2.17245457194537</c:v>
                </c:pt>
                <c:pt idx="119">
                  <c:v>2.5581823979989</c:v>
                </c:pt>
                <c:pt idx="120">
                  <c:v>10.5725294979973</c:v>
                </c:pt>
                <c:pt idx="121">
                  <c:v>18.1798214866973</c:v>
                </c:pt>
                <c:pt idx="122">
                  <c:v>1.07275128934341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0.515085669078562</c:v>
                </c:pt>
                <c:pt idx="130">
                  <c:v>0</c:v>
                </c:pt>
                <c:pt idx="131">
                  <c:v>4.58047187862493</c:v>
                </c:pt>
                <c:pt idx="132">
                  <c:v>0</c:v>
                </c:pt>
                <c:pt idx="133">
                  <c:v>3.70800104460114</c:v>
                </c:pt>
                <c:pt idx="134">
                  <c:v>5.82295012684768</c:v>
                </c:pt>
                <c:pt idx="135">
                  <c:v>34.5484666755203</c:v>
                </c:pt>
                <c:pt idx="136">
                  <c:v>8.16607708371335</c:v>
                </c:pt>
                <c:pt idx="137">
                  <c:v>2.4584207434196</c:v>
                </c:pt>
                <c:pt idx="138">
                  <c:v>0.395919014288436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1.72291467271717</c:v>
                </c:pt>
                <c:pt idx="147">
                  <c:v>0.237551408573062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3.55702949240722</c:v>
                </c:pt>
                <c:pt idx="158">
                  <c:v>0.689917321180655</c:v>
                </c:pt>
                <c:pt idx="159">
                  <c:v>5.42773228979846</c:v>
                </c:pt>
                <c:pt idx="160">
                  <c:v>1.03624872105714</c:v>
                </c:pt>
                <c:pt idx="161">
                  <c:v>8.79345079176748</c:v>
                </c:pt>
                <c:pt idx="162">
                  <c:v>0</c:v>
                </c:pt>
                <c:pt idx="163">
                  <c:v>5.41279985669911</c:v>
                </c:pt>
                <c:pt idx="164">
                  <c:v>0</c:v>
                </c:pt>
                <c:pt idx="165">
                  <c:v>0.098979753572109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2.47127619510614</c:v>
                </c:pt>
                <c:pt idx="172">
                  <c:v>5.43584548600086</c:v>
                </c:pt>
                <c:pt idx="173">
                  <c:v>22.0642726135219</c:v>
                </c:pt>
                <c:pt idx="174">
                  <c:v>0</c:v>
                </c:pt>
                <c:pt idx="175">
                  <c:v>2.29023593931247</c:v>
                </c:pt>
                <c:pt idx="176">
                  <c:v>0</c:v>
                </c:pt>
                <c:pt idx="177">
                  <c:v>0.673062324290341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0.613674472147076</c:v>
                </c:pt>
                <c:pt idx="191">
                  <c:v>0.087116871801179</c:v>
                </c:pt>
                <c:pt idx="192">
                  <c:v>0</c:v>
                </c:pt>
                <c:pt idx="193">
                  <c:v>0</c:v>
                </c:pt>
                <c:pt idx="194">
                  <c:v>8.42257601551407</c:v>
                </c:pt>
                <c:pt idx="195">
                  <c:v>0</c:v>
                </c:pt>
                <c:pt idx="196">
                  <c:v>0</c:v>
                </c:pt>
                <c:pt idx="197">
                  <c:v>1.52428820501048</c:v>
                </c:pt>
                <c:pt idx="198">
                  <c:v>1.76117443796742</c:v>
                </c:pt>
                <c:pt idx="199">
                  <c:v>7.14472944167842</c:v>
                </c:pt>
                <c:pt idx="200">
                  <c:v>1.1605466044514</c:v>
                </c:pt>
                <c:pt idx="201">
                  <c:v>0</c:v>
                </c:pt>
                <c:pt idx="202">
                  <c:v>0.0139386994881886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3.75527022484235</c:v>
                </c:pt>
                <c:pt idx="228">
                  <c:v>1.92687102795432</c:v>
                </c:pt>
                <c:pt idx="229">
                  <c:v>0</c:v>
                </c:pt>
                <c:pt idx="230">
                  <c:v>0.236957891299207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0.363529514176582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3.47682826628029</c:v>
                </c:pt>
                <c:pt idx="241">
                  <c:v>0.0592394728248017</c:v>
                </c:pt>
                <c:pt idx="242">
                  <c:v>1.30653274715184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0.257542834539281</c:v>
                </c:pt>
                <c:pt idx="248">
                  <c:v>0.593878521432654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0.145411805670633</c:v>
                </c:pt>
                <c:pt idx="257">
                  <c:v>0</c:v>
                </c:pt>
                <c:pt idx="258">
                  <c:v>0.277143310001905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0.105643562227515</c:v>
                </c:pt>
                <c:pt idx="265">
                  <c:v>15.4837244601689</c:v>
                </c:pt>
                <c:pt idx="266">
                  <c:v>1.266940845723</c:v>
                </c:pt>
                <c:pt idx="267">
                  <c:v>7.23711403147786</c:v>
                </c:pt>
                <c:pt idx="268">
                  <c:v>0</c:v>
                </c:pt>
                <c:pt idx="269">
                  <c:v>14.0929067406262</c:v>
                </c:pt>
                <c:pt idx="270">
                  <c:v>4.88702600773356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10.2756606874627</c:v>
                </c:pt>
                <c:pt idx="286">
                  <c:v>18.2753935355263</c:v>
                </c:pt>
                <c:pt idx="287">
                  <c:v>3.85726943548814</c:v>
                </c:pt>
                <c:pt idx="288">
                  <c:v>1.70245176144027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13.8200298983704</c:v>
                </c:pt>
                <c:pt idx="294">
                  <c:v>3.56267587779338</c:v>
                </c:pt>
                <c:pt idx="295">
                  <c:v>0.49782384771443</c:v>
                </c:pt>
                <c:pt idx="296">
                  <c:v>0.114994270777556</c:v>
                </c:pt>
                <c:pt idx="297">
                  <c:v>8.69071686276208</c:v>
                </c:pt>
                <c:pt idx="298">
                  <c:v>0.158367605715374</c:v>
                </c:pt>
                <c:pt idx="299">
                  <c:v>0.237551408573062</c:v>
                </c:pt>
                <c:pt idx="300">
                  <c:v>16.1204883106347</c:v>
                </c:pt>
                <c:pt idx="301">
                  <c:v>3.24653591716517</c:v>
                </c:pt>
                <c:pt idx="302">
                  <c:v>2.53799549678088</c:v>
                </c:pt>
                <c:pt idx="303">
                  <c:v>0</c:v>
                </c:pt>
                <c:pt idx="304">
                  <c:v>3.95919014288436</c:v>
                </c:pt>
                <c:pt idx="305">
                  <c:v>29.3663336484602</c:v>
                </c:pt>
                <c:pt idx="306">
                  <c:v>7.82017360815665</c:v>
                </c:pt>
                <c:pt idx="307">
                  <c:v>0.875818471302145</c:v>
                </c:pt>
                <c:pt idx="308">
                  <c:v>1.68971056988485</c:v>
                </c:pt>
                <c:pt idx="309">
                  <c:v>23.4459629713368</c:v>
                </c:pt>
                <c:pt idx="310">
                  <c:v>27.1452166419567</c:v>
                </c:pt>
                <c:pt idx="311">
                  <c:v>3.74863708634271</c:v>
                </c:pt>
                <c:pt idx="312">
                  <c:v>2.27653433215851</c:v>
                </c:pt>
                <c:pt idx="313">
                  <c:v>1.06387862006665</c:v>
                </c:pt>
                <c:pt idx="314">
                  <c:v>12.6628683015498</c:v>
                </c:pt>
                <c:pt idx="315">
                  <c:v>7.26334355406449</c:v>
                </c:pt>
                <c:pt idx="316">
                  <c:v>6.49891153490455</c:v>
                </c:pt>
                <c:pt idx="317">
                  <c:v>23.4641604938811</c:v>
                </c:pt>
                <c:pt idx="318">
                  <c:v>13.8648929966964</c:v>
                </c:pt>
                <c:pt idx="319">
                  <c:v>7.31990696832975</c:v>
                </c:pt>
                <c:pt idx="320">
                  <c:v>7.60320868926104</c:v>
                </c:pt>
                <c:pt idx="321">
                  <c:v>1.83305420833141</c:v>
                </c:pt>
                <c:pt idx="322">
                  <c:v>0.574082570718232</c:v>
                </c:pt>
                <c:pt idx="323">
                  <c:v>0</c:v>
                </c:pt>
                <c:pt idx="324">
                  <c:v>22.6289666881858</c:v>
                </c:pt>
                <c:pt idx="325">
                  <c:v>25.2430173656622</c:v>
                </c:pt>
                <c:pt idx="326">
                  <c:v>1.5631769109593</c:v>
                </c:pt>
                <c:pt idx="327">
                  <c:v>3.38082448184221</c:v>
                </c:pt>
                <c:pt idx="328">
                  <c:v>3.05364791908329</c:v>
                </c:pt>
                <c:pt idx="329">
                  <c:v>10.226437827059</c:v>
                </c:pt>
                <c:pt idx="330">
                  <c:v>11.7900669204856</c:v>
                </c:pt>
                <c:pt idx="331">
                  <c:v>6.20062259728121</c:v>
                </c:pt>
                <c:pt idx="332">
                  <c:v>12.1419193003462</c:v>
                </c:pt>
                <c:pt idx="333">
                  <c:v>3.21779240098329</c:v>
                </c:pt>
                <c:pt idx="334">
                  <c:v>4.30871971670347</c:v>
                </c:pt>
                <c:pt idx="335">
                  <c:v>1.52682395954164</c:v>
                </c:pt>
                <c:pt idx="336">
                  <c:v>1.17293747431962</c:v>
                </c:pt>
                <c:pt idx="337">
                  <c:v>11.9649099170687</c:v>
                </c:pt>
                <c:pt idx="338">
                  <c:v>14.3152282332936</c:v>
                </c:pt>
                <c:pt idx="339">
                  <c:v>6.75727847752504</c:v>
                </c:pt>
                <c:pt idx="340">
                  <c:v>2.25540296757791</c:v>
                </c:pt>
                <c:pt idx="341">
                  <c:v>8.24137070525699</c:v>
                </c:pt>
                <c:pt idx="342">
                  <c:v>2.58511315929745</c:v>
                </c:pt>
                <c:pt idx="343">
                  <c:v>1.51526986828636</c:v>
                </c:pt>
                <c:pt idx="344">
                  <c:v>14.9227907819218</c:v>
                </c:pt>
                <c:pt idx="345">
                  <c:v>9.03258079043829</c:v>
                </c:pt>
                <c:pt idx="346">
                  <c:v>3.38082448184221</c:v>
                </c:pt>
                <c:pt idx="347">
                  <c:v>11.1386999756061</c:v>
                </c:pt>
                <c:pt idx="348">
                  <c:v>13.0357170574403</c:v>
                </c:pt>
                <c:pt idx="349">
                  <c:v>10.3823614791822</c:v>
                </c:pt>
                <c:pt idx="350">
                  <c:v>0.178163556429796</c:v>
                </c:pt>
                <c:pt idx="351">
                  <c:v>6.06080148696337</c:v>
                </c:pt>
                <c:pt idx="352">
                  <c:v>2.79475860462822</c:v>
                </c:pt>
                <c:pt idx="353">
                  <c:v>0.462166150338905</c:v>
                </c:pt>
                <c:pt idx="354">
                  <c:v>2.29769860963551</c:v>
                </c:pt>
                <c:pt idx="355">
                  <c:v>16.2390208848723</c:v>
                </c:pt>
                <c:pt idx="356">
                  <c:v>0.386314251808921</c:v>
                </c:pt>
                <c:pt idx="357">
                  <c:v>0.118775704286531</c:v>
                </c:pt>
                <c:pt idx="358">
                  <c:v>7.12654225719185</c:v>
                </c:pt>
                <c:pt idx="359">
                  <c:v>1.48469630358164</c:v>
                </c:pt>
                <c:pt idx="360">
                  <c:v>0</c:v>
                </c:pt>
                <c:pt idx="361">
                  <c:v>16.1520031577005</c:v>
                </c:pt>
                <c:pt idx="362">
                  <c:v>2.49468074052074</c:v>
                </c:pt>
                <c:pt idx="363">
                  <c:v>4.53013628452669</c:v>
                </c:pt>
                <c:pt idx="364">
                  <c:v>6.52716395356743</c:v>
                </c:pt>
                <c:pt idx="365">
                  <c:v>7.51019595646142</c:v>
                </c:pt>
                <c:pt idx="366">
                  <c:v>5.56266215075253</c:v>
                </c:pt>
              </c:numCache>
            </c:numRef>
          </c:yVal>
          <c:smooth val="0"/>
        </c:ser>
        <c:axId val="50988327"/>
        <c:axId val="10464542"/>
      </c:scatterChart>
      <c:valAx>
        <c:axId val="50988327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464542"/>
        <c:crosses val="autoZero"/>
        <c:crossBetween val="midCat"/>
        <c:majorUnit val="30.5"/>
      </c:valAx>
      <c:valAx>
        <c:axId val="1046454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988327"/>
        <c:crosses val="autoZero"/>
        <c:crossBetween val="midCat"/>
        <c:majorUnit val="50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9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975" spc="-1" strike="noStrike">
                <a:solidFill>
                  <a:srgbClr val="000000"/>
                </a:solidFill>
                <a:latin typeface="Arial"/>
                <a:ea typeface="Arial"/>
              </a:rPr>
              <a:t>Qcalc x Qobs</a:t>
            </a:r>
          </a:p>
        </c:rich>
      </c:tx>
      <c:layout>
        <c:manualLayout>
          <c:xMode val="edge"/>
          <c:yMode val="edge"/>
          <c:x val="0.0492708480815518"/>
          <c:y val="0.022177419354838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4127141441"/>
          <c:y val="0.162970430107527"/>
          <c:w val="0.784510831091604"/>
          <c:h val="0.6989247311827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4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3240">
                <a:solidFill>
                  <a:srgbClr val="ff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'Smap - Diário'!$V$18:$V$384</c:f>
              <c:numCache>
                <c:formatCode>General</c:formatCode>
                <c:ptCount val="367"/>
                <c:pt idx="0">
                  <c:v>35</c:v>
                </c:pt>
                <c:pt idx="1">
                  <c:v>96.6197099278049</c:v>
                </c:pt>
                <c:pt idx="2">
                  <c:v>473.039343331823</c:v>
                </c:pt>
                <c:pt idx="3">
                  <c:v>349.419109455668</c:v>
                </c:pt>
                <c:pt idx="4">
                  <c:v>198.841961045772</c:v>
                </c:pt>
                <c:pt idx="5">
                  <c:v>125.258138688608</c:v>
                </c:pt>
                <c:pt idx="6">
                  <c:v>113.213220296444</c:v>
                </c:pt>
                <c:pt idx="7">
                  <c:v>339.892558300452</c:v>
                </c:pt>
                <c:pt idx="8">
                  <c:v>286.310195336769</c:v>
                </c:pt>
                <c:pt idx="9">
                  <c:v>1007.20262646273</c:v>
                </c:pt>
                <c:pt idx="10">
                  <c:v>546.184981111593</c:v>
                </c:pt>
                <c:pt idx="11">
                  <c:v>382.683682236161</c:v>
                </c:pt>
                <c:pt idx="12">
                  <c:v>241.16126030256</c:v>
                </c:pt>
                <c:pt idx="13">
                  <c:v>171.89397951768</c:v>
                </c:pt>
                <c:pt idx="14">
                  <c:v>138.731381397095</c:v>
                </c:pt>
                <c:pt idx="15">
                  <c:v>122.896601652887</c:v>
                </c:pt>
                <c:pt idx="16">
                  <c:v>119.060605857291</c:v>
                </c:pt>
                <c:pt idx="17">
                  <c:v>115.778042375919</c:v>
                </c:pt>
                <c:pt idx="18">
                  <c:v>113.071274775431</c:v>
                </c:pt>
                <c:pt idx="19">
                  <c:v>114.392189629697</c:v>
                </c:pt>
                <c:pt idx="20">
                  <c:v>257.240249499022</c:v>
                </c:pt>
                <c:pt idx="21">
                  <c:v>184.406534613464</c:v>
                </c:pt>
                <c:pt idx="22">
                  <c:v>147.901425099093</c:v>
                </c:pt>
                <c:pt idx="23">
                  <c:v>129.283038603929</c:v>
                </c:pt>
                <c:pt idx="24">
                  <c:v>119.277418295206</c:v>
                </c:pt>
                <c:pt idx="25">
                  <c:v>113.50714922275</c:v>
                </c:pt>
                <c:pt idx="26">
                  <c:v>109.565261412652</c:v>
                </c:pt>
                <c:pt idx="27">
                  <c:v>115.86208157524</c:v>
                </c:pt>
                <c:pt idx="28">
                  <c:v>459.265679809257</c:v>
                </c:pt>
                <c:pt idx="29">
                  <c:v>560.727310601774</c:v>
                </c:pt>
                <c:pt idx="30">
                  <c:v>484.411524516531</c:v>
                </c:pt>
                <c:pt idx="31">
                  <c:v>331.607608953018</c:v>
                </c:pt>
                <c:pt idx="32">
                  <c:v>232.266498112828</c:v>
                </c:pt>
                <c:pt idx="33">
                  <c:v>178.040162492817</c:v>
                </c:pt>
                <c:pt idx="34">
                  <c:v>151.287641564918</c:v>
                </c:pt>
                <c:pt idx="35">
                  <c:v>137.83827788746</c:v>
                </c:pt>
                <c:pt idx="36">
                  <c:v>130.685078422258</c:v>
                </c:pt>
                <c:pt idx="37">
                  <c:v>126.386931403112</c:v>
                </c:pt>
                <c:pt idx="38">
                  <c:v>123.274388318176</c:v>
                </c:pt>
                <c:pt idx="39">
                  <c:v>120.55489137322</c:v>
                </c:pt>
                <c:pt idx="40">
                  <c:v>117.845400793519</c:v>
                </c:pt>
                <c:pt idx="41">
                  <c:v>115.000089121893</c:v>
                </c:pt>
                <c:pt idx="42">
                  <c:v>365.776008130364</c:v>
                </c:pt>
                <c:pt idx="43">
                  <c:v>320.593664696462</c:v>
                </c:pt>
                <c:pt idx="44">
                  <c:v>252.945417621482</c:v>
                </c:pt>
                <c:pt idx="45">
                  <c:v>184.827867409582</c:v>
                </c:pt>
                <c:pt idx="46">
                  <c:v>148.901119937402</c:v>
                </c:pt>
                <c:pt idx="47">
                  <c:v>130.375336437123</c:v>
                </c:pt>
                <c:pt idx="48">
                  <c:v>120.379047584038</c:v>
                </c:pt>
                <c:pt idx="49">
                  <c:v>114.426520032616</c:v>
                </c:pt>
                <c:pt idx="50">
                  <c:v>110.261913905209</c:v>
                </c:pt>
                <c:pt idx="51">
                  <c:v>106.839368775021</c:v>
                </c:pt>
                <c:pt idx="52">
                  <c:v>103.859800979934</c:v>
                </c:pt>
                <c:pt idx="53">
                  <c:v>101.217963227239</c:v>
                </c:pt>
                <c:pt idx="54">
                  <c:v>98.7713034421578</c:v>
                </c:pt>
                <c:pt idx="55">
                  <c:v>133.779457794553</c:v>
                </c:pt>
                <c:pt idx="56">
                  <c:v>112.877117520088</c:v>
                </c:pt>
                <c:pt idx="57">
                  <c:v>101.375593975083</c:v>
                </c:pt>
                <c:pt idx="58">
                  <c:v>94.5984688997981</c:v>
                </c:pt>
                <c:pt idx="59">
                  <c:v>90.2069852296061</c:v>
                </c:pt>
                <c:pt idx="60">
                  <c:v>87.0312290122861</c:v>
                </c:pt>
                <c:pt idx="61">
                  <c:v>84.485720080827</c:v>
                </c:pt>
                <c:pt idx="62">
                  <c:v>82.2772071105194</c:v>
                </c:pt>
                <c:pt idx="63">
                  <c:v>80.25856487457</c:v>
                </c:pt>
                <c:pt idx="64">
                  <c:v>79.3609076164831</c:v>
                </c:pt>
                <c:pt idx="65">
                  <c:v>77.0338204192853</c:v>
                </c:pt>
                <c:pt idx="66">
                  <c:v>75.0171247482029</c:v>
                </c:pt>
                <c:pt idx="67">
                  <c:v>73.1751108604442</c:v>
                </c:pt>
                <c:pt idx="68">
                  <c:v>71.4394788232953</c:v>
                </c:pt>
                <c:pt idx="69">
                  <c:v>70.3514405295044</c:v>
                </c:pt>
                <c:pt idx="70">
                  <c:v>71.9463889705603</c:v>
                </c:pt>
                <c:pt idx="71">
                  <c:v>70.9088201298894</c:v>
                </c:pt>
                <c:pt idx="72">
                  <c:v>86.6332887185772</c:v>
                </c:pt>
                <c:pt idx="73">
                  <c:v>75.9598850025945</c:v>
                </c:pt>
                <c:pt idx="74">
                  <c:v>104.216899658669</c:v>
                </c:pt>
                <c:pt idx="75">
                  <c:v>222.077277266109</c:v>
                </c:pt>
                <c:pt idx="76">
                  <c:v>542.402252913956</c:v>
                </c:pt>
                <c:pt idx="77">
                  <c:v>302.169931013684</c:v>
                </c:pt>
                <c:pt idx="78">
                  <c:v>181.266227193801</c:v>
                </c:pt>
                <c:pt idx="79">
                  <c:v>120.431140781595</c:v>
                </c:pt>
                <c:pt idx="80">
                  <c:v>89.6087425053045</c:v>
                </c:pt>
                <c:pt idx="81">
                  <c:v>73.6618044236651</c:v>
                </c:pt>
                <c:pt idx="82">
                  <c:v>64.9331628570824</c:v>
                </c:pt>
                <c:pt idx="83">
                  <c:v>62.8580526237659</c:v>
                </c:pt>
                <c:pt idx="84">
                  <c:v>72.9042036773566</c:v>
                </c:pt>
                <c:pt idx="85">
                  <c:v>62.6960165339824</c:v>
                </c:pt>
                <c:pt idx="86">
                  <c:v>56.9377145733652</c:v>
                </c:pt>
                <c:pt idx="87">
                  <c:v>53.4740938932607</c:v>
                </c:pt>
                <c:pt idx="88">
                  <c:v>51.171163159805</c:v>
                </c:pt>
                <c:pt idx="89">
                  <c:v>272.422652077523</c:v>
                </c:pt>
                <c:pt idx="90">
                  <c:v>160.622600586298</c:v>
                </c:pt>
                <c:pt idx="91">
                  <c:v>104.271942288674</c:v>
                </c:pt>
                <c:pt idx="92">
                  <c:v>75.7493024141216</c:v>
                </c:pt>
                <c:pt idx="93">
                  <c:v>60.6778714905513</c:v>
                </c:pt>
                <c:pt idx="94">
                  <c:v>52.5635241061935</c:v>
                </c:pt>
                <c:pt idx="95">
                  <c:v>47.9987401143154</c:v>
                </c:pt>
                <c:pt idx="96">
                  <c:v>45.2203316539453</c:v>
                </c:pt>
                <c:pt idx="97">
                  <c:v>43.3464399910339</c:v>
                </c:pt>
                <c:pt idx="98">
                  <c:v>44.3496224923951</c:v>
                </c:pt>
                <c:pt idx="99">
                  <c:v>45.4100861976832</c:v>
                </c:pt>
                <c:pt idx="100">
                  <c:v>42.7719827228096</c:v>
                </c:pt>
                <c:pt idx="101">
                  <c:v>89.7146035736735</c:v>
                </c:pt>
                <c:pt idx="102">
                  <c:v>63.3312218586056</c:v>
                </c:pt>
                <c:pt idx="103">
                  <c:v>49.7175860834892</c:v>
                </c:pt>
                <c:pt idx="104">
                  <c:v>49.6486834154682</c:v>
                </c:pt>
                <c:pt idx="105">
                  <c:v>42.0611186177084</c:v>
                </c:pt>
                <c:pt idx="106">
                  <c:v>37.8736476901129</c:v>
                </c:pt>
                <c:pt idx="107">
                  <c:v>36.9876586771938</c:v>
                </c:pt>
                <c:pt idx="108">
                  <c:v>37.7195402665197</c:v>
                </c:pt>
                <c:pt idx="109">
                  <c:v>34.5749272723445</c:v>
                </c:pt>
                <c:pt idx="110">
                  <c:v>32.6436860901394</c:v>
                </c:pt>
                <c:pt idx="111">
                  <c:v>31.3273288934575</c:v>
                </c:pt>
                <c:pt idx="112">
                  <c:v>30.7431512199025</c:v>
                </c:pt>
                <c:pt idx="113">
                  <c:v>35.6703452004125</c:v>
                </c:pt>
                <c:pt idx="114">
                  <c:v>31.8854022330507</c:v>
                </c:pt>
                <c:pt idx="115">
                  <c:v>29.6235400162425</c:v>
                </c:pt>
                <c:pt idx="116">
                  <c:v>28.180138115523</c:v>
                </c:pt>
                <c:pt idx="117">
                  <c:v>27.1531032156075</c:v>
                </c:pt>
                <c:pt idx="118">
                  <c:v>28.4694497894546</c:v>
                </c:pt>
                <c:pt idx="119">
                  <c:v>26.7078533819416</c:v>
                </c:pt>
                <c:pt idx="120">
                  <c:v>25.5434324057354</c:v>
                </c:pt>
                <c:pt idx="121">
                  <c:v>47.4508489625111</c:v>
                </c:pt>
                <c:pt idx="122">
                  <c:v>119.376471010795</c:v>
                </c:pt>
                <c:pt idx="123">
                  <c:v>71.0602672498667</c:v>
                </c:pt>
                <c:pt idx="124">
                  <c:v>46.6424278053923</c:v>
                </c:pt>
                <c:pt idx="125">
                  <c:v>34.1797029333054</c:v>
                </c:pt>
                <c:pt idx="126">
                  <c:v>27.7003322650465</c:v>
                </c:pt>
                <c:pt idx="127">
                  <c:v>24.2183032145539</c:v>
                </c:pt>
                <c:pt idx="128">
                  <c:v>22.2404801110759</c:v>
                </c:pt>
                <c:pt idx="129">
                  <c:v>21.0201686965072</c:v>
                </c:pt>
                <c:pt idx="130">
                  <c:v>20.1838983065643</c:v>
                </c:pt>
                <c:pt idx="131">
                  <c:v>19.5448128954239</c:v>
                </c:pt>
                <c:pt idx="132">
                  <c:v>20.5465403212693</c:v>
                </c:pt>
                <c:pt idx="133">
                  <c:v>19.2992577377279</c:v>
                </c:pt>
                <c:pt idx="134">
                  <c:v>18.9827420614166</c:v>
                </c:pt>
                <c:pt idx="135">
                  <c:v>21.9197543039487</c:v>
                </c:pt>
                <c:pt idx="136">
                  <c:v>315.029033637532</c:v>
                </c:pt>
                <c:pt idx="137">
                  <c:v>178.677701112353</c:v>
                </c:pt>
                <c:pt idx="138">
                  <c:v>97.3800913185595</c:v>
                </c:pt>
                <c:pt idx="139">
                  <c:v>56.547624228822</c:v>
                </c:pt>
                <c:pt idx="140">
                  <c:v>35.9519233413946</c:v>
                </c:pt>
                <c:pt idx="141">
                  <c:v>25.4787045948912</c:v>
                </c:pt>
                <c:pt idx="142">
                  <c:v>20.0707323364211</c:v>
                </c:pt>
                <c:pt idx="143">
                  <c:v>17.1992972556754</c:v>
                </c:pt>
                <c:pt idx="144">
                  <c:v>15.5999553031299</c:v>
                </c:pt>
                <c:pt idx="145">
                  <c:v>14.6403971014236</c:v>
                </c:pt>
                <c:pt idx="146">
                  <c:v>14.0043826044126</c:v>
                </c:pt>
                <c:pt idx="147">
                  <c:v>13.5337083811293</c:v>
                </c:pt>
                <c:pt idx="148">
                  <c:v>13.1491912132328</c:v>
                </c:pt>
                <c:pt idx="149">
                  <c:v>12.8111598502235</c:v>
                </c:pt>
                <c:pt idx="150">
                  <c:v>12.499700844533</c:v>
                </c:pt>
                <c:pt idx="151">
                  <c:v>12.2047814275227</c:v>
                </c:pt>
                <c:pt idx="152">
                  <c:v>11.9213109068856</c:v>
                </c:pt>
                <c:pt idx="153">
                  <c:v>11.6466713256774</c:v>
                </c:pt>
                <c:pt idx="154">
                  <c:v>11.3794827530682</c:v>
                </c:pt>
                <c:pt idx="155">
                  <c:v>11.1189858918387</c:v>
                </c:pt>
                <c:pt idx="156">
                  <c:v>10.8647333451162</c:v>
                </c:pt>
                <c:pt idx="157">
                  <c:v>10.6164352135734</c:v>
                </c:pt>
                <c:pt idx="158">
                  <c:v>10.7347288791732</c:v>
                </c:pt>
                <c:pt idx="159">
                  <c:v>10.3173287600712</c:v>
                </c:pt>
                <c:pt idx="160">
                  <c:v>12.6992097496134</c:v>
                </c:pt>
                <c:pt idx="161">
                  <c:v>11.0760367458775</c:v>
                </c:pt>
                <c:pt idx="162">
                  <c:v>22.3265131992703</c:v>
                </c:pt>
                <c:pt idx="163">
                  <c:v>15.6762503881818</c:v>
                </c:pt>
                <c:pt idx="164">
                  <c:v>14.9453481737802</c:v>
                </c:pt>
                <c:pt idx="165">
                  <c:v>11.7818683143837</c:v>
                </c:pt>
                <c:pt idx="166">
                  <c:v>10.1017062525065</c:v>
                </c:pt>
                <c:pt idx="167">
                  <c:v>9.16545105399472</c:v>
                </c:pt>
                <c:pt idx="168">
                  <c:v>8.60334590818883</c:v>
                </c:pt>
                <c:pt idx="169">
                  <c:v>8.23046223886556</c:v>
                </c:pt>
                <c:pt idx="170">
                  <c:v>7.95428673292456</c:v>
                </c:pt>
                <c:pt idx="171">
                  <c:v>7.72851482855922</c:v>
                </c:pt>
                <c:pt idx="172">
                  <c:v>7.52994743376738</c:v>
                </c:pt>
                <c:pt idx="173">
                  <c:v>9.93876756056495</c:v>
                </c:pt>
                <c:pt idx="174">
                  <c:v>113.180207979617</c:v>
                </c:pt>
                <c:pt idx="175">
                  <c:v>60.010313714738</c:v>
                </c:pt>
                <c:pt idx="176">
                  <c:v>33.3472488842194</c:v>
                </c:pt>
                <c:pt idx="177">
                  <c:v>19.9393829815712</c:v>
                </c:pt>
                <c:pt idx="178">
                  <c:v>13.1608600021197</c:v>
                </c:pt>
                <c:pt idx="179">
                  <c:v>9.69871212286338</c:v>
                </c:pt>
                <c:pt idx="180">
                  <c:v>7.89641652114232</c:v>
                </c:pt>
                <c:pt idx="181">
                  <c:v>6.92567376319924</c:v>
                </c:pt>
                <c:pt idx="182">
                  <c:v>6.37229697816173</c:v>
                </c:pt>
                <c:pt idx="183">
                  <c:v>6.02915642519819</c:v>
                </c:pt>
                <c:pt idx="184">
                  <c:v>5.79265175771382</c:v>
                </c:pt>
                <c:pt idx="185">
                  <c:v>5.61094813650922</c:v>
                </c:pt>
                <c:pt idx="186">
                  <c:v>5.45809426785305</c:v>
                </c:pt>
                <c:pt idx="187">
                  <c:v>5.32108140443417</c:v>
                </c:pt>
                <c:pt idx="188">
                  <c:v>5.19337282816683</c:v>
                </c:pt>
                <c:pt idx="189">
                  <c:v>5.0716685743257</c:v>
                </c:pt>
                <c:pt idx="190">
                  <c:v>4.95428777674053</c:v>
                </c:pt>
                <c:pt idx="191">
                  <c:v>4.84035982390568</c:v>
                </c:pt>
                <c:pt idx="192">
                  <c:v>4.72941992092394</c:v>
                </c:pt>
                <c:pt idx="193">
                  <c:v>4.62120685473526</c:v>
                </c:pt>
                <c:pt idx="194">
                  <c:v>4.5155618613477</c:v>
                </c:pt>
                <c:pt idx="195">
                  <c:v>14.3527400852617</c:v>
                </c:pt>
                <c:pt idx="196">
                  <c:v>9.28175609028817</c:v>
                </c:pt>
                <c:pt idx="197">
                  <c:v>6.69817700901482</c:v>
                </c:pt>
                <c:pt idx="198">
                  <c:v>5.35939869510314</c:v>
                </c:pt>
                <c:pt idx="199">
                  <c:v>4.64409398993714</c:v>
                </c:pt>
                <c:pt idx="200">
                  <c:v>10.4372607789735</c:v>
                </c:pt>
                <c:pt idx="201">
                  <c:v>7.09431612053522</c:v>
                </c:pt>
                <c:pt idx="202">
                  <c:v>5.3800030700115</c:v>
                </c:pt>
                <c:pt idx="203">
                  <c:v>4.48098430687195</c:v>
                </c:pt>
                <c:pt idx="204">
                  <c:v>3.99056882225903</c:v>
                </c:pt>
                <c:pt idx="205">
                  <c:v>3.70538927359416</c:v>
                </c:pt>
                <c:pt idx="206">
                  <c:v>3.52374065022228</c:v>
                </c:pt>
                <c:pt idx="207">
                  <c:v>3.39474959484188</c:v>
                </c:pt>
                <c:pt idx="208">
                  <c:v>3.29295905308797</c:v>
                </c:pt>
                <c:pt idx="209">
                  <c:v>3.20562058744576</c:v>
                </c:pt>
                <c:pt idx="210">
                  <c:v>3.12634052357819</c:v>
                </c:pt>
                <c:pt idx="211">
                  <c:v>3.05190301310313</c:v>
                </c:pt>
                <c:pt idx="212">
                  <c:v>2.98068155483262</c:v>
                </c:pt>
                <c:pt idx="213">
                  <c:v>2.91184474547497</c:v>
                </c:pt>
                <c:pt idx="214">
                  <c:v>2.84495914529484</c:v>
                </c:pt>
                <c:pt idx="215">
                  <c:v>2.77979070147358</c:v>
                </c:pt>
                <c:pt idx="216">
                  <c:v>2.716205450536</c:v>
                </c:pt>
                <c:pt idx="217">
                  <c:v>2.65411986052183</c:v>
                </c:pt>
                <c:pt idx="218">
                  <c:v>2.59347599323578</c:v>
                </c:pt>
                <c:pt idx="219">
                  <c:v>2.53422907673903</c:v>
                </c:pt>
                <c:pt idx="220">
                  <c:v>2.47634128315835</c:v>
                </c:pt>
                <c:pt idx="221">
                  <c:v>2.41977860934688</c:v>
                </c:pt>
                <c:pt idx="222">
                  <c:v>2.36450930915899</c:v>
                </c:pt>
                <c:pt idx="223">
                  <c:v>2.31050310171614</c:v>
                </c:pt>
                <c:pt idx="224">
                  <c:v>2.2577307678481</c:v>
                </c:pt>
                <c:pt idx="225">
                  <c:v>2.20616394079744</c:v>
                </c:pt>
                <c:pt idx="226">
                  <c:v>2.15577499422738</c:v>
                </c:pt>
                <c:pt idx="227">
                  <c:v>2.10653697904906</c:v>
                </c:pt>
                <c:pt idx="228">
                  <c:v>2.48471894349099</c:v>
                </c:pt>
                <c:pt idx="229">
                  <c:v>2.22455679293828</c:v>
                </c:pt>
                <c:pt idx="230">
                  <c:v>2.07204229984208</c:v>
                </c:pt>
                <c:pt idx="231">
                  <c:v>1.97386401544527</c:v>
                </c:pt>
                <c:pt idx="232">
                  <c:v>1.90335451259458</c:v>
                </c:pt>
                <c:pt idx="233">
                  <c:v>1.84716864223039</c:v>
                </c:pt>
                <c:pt idx="234">
                  <c:v>1.79862265552672</c:v>
                </c:pt>
                <c:pt idx="235">
                  <c:v>1.75436375899568</c:v>
                </c:pt>
                <c:pt idx="236">
                  <c:v>1.71270488621044</c:v>
                </c:pt>
                <c:pt idx="237">
                  <c:v>1.67279207797059</c:v>
                </c:pt>
                <c:pt idx="238">
                  <c:v>1.63418816681881</c:v>
                </c:pt>
                <c:pt idx="239">
                  <c:v>1.59666461386029</c:v>
                </c:pt>
                <c:pt idx="240">
                  <c:v>1.5600974218578</c:v>
                </c:pt>
                <c:pt idx="241">
                  <c:v>1.77856438271155</c:v>
                </c:pt>
                <c:pt idx="242">
                  <c:v>1.6166472154963</c:v>
                </c:pt>
                <c:pt idx="243">
                  <c:v>1.51907559177748</c:v>
                </c:pt>
                <c:pt idx="244">
                  <c:v>1.45405618216742</c:v>
                </c:pt>
                <c:pt idx="245">
                  <c:v>1.40568365549679</c:v>
                </c:pt>
                <c:pt idx="246">
                  <c:v>1.365996877648</c:v>
                </c:pt>
                <c:pt idx="247">
                  <c:v>1.33100700645091</c:v>
                </c:pt>
                <c:pt idx="248">
                  <c:v>1.29871153471289</c:v>
                </c:pt>
                <c:pt idx="249">
                  <c:v>1.26810130741701</c:v>
                </c:pt>
                <c:pt idx="250">
                  <c:v>1.23866402610293</c:v>
                </c:pt>
                <c:pt idx="251">
                  <c:v>1.21013599693531</c:v>
                </c:pt>
                <c:pt idx="252">
                  <c:v>1.18237800071043</c:v>
                </c:pt>
                <c:pt idx="253">
                  <c:v>1.15531322392354</c:v>
                </c:pt>
                <c:pt idx="254">
                  <c:v>1.12889622045678</c:v>
                </c:pt>
                <c:pt idx="255">
                  <c:v>1.10309738866509</c:v>
                </c:pt>
                <c:pt idx="256">
                  <c:v>1.07789520624687</c:v>
                </c:pt>
                <c:pt idx="257">
                  <c:v>1.05327234409112</c:v>
                </c:pt>
                <c:pt idx="258">
                  <c:v>1.02921371969449</c:v>
                </c:pt>
                <c:pt idx="259">
                  <c:v>1.00570552044364</c:v>
                </c:pt>
                <c:pt idx="260">
                  <c:v>0.982734711908287</c:v>
                </c:pt>
                <c:pt idx="261">
                  <c:v>0.960288788716258</c:v>
                </c:pt>
                <c:pt idx="262">
                  <c:v>0.938355646794098</c:v>
                </c:pt>
                <c:pt idx="263">
                  <c:v>0.916923516363597</c:v>
                </c:pt>
                <c:pt idx="264">
                  <c:v>0.89598092538756</c:v>
                </c:pt>
                <c:pt idx="265">
                  <c:v>0.87551667830994</c:v>
                </c:pt>
                <c:pt idx="266">
                  <c:v>41.9538246543839</c:v>
                </c:pt>
                <c:pt idx="267">
                  <c:v>21.3851321446246</c:v>
                </c:pt>
                <c:pt idx="268">
                  <c:v>17.1612740671028</c:v>
                </c:pt>
                <c:pt idx="269">
                  <c:v>8.97042229877685</c:v>
                </c:pt>
                <c:pt idx="270">
                  <c:v>40.6851417794855</c:v>
                </c:pt>
                <c:pt idx="271">
                  <c:v>22.4154591733985</c:v>
                </c:pt>
                <c:pt idx="272">
                  <c:v>11.5714120987695</c:v>
                </c:pt>
                <c:pt idx="273">
                  <c:v>6.14108204139943</c:v>
                </c:pt>
                <c:pt idx="274">
                  <c:v>3.41780021383905</c:v>
                </c:pt>
                <c:pt idx="275">
                  <c:v>2.04822788912606</c:v>
                </c:pt>
                <c:pt idx="276">
                  <c:v>1.35569146951283</c:v>
                </c:pt>
                <c:pt idx="277">
                  <c:v>1.00185001856987</c:v>
                </c:pt>
                <c:pt idx="278">
                  <c:v>0.817529025028652</c:v>
                </c:pt>
                <c:pt idx="279">
                  <c:v>0.718137282544611</c:v>
                </c:pt>
                <c:pt idx="280">
                  <c:v>0.661375327469514</c:v>
                </c:pt>
                <c:pt idx="281">
                  <c:v>0.626089655676682</c:v>
                </c:pt>
                <c:pt idx="282">
                  <c:v>0.601699828959727</c:v>
                </c:pt>
                <c:pt idx="283">
                  <c:v>0.582912026264024</c:v>
                </c:pt>
                <c:pt idx="284">
                  <c:v>0.567075817379518</c:v>
                </c:pt>
                <c:pt idx="285">
                  <c:v>0.552862547908106</c:v>
                </c:pt>
                <c:pt idx="286">
                  <c:v>17.4866336249956</c:v>
                </c:pt>
                <c:pt idx="287">
                  <c:v>78.2274510124681</c:v>
                </c:pt>
                <c:pt idx="288">
                  <c:v>39.9726750617717</c:v>
                </c:pt>
                <c:pt idx="289">
                  <c:v>20.231886861184</c:v>
                </c:pt>
                <c:pt idx="290">
                  <c:v>10.3558844064352</c:v>
                </c:pt>
                <c:pt idx="291">
                  <c:v>5.41240291959868</c:v>
                </c:pt>
                <c:pt idx="292">
                  <c:v>2.93530708601732</c:v>
                </c:pt>
                <c:pt idx="293">
                  <c:v>1.69152638949194</c:v>
                </c:pt>
                <c:pt idx="294">
                  <c:v>39.8867103150802</c:v>
                </c:pt>
                <c:pt idx="295">
                  <c:v>20.5467338593751</c:v>
                </c:pt>
                <c:pt idx="296">
                  <c:v>10.4822476813657</c:v>
                </c:pt>
                <c:pt idx="297">
                  <c:v>5.44523374939919</c:v>
                </c:pt>
                <c:pt idx="298">
                  <c:v>15.5589446281547</c:v>
                </c:pt>
                <c:pt idx="299">
                  <c:v>7.97436494669009</c:v>
                </c:pt>
                <c:pt idx="300">
                  <c:v>4.17762375207696</c:v>
                </c:pt>
                <c:pt idx="301">
                  <c:v>61.7631946343468</c:v>
                </c:pt>
                <c:pt idx="302">
                  <c:v>31.2756916556911</c:v>
                </c:pt>
                <c:pt idx="303">
                  <c:v>15.816086563884</c:v>
                </c:pt>
                <c:pt idx="304">
                  <c:v>8.08167287851167</c:v>
                </c:pt>
                <c:pt idx="305">
                  <c:v>5.00785931344258</c:v>
                </c:pt>
                <c:pt idx="306">
                  <c:v>230.499943405277</c:v>
                </c:pt>
                <c:pt idx="307">
                  <c:v>127.704163677101</c:v>
                </c:pt>
                <c:pt idx="308">
                  <c:v>64.0103838464223</c:v>
                </c:pt>
                <c:pt idx="309">
                  <c:v>32.1598783082263</c:v>
                </c:pt>
                <c:pt idx="310">
                  <c:v>186.934414548874</c:v>
                </c:pt>
                <c:pt idx="311">
                  <c:v>358.395627406545</c:v>
                </c:pt>
                <c:pt idx="312">
                  <c:v>185.706664605114</c:v>
                </c:pt>
                <c:pt idx="313">
                  <c:v>100.167352743154</c:v>
                </c:pt>
                <c:pt idx="314">
                  <c:v>58.8205025309424</c:v>
                </c:pt>
                <c:pt idx="315">
                  <c:v>95.8797302459208</c:v>
                </c:pt>
                <c:pt idx="316">
                  <c:v>74.3418869625453</c:v>
                </c:pt>
                <c:pt idx="317">
                  <c:v>61.5748753912771</c:v>
                </c:pt>
                <c:pt idx="318">
                  <c:v>278.987299155381</c:v>
                </c:pt>
                <c:pt idx="319">
                  <c:v>249.264377433689</c:v>
                </c:pt>
                <c:pt idx="320">
                  <c:v>168.089734986554</c:v>
                </c:pt>
                <c:pt idx="321">
                  <c:v>132.729281510666</c:v>
                </c:pt>
                <c:pt idx="322">
                  <c:v>97.0735567440367</c:v>
                </c:pt>
                <c:pt idx="323">
                  <c:v>81.313916649106</c:v>
                </c:pt>
                <c:pt idx="324">
                  <c:v>74.911085423979</c:v>
                </c:pt>
                <c:pt idx="325">
                  <c:v>290.985394535117</c:v>
                </c:pt>
                <c:pt idx="326">
                  <c:v>495.166625694796</c:v>
                </c:pt>
                <c:pt idx="327">
                  <c:v>291.846853998584</c:v>
                </c:pt>
                <c:pt idx="328">
                  <c:v>193.234873977748</c:v>
                </c:pt>
                <c:pt idx="329">
                  <c:v>145.59147734696</c:v>
                </c:pt>
                <c:pt idx="330">
                  <c:v>165.466730289517</c:v>
                </c:pt>
                <c:pt idx="331">
                  <c:v>197.556438895661</c:v>
                </c:pt>
                <c:pt idx="332">
                  <c:v>165.962633233323</c:v>
                </c:pt>
                <c:pt idx="333">
                  <c:v>209.235058897999</c:v>
                </c:pt>
                <c:pt idx="334">
                  <c:v>166.262610511169</c:v>
                </c:pt>
                <c:pt idx="335">
                  <c:v>148.705281837891</c:v>
                </c:pt>
                <c:pt idx="336">
                  <c:v>138.755935955247</c:v>
                </c:pt>
                <c:pt idx="337">
                  <c:v>134.632848783519</c:v>
                </c:pt>
                <c:pt idx="338">
                  <c:v>188.287905486052</c:v>
                </c:pt>
                <c:pt idx="339">
                  <c:v>250.226267665037</c:v>
                </c:pt>
                <c:pt idx="340">
                  <c:v>208.924531051357</c:v>
                </c:pt>
                <c:pt idx="341">
                  <c:v>176.043827959286</c:v>
                </c:pt>
                <c:pt idx="342">
                  <c:v>183.463299834054</c:v>
                </c:pt>
                <c:pt idx="343">
                  <c:v>165.631036151236</c:v>
                </c:pt>
                <c:pt idx="344">
                  <c:v>157.312741196974</c:v>
                </c:pt>
                <c:pt idx="345">
                  <c:v>243.397948908576</c:v>
                </c:pt>
                <c:pt idx="346">
                  <c:v>227.060579201866</c:v>
                </c:pt>
                <c:pt idx="347">
                  <c:v>191.67897573309</c:v>
                </c:pt>
                <c:pt idx="348">
                  <c:v>221.654854956239</c:v>
                </c:pt>
                <c:pt idx="349">
                  <c:v>262.346242239069</c:v>
                </c:pt>
                <c:pt idx="350">
                  <c:v>256.762464285144</c:v>
                </c:pt>
                <c:pt idx="351">
                  <c:v>211.410266201984</c:v>
                </c:pt>
                <c:pt idx="352">
                  <c:v>198.005706546397</c:v>
                </c:pt>
                <c:pt idx="353">
                  <c:v>182.984199455131</c:v>
                </c:pt>
                <c:pt idx="354">
                  <c:v>175.456949760516</c:v>
                </c:pt>
                <c:pt idx="355">
                  <c:v>171.216730036159</c:v>
                </c:pt>
                <c:pt idx="356">
                  <c:v>268.699751847484</c:v>
                </c:pt>
                <c:pt idx="357">
                  <c:v>218.334772995942</c:v>
                </c:pt>
                <c:pt idx="358">
                  <c:v>192.647787214025</c:v>
                </c:pt>
                <c:pt idx="359">
                  <c:v>191.323741406884</c:v>
                </c:pt>
                <c:pt idx="360">
                  <c:v>178.00884344638</c:v>
                </c:pt>
                <c:pt idx="361">
                  <c:v>170.451758433801</c:v>
                </c:pt>
                <c:pt idx="362">
                  <c:v>256.339664999387</c:v>
                </c:pt>
                <c:pt idx="363">
                  <c:v>208.860978755335</c:v>
                </c:pt>
                <c:pt idx="364">
                  <c:v>186.848864840693</c:v>
                </c:pt>
                <c:pt idx="365">
                  <c:v>181.898706758521</c:v>
                </c:pt>
                <c:pt idx="366">
                  <c:v>183.83879698167</c:v>
                </c:pt>
              </c:numCache>
            </c:numRef>
          </c:xVal>
          <c:yVal>
            <c:numRef>
              <c:f>'Smap - Diário'!$B$18:$B$384</c:f>
              <c:numCache>
                <c:formatCode>General</c:formatCode>
                <c:ptCount val="367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</c:numCache>
            </c:numRef>
          </c:yVal>
          <c:smooth val="0"/>
        </c:ser>
        <c:axId val="81397904"/>
        <c:axId val="8818438"/>
      </c:scatterChart>
      <c:valAx>
        <c:axId val="81397904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18438"/>
        <c:crosses val="autoZero"/>
        <c:crossBetween val="midCat"/>
      </c:valAx>
      <c:valAx>
        <c:axId val="881843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397904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image" Target="../media/image57.png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6" Type="http://schemas.openxmlformats.org/officeDocument/2006/relationships/chart" Target="../charts/chart101.xml"/><Relationship Id="rId7" Type="http://schemas.openxmlformats.org/officeDocument/2006/relationships/chart" Target="../charts/chart102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5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9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6</xdr:row>
      <xdr:rowOff>0</xdr:rowOff>
    </xdr:from>
    <xdr:to>
      <xdr:col>24</xdr:col>
      <xdr:colOff>8347680</xdr:colOff>
      <xdr:row>24</xdr:row>
      <xdr:rowOff>71280</xdr:rowOff>
    </xdr:to>
    <xdr:graphicFrame>
      <xdr:nvGraphicFramePr>
        <xdr:cNvPr id="0" name="Gráfico 1"/>
        <xdr:cNvGraphicFramePr/>
      </xdr:nvGraphicFramePr>
      <xdr:xfrm>
        <a:off x="10275480" y="971640"/>
        <a:ext cx="8347680" cy="299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2160</xdr:colOff>
      <xdr:row>0</xdr:row>
      <xdr:rowOff>0</xdr:rowOff>
    </xdr:from>
    <xdr:to>
      <xdr:col>24</xdr:col>
      <xdr:colOff>8345160</xdr:colOff>
      <xdr:row>5</xdr:row>
      <xdr:rowOff>100080</xdr:rowOff>
    </xdr:to>
    <xdr:graphicFrame>
      <xdr:nvGraphicFramePr>
        <xdr:cNvPr id="1" name="Gráfico 2"/>
        <xdr:cNvGraphicFramePr/>
      </xdr:nvGraphicFramePr>
      <xdr:xfrm>
        <a:off x="10277640" y="0"/>
        <a:ext cx="8343000" cy="9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305280</xdr:colOff>
      <xdr:row>3</xdr:row>
      <xdr:rowOff>104040</xdr:rowOff>
    </xdr:to>
    <xdr:pic>
      <xdr:nvPicPr>
        <xdr:cNvPr id="2" name="Picture 9" descr=""/>
        <xdr:cNvPicPr/>
      </xdr:nvPicPr>
      <xdr:blipFill>
        <a:blip r:embed="rId3"/>
        <a:stretch/>
      </xdr:blipFill>
      <xdr:spPr>
        <a:xfrm>
          <a:off x="0" y="0"/>
          <a:ext cx="248508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26</xdr:col>
      <xdr:colOff>2542320</xdr:colOff>
      <xdr:row>13</xdr:row>
      <xdr:rowOff>37440</xdr:rowOff>
    </xdr:to>
    <xdr:graphicFrame>
      <xdr:nvGraphicFramePr>
        <xdr:cNvPr id="3" name="Gráfico 10"/>
        <xdr:cNvGraphicFramePr/>
      </xdr:nvGraphicFramePr>
      <xdr:xfrm>
        <a:off x="18804240" y="0"/>
        <a:ext cx="2542320" cy="21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0</xdr:colOff>
      <xdr:row>13</xdr:row>
      <xdr:rowOff>38160</xdr:rowOff>
    </xdr:from>
    <xdr:to>
      <xdr:col>26</xdr:col>
      <xdr:colOff>2526480</xdr:colOff>
      <xdr:row>30</xdr:row>
      <xdr:rowOff>130680</xdr:rowOff>
    </xdr:to>
    <xdr:graphicFrame>
      <xdr:nvGraphicFramePr>
        <xdr:cNvPr id="4" name="Gráfico 11"/>
        <xdr:cNvGraphicFramePr/>
      </xdr:nvGraphicFramePr>
      <xdr:xfrm>
        <a:off x="18804240" y="2143080"/>
        <a:ext cx="2526480" cy="285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26</xdr:col>
      <xdr:colOff>0</xdr:colOff>
      <xdr:row>30</xdr:row>
      <xdr:rowOff>139680</xdr:rowOff>
    </xdr:from>
    <xdr:to>
      <xdr:col>26</xdr:col>
      <xdr:colOff>2513880</xdr:colOff>
      <xdr:row>43</xdr:row>
      <xdr:rowOff>3600</xdr:rowOff>
    </xdr:to>
    <xdr:graphicFrame>
      <xdr:nvGraphicFramePr>
        <xdr:cNvPr id="5" name="Gráfico 12"/>
        <xdr:cNvGraphicFramePr/>
      </xdr:nvGraphicFramePr>
      <xdr:xfrm>
        <a:off x="18804240" y="5005800"/>
        <a:ext cx="2513880" cy="19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0</xdr:colOff>
      <xdr:row>24</xdr:row>
      <xdr:rowOff>76320</xdr:rowOff>
    </xdr:from>
    <xdr:to>
      <xdr:col>24</xdr:col>
      <xdr:colOff>8347680</xdr:colOff>
      <xdr:row>42</xdr:row>
      <xdr:rowOff>162720</xdr:rowOff>
    </xdr:to>
    <xdr:graphicFrame>
      <xdr:nvGraphicFramePr>
        <xdr:cNvPr id="6" name="Gráfico 16"/>
        <xdr:cNvGraphicFramePr/>
      </xdr:nvGraphicFramePr>
      <xdr:xfrm>
        <a:off x="10275480" y="3966840"/>
        <a:ext cx="8347680" cy="30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762120</xdr:colOff>
      <xdr:row>11</xdr:row>
      <xdr:rowOff>123840</xdr:rowOff>
    </xdr:from>
    <xdr:to>
      <xdr:col>0</xdr:col>
      <xdr:colOff>2923200</xdr:colOff>
      <xdr:row>18</xdr:row>
      <xdr:rowOff>123120</xdr:rowOff>
    </xdr:to>
    <xdr:pic>
      <xdr:nvPicPr>
        <xdr:cNvPr id="20" name="Imagem 1" descr=""/>
        <xdr:cNvPicPr/>
      </xdr:nvPicPr>
      <xdr:blipFill>
        <a:blip r:embed="rId1"/>
        <a:stretch/>
      </xdr:blipFill>
      <xdr:spPr>
        <a:xfrm>
          <a:off x="762120" y="1905120"/>
          <a:ext cx="2161080" cy="1132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762120</xdr:colOff>
      <xdr:row>21</xdr:row>
      <xdr:rowOff>104760</xdr:rowOff>
    </xdr:from>
    <xdr:to>
      <xdr:col>0</xdr:col>
      <xdr:colOff>3132720</xdr:colOff>
      <xdr:row>28</xdr:row>
      <xdr:rowOff>75240</xdr:rowOff>
    </xdr:to>
    <xdr:pic>
      <xdr:nvPicPr>
        <xdr:cNvPr id="21" name="Imagem 2" descr=""/>
        <xdr:cNvPicPr/>
      </xdr:nvPicPr>
      <xdr:blipFill>
        <a:blip r:embed="rId2"/>
        <a:stretch/>
      </xdr:blipFill>
      <xdr:spPr>
        <a:xfrm>
          <a:off x="762120" y="3505320"/>
          <a:ext cx="2370600" cy="1103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266760</xdr:colOff>
      <xdr:row>7</xdr:row>
      <xdr:rowOff>152280</xdr:rowOff>
    </xdr:from>
    <xdr:to>
      <xdr:col>10</xdr:col>
      <xdr:colOff>485640</xdr:colOff>
      <xdr:row>16</xdr:row>
      <xdr:rowOff>72000</xdr:rowOff>
    </xdr:to>
    <xdr:pic>
      <xdr:nvPicPr>
        <xdr:cNvPr id="22" name="Imagem 3" descr=""/>
        <xdr:cNvPicPr/>
      </xdr:nvPicPr>
      <xdr:blipFill>
        <a:blip r:embed="rId3"/>
        <a:stretch/>
      </xdr:blipFill>
      <xdr:spPr>
        <a:xfrm>
          <a:off x="7670160" y="1285920"/>
          <a:ext cx="2626920" cy="137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590400</xdr:colOff>
      <xdr:row>2</xdr:row>
      <xdr:rowOff>133200</xdr:rowOff>
    </xdr:from>
    <xdr:to>
      <xdr:col>3</xdr:col>
      <xdr:colOff>532440</xdr:colOff>
      <xdr:row>15</xdr:row>
      <xdr:rowOff>75240</xdr:rowOff>
    </xdr:to>
    <xdr:pic>
      <xdr:nvPicPr>
        <xdr:cNvPr id="23" name="Picture 4" descr="Smap"/>
        <xdr:cNvPicPr/>
      </xdr:nvPicPr>
      <xdr:blipFill>
        <a:blip r:embed="rId1"/>
        <a:stretch/>
      </xdr:blipFill>
      <xdr:spPr>
        <a:xfrm>
          <a:off x="6847560" y="457200"/>
          <a:ext cx="1986120" cy="204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418320</xdr:colOff>
      <xdr:row>31</xdr:row>
      <xdr:rowOff>132480</xdr:rowOff>
    </xdr:to>
    <xdr:graphicFrame>
      <xdr:nvGraphicFramePr>
        <xdr:cNvPr id="7" name="Gráfico 1"/>
        <xdr:cNvGraphicFramePr/>
      </xdr:nvGraphicFramePr>
      <xdr:xfrm>
        <a:off x="0" y="0"/>
        <a:ext cx="12457800" cy="51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380160</xdr:colOff>
      <xdr:row>31</xdr:row>
      <xdr:rowOff>151560</xdr:rowOff>
    </xdr:to>
    <xdr:graphicFrame>
      <xdr:nvGraphicFramePr>
        <xdr:cNvPr id="8" name="Gráfico 16"/>
        <xdr:cNvGraphicFramePr/>
      </xdr:nvGraphicFramePr>
      <xdr:xfrm>
        <a:off x="0" y="0"/>
        <a:ext cx="12419640" cy="51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324000</xdr:colOff>
      <xdr:row>0</xdr:row>
      <xdr:rowOff>0</xdr:rowOff>
    </xdr:from>
    <xdr:to>
      <xdr:col>23</xdr:col>
      <xdr:colOff>447120</xdr:colOff>
      <xdr:row>18</xdr:row>
      <xdr:rowOff>37440</xdr:rowOff>
    </xdr:to>
    <xdr:graphicFrame>
      <xdr:nvGraphicFramePr>
        <xdr:cNvPr id="9" name="Gráfico 2"/>
        <xdr:cNvGraphicFramePr/>
      </xdr:nvGraphicFramePr>
      <xdr:xfrm>
        <a:off x="5979960" y="0"/>
        <a:ext cx="6143040" cy="295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285840</xdr:colOff>
      <xdr:row>20</xdr:row>
      <xdr:rowOff>0</xdr:rowOff>
    </xdr:from>
    <xdr:to>
      <xdr:col>23</xdr:col>
      <xdr:colOff>380520</xdr:colOff>
      <xdr:row>38</xdr:row>
      <xdr:rowOff>46800</xdr:rowOff>
    </xdr:to>
    <xdr:graphicFrame>
      <xdr:nvGraphicFramePr>
        <xdr:cNvPr id="10" name="Gráfico 5"/>
        <xdr:cNvGraphicFramePr/>
      </xdr:nvGraphicFramePr>
      <xdr:xfrm>
        <a:off x="5941800" y="3238560"/>
        <a:ext cx="6114600" cy="29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28440</xdr:colOff>
      <xdr:row>0</xdr:row>
      <xdr:rowOff>4680</xdr:rowOff>
    </xdr:from>
    <xdr:to>
      <xdr:col>13</xdr:col>
      <xdr:colOff>322920</xdr:colOff>
      <xdr:row>18</xdr:row>
      <xdr:rowOff>46800</xdr:rowOff>
    </xdr:to>
    <xdr:graphicFrame>
      <xdr:nvGraphicFramePr>
        <xdr:cNvPr id="11" name="Gráfico 6"/>
        <xdr:cNvGraphicFramePr/>
      </xdr:nvGraphicFramePr>
      <xdr:xfrm>
        <a:off x="2072520" y="4680"/>
        <a:ext cx="3906360" cy="295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7</xdr:col>
      <xdr:colOff>523800</xdr:colOff>
      <xdr:row>2</xdr:row>
      <xdr:rowOff>114120</xdr:rowOff>
    </xdr:from>
    <xdr:to>
      <xdr:col>10</xdr:col>
      <xdr:colOff>9360</xdr:colOff>
      <xdr:row>15</xdr:row>
      <xdr:rowOff>95040</xdr:rowOff>
    </xdr:to>
    <xdr:cxnSp>
      <xdr:nvCxnSpPr>
        <xdr:cNvPr id="13" name="Conector de Seta Reta 8"/>
        <xdr:cNvCxnSpPr/>
      </xdr:nvCxnSpPr>
      <xdr:spPr>
        <a:xfrm>
          <a:off x="2567880" y="438120"/>
          <a:ext cx="1291680" cy="2086200"/>
        </a:xfrm>
        <a:prstGeom prst="straightConnector1">
          <a:avLst/>
        </a:prstGeom>
        <a:ln w="28575">
          <a:solidFill>
            <a:srgbClr val="ff0000"/>
          </a:solidFill>
          <a:prstDash val="sysDash"/>
          <a:round/>
          <a:tailEnd len="med" type="triangle" w="med"/>
        </a:ln>
      </xdr:spPr>
    </xdr:cxnSp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294480</xdr:colOff>
      <xdr:row>38</xdr:row>
      <xdr:rowOff>42120</xdr:rowOff>
    </xdr:to>
    <xdr:graphicFrame>
      <xdr:nvGraphicFramePr>
        <xdr:cNvPr id="14" name="Gráfico 11"/>
        <xdr:cNvGraphicFramePr/>
      </xdr:nvGraphicFramePr>
      <xdr:xfrm>
        <a:off x="2044080" y="3238560"/>
        <a:ext cx="3906360" cy="295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0.0697567268706229</cdr:x>
      <cdr:y>0.252617482347212</cdr:y>
    </cdr:from>
    <cdr:to>
      <cdr:x>0.173332104681165</cdr:x>
      <cdr:y>0.259069880691502</cdr:y>
    </cdr:to>
    <cdr:cxnSp>
      <cdr:nvCxnSpPr>
        <cdr:cNvPr id="12" name="Conector de Seta Reta 1"/>
        <cdr:cNvCxnSpPr/>
      </cdr:nvCxnSpPr>
      <cdr:spPr>
        <a:xfrm>
          <a:off x="272520" y="747000"/>
          <a:ext cx="405000" cy="19440"/>
        </a:xfrm>
        <a:prstGeom prst="straightConnector1">
          <a:avLst/>
        </a:prstGeom>
        <a:ln w="28575">
          <a:solidFill>
            <a:srgbClr val="000000"/>
          </a:solidFill>
          <a:prstDash val="sysDash"/>
          <a:round/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0.12596756358275</cdr:x>
      <cdr:y>0.265278792305819</cdr:y>
    </cdr:from>
    <cdr:to>
      <cdr:x>0.431164762255805</cdr:x>
      <cdr:y>0.270392013635257</cdr:y>
    </cdr:to>
    <cdr:cxnSp>
      <cdr:nvCxnSpPr>
        <cdr:cNvPr id="15" name="Conector de Seta Reta 1"/>
        <cdr:cNvCxnSpPr/>
      </cdr:nvCxnSpPr>
      <cdr:spPr>
        <a:xfrm>
          <a:off x="492120" y="784440"/>
          <a:ext cx="1192680" cy="15480"/>
        </a:xfrm>
        <a:prstGeom prst="straightConnector1">
          <a:avLst/>
        </a:prstGeom>
        <a:ln w="28575">
          <a:solidFill>
            <a:srgbClr val="000000"/>
          </a:solidFill>
          <a:prstDash val="sysDash"/>
          <a:round/>
        </a:ln>
      </cdr:spPr>
    </cdr:cxnSp>
  </cdr:relSizeAnchor>
  <cdr:relSizeAnchor>
    <cdr:from>
      <cdr:x>0.128363435311463</cdr:x>
      <cdr:y>0.161918675432189</cdr:y>
    </cdr:from>
    <cdr:to>
      <cdr:x>0.81901953556948</cdr:x>
      <cdr:y>0.418553688823959</cdr:y>
    </cdr:to>
    <cdr:cxnSp>
      <cdr:nvCxnSpPr>
        <cdr:cNvPr id="16" name="Conector de Seta Reta 3"/>
        <cdr:cNvCxnSpPr/>
      </cdr:nvCxnSpPr>
      <cdr:spPr>
        <a:xfrm>
          <a:off x="501480" y="478800"/>
          <a:ext cx="2698560" cy="759240"/>
        </a:xfrm>
        <a:prstGeom prst="straightConnector1">
          <a:avLst/>
        </a:prstGeom>
        <a:ln w="28575">
          <a:solidFill>
            <a:srgbClr val="ff0000"/>
          </a:solidFill>
          <a:prstDash val="sysDash"/>
          <a:round/>
        </a:ln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2</xdr:row>
      <xdr:rowOff>31680</xdr:rowOff>
    </xdr:from>
    <xdr:to>
      <xdr:col>18</xdr:col>
      <xdr:colOff>280440</xdr:colOff>
      <xdr:row>25</xdr:row>
      <xdr:rowOff>70560</xdr:rowOff>
    </xdr:to>
    <xdr:pic>
      <xdr:nvPicPr>
        <xdr:cNvPr id="17" name="Imagem 2" descr=""/>
        <xdr:cNvPicPr/>
      </xdr:nvPicPr>
      <xdr:blipFill>
        <a:blip r:embed="rId1"/>
        <a:stretch/>
      </xdr:blipFill>
      <xdr:spPr>
        <a:xfrm>
          <a:off x="7119000" y="374760"/>
          <a:ext cx="5096160" cy="381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304920</xdr:colOff>
      <xdr:row>2</xdr:row>
      <xdr:rowOff>66600</xdr:rowOff>
    </xdr:from>
    <xdr:to>
      <xdr:col>4</xdr:col>
      <xdr:colOff>351720</xdr:colOff>
      <xdr:row>14</xdr:row>
      <xdr:rowOff>160920</xdr:rowOff>
    </xdr:to>
    <xdr:pic>
      <xdr:nvPicPr>
        <xdr:cNvPr id="18" name="Picture 4" descr="Smap"/>
        <xdr:cNvPicPr/>
      </xdr:nvPicPr>
      <xdr:blipFill>
        <a:blip r:embed="rId1"/>
        <a:stretch/>
      </xdr:blipFill>
      <xdr:spPr>
        <a:xfrm>
          <a:off x="7925040" y="390600"/>
          <a:ext cx="1852560" cy="204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181080</xdr:colOff>
      <xdr:row>6</xdr:row>
      <xdr:rowOff>0</xdr:rowOff>
    </xdr:from>
    <xdr:to>
      <xdr:col>15</xdr:col>
      <xdr:colOff>47160</xdr:colOff>
      <xdr:row>19</xdr:row>
      <xdr:rowOff>75600</xdr:rowOff>
    </xdr:to>
    <xdr:pic>
      <xdr:nvPicPr>
        <xdr:cNvPr id="19" name="Imagem 1" descr=""/>
        <xdr:cNvPicPr/>
      </xdr:nvPicPr>
      <xdr:blipFill>
        <a:blip r:embed="rId1"/>
        <a:stretch/>
      </xdr:blipFill>
      <xdr:spPr>
        <a:xfrm>
          <a:off x="7404840" y="971640"/>
          <a:ext cx="1672200" cy="2180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elopes1@gmail.com" TargetMode="External"/><Relationship Id="rId2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Q7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7.67"/>
    <col collapsed="false" customWidth="true" hidden="false" outlineLevel="0" max="3" min="3" style="1" width="5.56"/>
    <col collapsed="false" customWidth="true" hidden="false" outlineLevel="0" max="4" min="4" style="1" width="7.37"/>
    <col collapsed="false" customWidth="true" hidden="false" outlineLevel="0" max="5" min="5" style="1" width="5.88"/>
    <col collapsed="false" customWidth="true" hidden="false" outlineLevel="0" max="6" min="6" style="1" width="8.02"/>
    <col collapsed="false" customWidth="true" hidden="false" outlineLevel="0" max="7" min="7" style="1" width="6.67"/>
    <col collapsed="false" customWidth="true" hidden="false" outlineLevel="0" max="9" min="8" style="1" width="6.88"/>
    <col collapsed="false" customWidth="true" hidden="false" outlineLevel="0" max="10" min="10" style="1" width="5.66"/>
    <col collapsed="false" customWidth="true" hidden="false" outlineLevel="0" max="11" min="11" style="1" width="5.56"/>
    <col collapsed="false" customWidth="true" hidden="false" outlineLevel="0" max="12" min="12" style="1" width="5.33"/>
    <col collapsed="false" customWidth="true" hidden="false" outlineLevel="0" max="13" min="13" style="1" width="6"/>
    <col collapsed="false" customWidth="true" hidden="false" outlineLevel="0" max="14" min="14" style="1" width="5.66"/>
    <col collapsed="false" customWidth="true" hidden="false" outlineLevel="0" max="16" min="15" style="1" width="5.33"/>
    <col collapsed="false" customWidth="true" hidden="false" outlineLevel="0" max="18" min="17" style="1" width="6.44"/>
    <col collapsed="false" customWidth="true" hidden="false" outlineLevel="0" max="19" min="19" style="1" width="4.88"/>
    <col collapsed="false" customWidth="true" hidden="false" outlineLevel="0" max="20" min="20" style="1" width="5.56"/>
    <col collapsed="false" customWidth="true" hidden="false" outlineLevel="0" max="21" min="21" style="1" width="6.33"/>
    <col collapsed="false" customWidth="true" hidden="false" outlineLevel="0" max="22" min="22" style="1" width="8.67"/>
    <col collapsed="false" customWidth="true" hidden="false" outlineLevel="0" max="23" min="23" style="1" width="1.88"/>
    <col collapsed="false" customWidth="true" hidden="false" outlineLevel="0" max="24" min="24" style="1" width="1.44"/>
    <col collapsed="false" customWidth="true" hidden="false" outlineLevel="0" max="25" min="25" style="1" width="118.44"/>
    <col collapsed="false" customWidth="true" hidden="false" outlineLevel="0" max="26" min="26" style="1" width="2.56"/>
    <col collapsed="false" customWidth="true" hidden="false" outlineLevel="0" max="27" min="27" style="1" width="37.56"/>
    <col collapsed="false" customWidth="true" hidden="false" outlineLevel="0" max="28" min="28" style="1" width="8.34"/>
    <col collapsed="false" customWidth="true" hidden="false" outlineLevel="0" max="29" min="29" style="1" width="10"/>
    <col collapsed="false" customWidth="true" hidden="false" outlineLevel="0" max="30" min="30" style="1" width="9.88"/>
    <col collapsed="false" customWidth="true" hidden="false" outlineLevel="0" max="31" min="31" style="1" width="4"/>
    <col collapsed="false" customWidth="true" hidden="false" outlineLevel="0" max="34" min="34" style="1" width="4.33"/>
    <col collapsed="false" customWidth="true" hidden="false" outlineLevel="0" max="35" min="35" style="1" width="5.11"/>
    <col collapsed="false" customWidth="true" hidden="false" outlineLevel="0" max="36" min="36" style="1" width="5.66"/>
    <col collapsed="false" customWidth="true" hidden="false" outlineLevel="0" max="37" min="37" style="1" width="4"/>
    <col collapsed="false" customWidth="true" hidden="false" outlineLevel="0" max="38" min="38" style="1" width="9.67"/>
    <col collapsed="false" customWidth="true" hidden="false" outlineLevel="0" max="39" min="39" style="1" width="10.11"/>
    <col collapsed="false" customWidth="true" hidden="false" outlineLevel="0" max="40" min="40" style="1" width="16.67"/>
    <col collapsed="false" customWidth="true" hidden="false" outlineLevel="0" max="41" min="41" style="1" width="14.44"/>
    <col collapsed="false" customWidth="true" hidden="false" outlineLevel="0" max="42" min="42" style="1" width="4.56"/>
    <col collapsed="false" customWidth="true" hidden="false" outlineLevel="0" max="43" min="43" style="1" width="9"/>
  </cols>
  <sheetData>
    <row r="1" customFormat="false" ht="12.75" hidden="false" customHeight="false" outlineLevel="0" collapsed="false">
      <c r="A1" s="2"/>
      <c r="B1" s="3"/>
      <c r="C1" s="2"/>
      <c r="D1" s="2"/>
      <c r="E1" s="2"/>
      <c r="F1" s="2"/>
      <c r="G1" s="2"/>
      <c r="H1" s="4" t="s">
        <v>0</v>
      </c>
      <c r="I1" s="3"/>
      <c r="J1" s="3"/>
      <c r="K1" s="3"/>
      <c r="L1" s="3"/>
      <c r="M1" s="3"/>
      <c r="N1" s="3"/>
      <c r="O1" s="3"/>
      <c r="U1" s="5"/>
      <c r="X1" s="3"/>
      <c r="AE1" s="6"/>
      <c r="AH1" s="6"/>
    </row>
    <row r="2" customFormat="false" ht="12.75" hidden="false" customHeight="false" outlineLevel="0" collapsed="false">
      <c r="A2" s="2"/>
      <c r="C2" s="2"/>
      <c r="D2" s="2"/>
      <c r="E2" s="2"/>
      <c r="F2" s="2"/>
      <c r="G2" s="2"/>
      <c r="H2" s="3"/>
      <c r="J2" s="7" t="s">
        <v>1</v>
      </c>
      <c r="K2" s="8"/>
      <c r="L2" s="8"/>
      <c r="M2" s="8" t="s">
        <v>2</v>
      </c>
      <c r="N2" s="8"/>
      <c r="O2" s="9"/>
      <c r="Q2" s="10" t="s">
        <v>3</v>
      </c>
      <c r="R2" s="11"/>
      <c r="S2" s="12"/>
      <c r="U2" s="13" t="s">
        <v>4</v>
      </c>
      <c r="V2" s="14"/>
      <c r="AH2" s="15"/>
    </row>
    <row r="3" customFormat="false" ht="12.75" hidden="false" customHeight="false" outlineLevel="0" collapsed="false">
      <c r="A3" s="2"/>
      <c r="C3" s="2"/>
      <c r="D3" s="2"/>
      <c r="E3" s="2"/>
      <c r="F3" s="2"/>
      <c r="G3" s="2"/>
      <c r="H3" s="16"/>
      <c r="J3" s="17" t="s">
        <v>5</v>
      </c>
      <c r="K3" s="18" t="n">
        <v>206</v>
      </c>
      <c r="L3" s="2" t="s">
        <v>6</v>
      </c>
      <c r="M3" s="19" t="s">
        <v>7</v>
      </c>
      <c r="N3" s="2"/>
      <c r="O3" s="20"/>
      <c r="Q3" s="21" t="s">
        <v>8</v>
      </c>
      <c r="R3" s="22" t="n">
        <v>50</v>
      </c>
      <c r="S3" s="23" t="s">
        <v>9</v>
      </c>
      <c r="U3" s="24" t="s">
        <v>10</v>
      </c>
      <c r="V3" s="25" t="n">
        <f aca="false">1-(AD16/AC16)</f>
        <v>-1491.43556301389</v>
      </c>
      <c r="AH3" s="15"/>
    </row>
    <row r="4" customFormat="false" ht="12.75" hidden="false" customHeight="false" outlineLevel="0" collapsed="false">
      <c r="A4" s="2"/>
      <c r="C4" s="2"/>
      <c r="D4" s="2"/>
      <c r="E4" s="2"/>
      <c r="F4" s="2"/>
      <c r="G4" s="2"/>
      <c r="H4" s="16"/>
      <c r="J4" s="17" t="s">
        <v>11</v>
      </c>
      <c r="K4" s="18" t="n">
        <v>10</v>
      </c>
      <c r="L4" s="2" t="s">
        <v>9</v>
      </c>
      <c r="M4" s="19" t="s">
        <v>12</v>
      </c>
      <c r="N4" s="2"/>
      <c r="O4" s="26"/>
      <c r="Q4" s="17" t="s">
        <v>13</v>
      </c>
      <c r="R4" s="27" t="n">
        <v>35</v>
      </c>
      <c r="S4" s="28" t="s">
        <v>14</v>
      </c>
      <c r="T4" s="29" t="n">
        <f aca="false">MIN($B18:$B384)</f>
        <v>3.53</v>
      </c>
      <c r="U4" s="30" t="s">
        <v>15</v>
      </c>
      <c r="V4" s="31" t="n">
        <f aca="false">AF16/AG16*100</f>
        <v>-67808.1659820436</v>
      </c>
      <c r="AH4" s="32"/>
    </row>
    <row r="5" customFormat="false" ht="12.75" hidden="false" customHeight="false" outlineLevel="0" collapsed="false">
      <c r="A5" s="4"/>
      <c r="C5" s="33" t="s">
        <v>16</v>
      </c>
      <c r="D5" s="4"/>
      <c r="E5" s="4"/>
      <c r="F5" s="4"/>
      <c r="G5" s="4"/>
      <c r="H5" s="16"/>
      <c r="J5" s="17" t="s">
        <v>17</v>
      </c>
      <c r="K5" s="34" t="n">
        <v>50</v>
      </c>
      <c r="L5" s="2" t="s">
        <v>9</v>
      </c>
      <c r="M5" s="19" t="s">
        <v>18</v>
      </c>
      <c r="N5" s="2"/>
      <c r="O5" s="26"/>
      <c r="Q5" s="35" t="s">
        <v>19</v>
      </c>
      <c r="R5" s="36" t="n">
        <v>0</v>
      </c>
      <c r="S5" s="37" t="s">
        <v>14</v>
      </c>
      <c r="U5" s="38"/>
      <c r="V5" s="39"/>
    </row>
    <row r="6" customFormat="false" ht="12.75" hidden="false" customHeight="false" outlineLevel="0" collapsed="false">
      <c r="A6" s="40"/>
      <c r="B6" s="41" t="s">
        <v>20</v>
      </c>
      <c r="C6" s="42"/>
      <c r="D6" s="42"/>
      <c r="E6" s="42"/>
      <c r="F6" s="43"/>
      <c r="H6" s="44"/>
      <c r="J6" s="17" t="s">
        <v>21</v>
      </c>
      <c r="K6" s="34" t="n">
        <v>2.5</v>
      </c>
      <c r="L6" s="2" t="s">
        <v>6</v>
      </c>
      <c r="M6" s="19" t="s">
        <v>22</v>
      </c>
      <c r="N6" s="2"/>
      <c r="O6" s="45"/>
      <c r="T6" s="3"/>
      <c r="U6" s="46" t="s">
        <v>23</v>
      </c>
      <c r="V6" s="45" t="n">
        <f aca="false">AO14</f>
        <v>-1905.01294689173</v>
      </c>
    </row>
    <row r="7" customFormat="false" ht="12.75" hidden="false" customHeight="false" outlineLevel="0" collapsed="false">
      <c r="A7" s="40"/>
      <c r="J7" s="21" t="s">
        <v>24</v>
      </c>
      <c r="K7" s="47" t="n">
        <v>1</v>
      </c>
      <c r="L7" s="48" t="s">
        <v>25</v>
      </c>
      <c r="M7" s="49" t="s">
        <v>26</v>
      </c>
      <c r="N7" s="48"/>
      <c r="O7" s="50"/>
      <c r="Q7" s="10" t="s">
        <v>27</v>
      </c>
      <c r="R7" s="11"/>
      <c r="S7" s="12"/>
      <c r="T7" s="3"/>
      <c r="U7" s="51" t="s">
        <v>28</v>
      </c>
      <c r="V7" s="52" t="n">
        <f aca="false">AJ16</f>
        <v>-182.08174386921</v>
      </c>
      <c r="Y7" s="53"/>
      <c r="Z7" s="53"/>
      <c r="AA7" s="53"/>
      <c r="AB7" s="53"/>
      <c r="AC7" s="53"/>
      <c r="AD7" s="53"/>
      <c r="AE7" s="53"/>
      <c r="AH7" s="53"/>
      <c r="AI7" s="53"/>
      <c r="AJ7" s="53"/>
      <c r="AK7" s="53"/>
      <c r="AL7" s="53"/>
      <c r="AM7" s="53"/>
      <c r="AN7" s="53"/>
      <c r="AO7" s="53"/>
      <c r="AP7" s="53"/>
    </row>
    <row r="8" customFormat="false" ht="12.75" hidden="false" customHeight="false" outlineLevel="0" collapsed="false">
      <c r="A8" s="40"/>
      <c r="C8" s="54" t="s">
        <v>29</v>
      </c>
      <c r="D8" s="55" t="n">
        <v>1.81764757088291</v>
      </c>
      <c r="E8" s="55" t="n">
        <v>0.65986502381406</v>
      </c>
      <c r="F8" s="55" t="n">
        <v>0.348467487204716</v>
      </c>
      <c r="G8" s="55" t="n">
        <v>1.07309514391367</v>
      </c>
      <c r="H8" s="55"/>
      <c r="I8" s="55"/>
      <c r="J8" s="35" t="s">
        <v>30</v>
      </c>
      <c r="K8" s="56" t="n">
        <v>30</v>
      </c>
      <c r="L8" s="57" t="s">
        <v>25</v>
      </c>
      <c r="M8" s="58" t="s">
        <v>31</v>
      </c>
      <c r="N8" s="57"/>
      <c r="O8" s="59"/>
      <c r="Q8" s="60" t="s">
        <v>32</v>
      </c>
      <c r="R8" s="61" t="n">
        <v>8593</v>
      </c>
      <c r="S8" s="62" t="s">
        <v>33</v>
      </c>
      <c r="T8" s="63" t="n">
        <f aca="false">V16/R8*1000</f>
        <v>9.89169281694455</v>
      </c>
      <c r="Y8" s="53"/>
      <c r="Z8" s="53"/>
      <c r="AA8" s="53"/>
      <c r="AB8" s="53"/>
      <c r="AC8" s="64" t="s">
        <v>34</v>
      </c>
      <c r="AD8" s="64" t="s">
        <v>34</v>
      </c>
      <c r="AE8" s="64"/>
      <c r="AH8" s="64"/>
      <c r="AI8" s="53"/>
      <c r="AJ8" s="53"/>
      <c r="AK8" s="53"/>
      <c r="AL8" s="53"/>
      <c r="AM8" s="53"/>
      <c r="AN8" s="53"/>
      <c r="AO8" s="53"/>
      <c r="AP8" s="53"/>
    </row>
    <row r="9" customFormat="false" ht="12.75" hidden="false" customHeight="false" outlineLevel="0" collapsed="false">
      <c r="B9" s="65" t="n">
        <f aca="false">SUM(D9:I9)</f>
        <v>1.02557382760674</v>
      </c>
      <c r="C9" s="62" t="s">
        <v>35</v>
      </c>
      <c r="D9" s="66" t="n">
        <f aca="false">D15*D8</f>
        <v>0.363529514176583</v>
      </c>
      <c r="E9" s="66" t="n">
        <f aca="false">E15*E8</f>
        <v>0.197959507144218</v>
      </c>
      <c r="F9" s="66" t="n">
        <f aca="false">F15*F8</f>
        <v>0.0348467487204716</v>
      </c>
      <c r="G9" s="66" t="n">
        <f aca="false">G15*G8</f>
        <v>0.429238057565469</v>
      </c>
      <c r="H9" s="66"/>
      <c r="I9" s="66"/>
      <c r="O9" s="3"/>
      <c r="S9" s="3"/>
      <c r="T9" s="3"/>
      <c r="V9" s="3"/>
      <c r="Y9" s="15"/>
      <c r="Z9" s="15"/>
      <c r="AA9" s="15"/>
      <c r="AB9" s="15"/>
      <c r="AC9" s="67" t="s">
        <v>36</v>
      </c>
      <c r="AD9" s="67" t="s">
        <v>37</v>
      </c>
      <c r="AE9" s="67"/>
      <c r="AH9" s="67"/>
      <c r="AI9" s="15"/>
      <c r="AJ9" s="15"/>
      <c r="AK9" s="15"/>
      <c r="AL9" s="15"/>
      <c r="AM9" s="15"/>
      <c r="AN9" s="15"/>
      <c r="AO9" s="15"/>
      <c r="AP9" s="15"/>
    </row>
    <row r="10" customFormat="false" ht="12.75" hidden="false" customHeight="false" outlineLevel="0" collapsed="false">
      <c r="A10" s="3"/>
      <c r="B10" s="3"/>
      <c r="C10" s="3"/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" t="s">
        <v>43</v>
      </c>
      <c r="P10" s="1" t="s">
        <v>44</v>
      </c>
      <c r="Q10" s="1" t="s">
        <v>45</v>
      </c>
      <c r="R10" s="1" t="s">
        <v>46</v>
      </c>
      <c r="S10" s="1" t="s">
        <v>47</v>
      </c>
      <c r="T10" s="1" t="s">
        <v>48</v>
      </c>
      <c r="U10" s="1" t="s">
        <v>48</v>
      </c>
      <c r="V10" s="1" t="s">
        <v>48</v>
      </c>
      <c r="Y10" s="15"/>
      <c r="Z10" s="15"/>
      <c r="AA10" s="15"/>
      <c r="AB10" s="15"/>
      <c r="AC10" s="15"/>
      <c r="AD10" s="15"/>
      <c r="AE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customFormat="false" ht="12.75" hidden="false" customHeight="false" outlineLevel="0" collapsed="false">
      <c r="A11" s="68" t="s">
        <v>49</v>
      </c>
      <c r="B11" s="69" t="s">
        <v>48</v>
      </c>
      <c r="C11" s="69" t="s">
        <v>50</v>
      </c>
      <c r="D11" s="69" t="s">
        <v>51</v>
      </c>
      <c r="E11" s="69" t="s">
        <v>52</v>
      </c>
      <c r="F11" s="69" t="s">
        <v>53</v>
      </c>
      <c r="G11" s="69" t="s">
        <v>54</v>
      </c>
      <c r="H11" s="69" t="s">
        <v>55</v>
      </c>
      <c r="I11" s="69" t="s">
        <v>56</v>
      </c>
      <c r="J11" s="1" t="s">
        <v>57</v>
      </c>
      <c r="L11" s="70" t="n">
        <f aca="false">MIN(L18:L384)</f>
        <v>0.0728606132239498</v>
      </c>
      <c r="M11" s="1" t="s">
        <v>58</v>
      </c>
      <c r="T11" s="1" t="s">
        <v>59</v>
      </c>
      <c r="U11" s="1" t="s">
        <v>60</v>
      </c>
      <c r="V11" s="1" t="s">
        <v>61</v>
      </c>
      <c r="Y11" s="15"/>
      <c r="Z11" s="15"/>
      <c r="AA11" s="15"/>
      <c r="AB11" s="15"/>
      <c r="AC11" s="67" t="s">
        <v>62</v>
      </c>
      <c r="AD11" s="67" t="s">
        <v>63</v>
      </c>
      <c r="AE11" s="67"/>
      <c r="AH11" s="67"/>
      <c r="AI11" s="15"/>
      <c r="AJ11" s="15"/>
      <c r="AK11" s="15"/>
      <c r="AL11" s="15"/>
      <c r="AM11" s="15"/>
      <c r="AN11" s="15"/>
      <c r="AO11" s="15"/>
      <c r="AP11" s="15"/>
    </row>
    <row r="12" customFormat="false" ht="12.75" hidden="false" customHeight="false" outlineLevel="0" collapsed="false">
      <c r="A12" s="69"/>
      <c r="B12" s="69" t="s">
        <v>64</v>
      </c>
      <c r="C12" s="69" t="s">
        <v>65</v>
      </c>
      <c r="D12" s="69"/>
      <c r="E12" s="69"/>
      <c r="F12" s="69"/>
      <c r="G12" s="69"/>
      <c r="H12" s="69"/>
      <c r="I12" s="69"/>
      <c r="J12" s="1" t="s">
        <v>66</v>
      </c>
      <c r="L12" s="70" t="n">
        <f aca="false">MAX(L18:L384)</f>
        <v>0.804778624869138</v>
      </c>
      <c r="M12" s="1" t="s">
        <v>67</v>
      </c>
      <c r="N12" s="71"/>
      <c r="T12" s="1" t="s">
        <v>14</v>
      </c>
      <c r="U12" s="1" t="s">
        <v>14</v>
      </c>
      <c r="V12" s="1" t="s">
        <v>14</v>
      </c>
      <c r="Y12" s="15"/>
      <c r="Z12" s="15"/>
      <c r="AA12" s="15"/>
      <c r="AB12" s="15"/>
      <c r="AC12" s="67" t="s">
        <v>68</v>
      </c>
      <c r="AD12" s="67" t="s">
        <v>68</v>
      </c>
      <c r="AE12" s="67"/>
      <c r="AH12" s="67"/>
      <c r="AI12" s="15"/>
      <c r="AJ12" s="15"/>
      <c r="AK12" s="15"/>
      <c r="AL12" s="15"/>
      <c r="AM12" s="15"/>
      <c r="AN12" s="15"/>
      <c r="AO12" s="15"/>
      <c r="AP12" s="15"/>
      <c r="AQ12" s="72" t="s">
        <v>69</v>
      </c>
    </row>
    <row r="13" customFormat="false" ht="12.75" hidden="false" customHeight="false" outlineLevel="0" collapsed="false">
      <c r="A13" s="69"/>
      <c r="B13" s="69" t="s">
        <v>70</v>
      </c>
      <c r="C13" s="69" t="s">
        <v>66</v>
      </c>
      <c r="D13" s="69"/>
      <c r="E13" s="69"/>
      <c r="F13" s="69"/>
      <c r="G13" s="69"/>
      <c r="H13" s="69"/>
      <c r="I13" s="69"/>
      <c r="V13" s="73" t="s">
        <v>71</v>
      </c>
      <c r="Y13" s="15"/>
      <c r="Z13" s="15"/>
      <c r="AA13" s="15"/>
      <c r="AB13" s="15"/>
      <c r="AC13" s="15"/>
      <c r="AD13" s="74" t="s">
        <v>72</v>
      </c>
      <c r="AE13" s="75"/>
      <c r="AF13" s="6"/>
      <c r="AG13" s="6" t="s">
        <v>15</v>
      </c>
      <c r="AH13" s="75"/>
      <c r="AJ13" s="75"/>
      <c r="AK13" s="75"/>
      <c r="AL13" s="75"/>
      <c r="AM13" s="75"/>
      <c r="AN13" s="15"/>
      <c r="AO13" s="76" t="s">
        <v>23</v>
      </c>
      <c r="AP13" s="77"/>
      <c r="AQ13" s="78" t="s">
        <v>73</v>
      </c>
    </row>
    <row r="14" customFormat="false" ht="12.75" hidden="false" customHeight="false" outlineLevel="0" collapsed="false">
      <c r="A14" s="44" t="n">
        <f aca="false">A384-A18+1</f>
        <v>367</v>
      </c>
      <c r="B14" s="79" t="n">
        <f aca="false">STDEV(B18:B384)</f>
        <v>0</v>
      </c>
      <c r="C14" s="68" t="s">
        <v>74</v>
      </c>
      <c r="D14" s="68" t="s">
        <v>75</v>
      </c>
      <c r="E14" s="80" t="s">
        <v>76</v>
      </c>
      <c r="F14" s="80" t="s">
        <v>77</v>
      </c>
      <c r="G14" s="68" t="s">
        <v>78</v>
      </c>
      <c r="H14" s="81"/>
      <c r="I14" s="81"/>
      <c r="V14" s="82" t="n">
        <f aca="false">STDEV(V18:V384)</f>
        <v>115.099403276893</v>
      </c>
      <c r="Y14" s="15"/>
      <c r="Z14" s="15"/>
      <c r="AA14" s="15"/>
      <c r="AB14" s="15"/>
      <c r="AC14" s="32"/>
      <c r="AD14" s="83" t="n">
        <f aca="false">(AC16-AD16)/AC16</f>
        <v>-1491.43556301389</v>
      </c>
      <c r="AE14" s="75"/>
      <c r="AH14" s="75"/>
      <c r="AJ14" s="75"/>
      <c r="AK14" s="75"/>
      <c r="AL14" s="75" t="s">
        <v>79</v>
      </c>
      <c r="AM14" s="75"/>
      <c r="AN14" s="32"/>
      <c r="AO14" s="84" t="n">
        <f aca="false">(AN16-AO16)/AN16</f>
        <v>-1905.01294689173</v>
      </c>
      <c r="AP14" s="85"/>
      <c r="AQ14" s="86" t="s">
        <v>80</v>
      </c>
    </row>
    <row r="15" customFormat="false" ht="12.75" hidden="false" customHeight="false" outlineLevel="0" collapsed="false">
      <c r="D15" s="87" t="n">
        <v>0.2</v>
      </c>
      <c r="E15" s="88" t="n">
        <v>0.3</v>
      </c>
      <c r="F15" s="88" t="n">
        <v>0.1</v>
      </c>
      <c r="G15" s="88" t="n">
        <v>0.4</v>
      </c>
      <c r="H15" s="61"/>
      <c r="I15" s="89"/>
      <c r="J15" s="90" t="n">
        <f aca="false">SUM(D15:I15)</f>
        <v>1</v>
      </c>
      <c r="K15" s="91" t="s">
        <v>81</v>
      </c>
      <c r="L15" s="62"/>
      <c r="M15" s="92" t="n">
        <v>1</v>
      </c>
      <c r="N15" s="62" t="s">
        <v>82</v>
      </c>
      <c r="V15" s="93" t="s">
        <v>83</v>
      </c>
      <c r="Y15" s="15"/>
      <c r="Z15" s="15"/>
      <c r="AA15" s="15"/>
      <c r="AB15" s="15"/>
      <c r="AC15" s="94" t="s">
        <v>84</v>
      </c>
      <c r="AD15" s="95" t="s">
        <v>85</v>
      </c>
      <c r="AE15" s="96"/>
      <c r="AF15" s="6" t="s">
        <v>86</v>
      </c>
      <c r="AG15" s="6" t="s">
        <v>87</v>
      </c>
      <c r="AH15" s="96"/>
      <c r="AI15" s="76" t="s">
        <v>88</v>
      </c>
      <c r="AJ15" s="97" t="s">
        <v>89</v>
      </c>
      <c r="AK15" s="75"/>
      <c r="AL15" s="98"/>
      <c r="AM15" s="98"/>
      <c r="AN15" s="94" t="s">
        <v>84</v>
      </c>
      <c r="AO15" s="95" t="s">
        <v>85</v>
      </c>
      <c r="AP15" s="96"/>
      <c r="AQ15" s="15"/>
    </row>
    <row r="16" customFormat="false" ht="12.75" hidden="false" customHeight="false" outlineLevel="0" collapsed="false">
      <c r="A16" s="99" t="s">
        <v>90</v>
      </c>
      <c r="B16" s="100" t="n">
        <f aca="false">AVERAGE(B18:B748)</f>
        <v>5.79038461538462</v>
      </c>
      <c r="C16" s="101" t="n">
        <f aca="false">AVERAGE(C18:C384)*365.25</f>
        <v>1723.42267029974</v>
      </c>
      <c r="D16" s="101" t="n">
        <f aca="false">AVERAGE(D18:D748)*365.25</f>
        <v>1555.18553351573</v>
      </c>
      <c r="E16" s="101" t="n">
        <f aca="false">AVERAGE(E18:E748)*365.25</f>
        <v>2600.81983584131</v>
      </c>
      <c r="F16" s="101" t="n">
        <f aca="false">AVERAGE(F18:F748)*365.25</f>
        <v>1259.13816689467</v>
      </c>
      <c r="G16" s="101" t="n">
        <f aca="false">AVERAGE(G18:G748)*365.25</f>
        <v>1416.18067715458</v>
      </c>
      <c r="H16" s="101"/>
      <c r="I16" s="101"/>
      <c r="J16" s="101" t="n">
        <f aca="false">AVERAGE(J18:J384)*365.25</f>
        <v>1420.29445848116</v>
      </c>
      <c r="K16" s="102" t="n">
        <f aca="false">AVERAGE(K18:K384)</f>
        <v>79.713602850936</v>
      </c>
      <c r="L16" s="103" t="n">
        <f aca="false">AVERAGE(L18:L384)</f>
        <v>0.386667864652829</v>
      </c>
      <c r="M16" s="101" t="n">
        <f aca="false">AVERAGE(M18:M384)*365.25</f>
        <v>150.624741503557</v>
      </c>
      <c r="N16" s="101" t="n">
        <f aca="false">AVERAGE(N18:N384)*365.25</f>
        <v>1032.01796540856</v>
      </c>
      <c r="O16" s="101" t="n">
        <f aca="false">AVERAGE(O18:O384)*365.25</f>
        <v>215.728448540491</v>
      </c>
      <c r="P16" s="102" t="n">
        <f aca="false">AVERAGE(P18:P384)</f>
        <v>0.823789765403568</v>
      </c>
      <c r="Q16" s="101" t="n">
        <f aca="false">AVERAGE(Q18:Q384)*365.25</f>
        <v>150.264470310096</v>
      </c>
      <c r="R16" s="102" t="n">
        <f aca="false">AVERAGE(R18:R384)</f>
        <v>19.5536942149976</v>
      </c>
      <c r="S16" s="101" t="n">
        <f aca="false">AVERAGE(S18:S384)*365.25</f>
        <v>161.893614929914</v>
      </c>
      <c r="T16" s="102" t="n">
        <f aca="false">AVERAGE(T18:T384)</f>
        <v>40.9163749263142</v>
      </c>
      <c r="U16" s="102" t="n">
        <f aca="false">AVERAGE(U18:U384)</f>
        <v>44.0829414496903</v>
      </c>
      <c r="V16" s="104" t="n">
        <f aca="false">AVERAGE(V18:V384)</f>
        <v>84.9993163760045</v>
      </c>
      <c r="Y16" s="15"/>
      <c r="Z16" s="15"/>
      <c r="AA16" s="15"/>
      <c r="AB16" s="15"/>
      <c r="AC16" s="105" t="n">
        <f aca="false">SUM(AC18:AC384)</f>
        <v>4676.84168105917</v>
      </c>
      <c r="AD16" s="105" t="n">
        <f aca="false">SUM(AD18:AD384)</f>
        <v>6979884.84739835</v>
      </c>
      <c r="AE16" s="32"/>
      <c r="AF16" s="105" t="n">
        <f aca="false">SUM(AF18:AF384)</f>
        <v>-28723.5391099937</v>
      </c>
      <c r="AG16" s="105" t="n">
        <f aca="false">SUM(AG18:AG384)</f>
        <v>42.36</v>
      </c>
      <c r="AH16" s="32"/>
      <c r="AI16" s="106"/>
      <c r="AJ16" s="107" t="n">
        <f aca="false">AVERAGE(AJ18:AJ384)</f>
        <v>-182.08174386921</v>
      </c>
      <c r="AK16" s="108"/>
      <c r="AL16" s="105" t="n">
        <f aca="false">AVERAGE(AL18:AL384)</f>
        <v>1847.65132256914</v>
      </c>
      <c r="AM16" s="105" t="n">
        <f aca="false">AVERAGE(AM18:AM384)</f>
        <v>330.406418780131</v>
      </c>
      <c r="AN16" s="105" t="n">
        <f aca="false">SUM(AN18:AN384)</f>
        <v>4548510.25032081</v>
      </c>
      <c r="AO16" s="105" t="n">
        <f aca="false">SUM(AO18:AO384)</f>
        <v>8669519426.18121</v>
      </c>
      <c r="AP16" s="32"/>
      <c r="AQ16" s="109" t="n">
        <f aca="false">SUM(AQ18:AQ384)</f>
        <v>155539.161691503</v>
      </c>
    </row>
    <row r="17" customFormat="false" ht="12.75" hidden="false" customHeight="false" outlineLevel="0" collapsed="false">
      <c r="A17" s="110" t="s">
        <v>91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05" t="n">
        <f aca="false">R3/100*K3</f>
        <v>103</v>
      </c>
      <c r="L17" s="111"/>
      <c r="M17" s="111"/>
      <c r="N17" s="111"/>
      <c r="O17" s="111"/>
      <c r="P17" s="105" t="n">
        <f aca="false">R5/(1-0.5^(1/K$7))/R8*86.4</f>
        <v>0</v>
      </c>
      <c r="Q17" s="111"/>
      <c r="R17" s="105" t="n">
        <f aca="false">R4/(1-0.5^(1/K$8))/R8*86.4</f>
        <v>15.4077873261911</v>
      </c>
      <c r="S17" s="111"/>
      <c r="T17" s="111"/>
      <c r="V17" s="111"/>
      <c r="Y17" s="15"/>
      <c r="Z17" s="15"/>
      <c r="AA17" s="15"/>
      <c r="AB17" s="15"/>
      <c r="AC17" s="15"/>
      <c r="AD17" s="15"/>
      <c r="AE17" s="15"/>
      <c r="AH17" s="15"/>
      <c r="AI17" s="15"/>
      <c r="AJ17" s="112" t="n">
        <v>0</v>
      </c>
      <c r="AK17" s="112"/>
      <c r="AL17" s="32" t="n">
        <v>0</v>
      </c>
      <c r="AM17" s="32" t="n">
        <v>0</v>
      </c>
      <c r="AN17" s="32"/>
      <c r="AO17" s="32"/>
      <c r="AP17" s="32"/>
      <c r="AQ17" s="15"/>
    </row>
    <row r="18" customFormat="false" ht="12.8" hidden="false" customHeight="false" outlineLevel="0" collapsed="false">
      <c r="A18" s="113" t="n">
        <v>40909</v>
      </c>
      <c r="B18" s="114" t="s">
        <v>92</v>
      </c>
      <c r="C18" s="68" t="n">
        <v>4.9</v>
      </c>
      <c r="D18" s="115" t="n">
        <v>18.7</v>
      </c>
      <c r="E18" s="116" t="n">
        <v>14</v>
      </c>
      <c r="F18" s="116" t="n">
        <v>8.9</v>
      </c>
      <c r="G18" s="116" t="n">
        <v>10.8</v>
      </c>
      <c r="H18" s="117"/>
      <c r="I18" s="117"/>
      <c r="J18" s="118" t="n">
        <f aca="false">(D18*D$15*D$8+E18*E$15*E$8+F18*F$15*F$8+G18*G$15*G$8+H18*H$15*H$8+I18*I$15*I$8)*M$15</f>
        <v>14.5153421004404</v>
      </c>
      <c r="K18" s="105" t="n">
        <f aca="false">K17+J18-M18-N18-O18</f>
        <v>111.360131768026</v>
      </c>
      <c r="L18" s="109" t="n">
        <f aca="false">K17/$K$3</f>
        <v>0.5</v>
      </c>
      <c r="M18" s="118" t="n">
        <f aca="false">IF(J18&gt;K$6,(J18-K$6)^2/(J18-K$6+K$3-K17),0)</f>
        <v>1.2552103324141</v>
      </c>
      <c r="N18" s="118" t="n">
        <f aca="false">IF((J18-M18)&gt;C18,C18,(J18-M18+(C18-(J18-M18))*L18))</f>
        <v>4.9</v>
      </c>
      <c r="O18" s="118" t="n">
        <f aca="false">IF(K17&gt;(K$5/100*K$3),(K$4/100*L18*(K17-(K$5/100*K$3))),0)</f>
        <v>0</v>
      </c>
      <c r="P18" s="105" t="n">
        <f aca="false">P17+M18-Q18</f>
        <v>1.2552103324141</v>
      </c>
      <c r="Q18" s="118" t="n">
        <f aca="false">P17*(1-0.5^(1/K$7))</f>
        <v>0</v>
      </c>
      <c r="R18" s="105" t="n">
        <f aca="false">R17-S18+O18</f>
        <v>15.0558729773025</v>
      </c>
      <c r="S18" s="118" t="n">
        <f aca="false">R17*(1-0.5^(1/K$8))</f>
        <v>0.35191434888863</v>
      </c>
      <c r="T18" s="105" t="n">
        <f aca="false">Q18*R$8/86.4</f>
        <v>0</v>
      </c>
      <c r="U18" s="105" t="n">
        <f aca="false">S18*R$8/86.4</f>
        <v>35</v>
      </c>
      <c r="V18" s="105" t="n">
        <f aca="false">(Q18+S18)*R$8/86.4</f>
        <v>35</v>
      </c>
      <c r="Y18" s="15"/>
      <c r="Z18" s="15"/>
      <c r="AA18" s="15"/>
      <c r="AB18" s="15"/>
      <c r="AC18" s="105" t="n">
        <f aca="false">(B18-B$16)^2</f>
        <v>3.08218537869822</v>
      </c>
      <c r="AD18" s="105" t="n">
        <f aca="false">(B18-V18)^2</f>
        <v>753.722116</v>
      </c>
      <c r="AE18" s="32"/>
      <c r="AF18" s="32" t="n">
        <f aca="false">B18-V18</f>
        <v>-27.454</v>
      </c>
      <c r="AG18" s="32" t="str">
        <f aca="false">B18</f>
        <v>7,546</v>
      </c>
      <c r="AH18" s="32"/>
      <c r="AI18" s="119" t="str">
        <f aca="false">IF(V18&lt;B18,"-","+")</f>
        <v>-</v>
      </c>
      <c r="AJ18" s="120" t="n">
        <f aca="false">IF(AI18="-",AJ17-1,AJ17+1)</f>
        <v>-1</v>
      </c>
      <c r="AK18" s="112"/>
      <c r="AL18" s="105" t="n">
        <f aca="false">V18-V$16</f>
        <v>-49.9993163760045</v>
      </c>
      <c r="AM18" s="105" t="n">
        <f aca="false">B18-B$16</f>
        <v>1.75561538461538</v>
      </c>
      <c r="AN18" s="105" t="n">
        <f aca="false">(AM18-AM$16)^2</f>
        <v>108011.350572518</v>
      </c>
      <c r="AO18" s="105" t="n">
        <f aca="false">(AM18-AL18)^2</f>
        <v>2678.57296154643</v>
      </c>
      <c r="AP18" s="32"/>
      <c r="AQ18" s="109" t="n">
        <f aca="false">((V18-B18)/B18)^2</f>
        <v>13.2366369384657</v>
      </c>
    </row>
    <row r="19" customFormat="false" ht="12.8" hidden="false" customHeight="false" outlineLevel="0" collapsed="false">
      <c r="A19" s="113" t="n">
        <v>40910</v>
      </c>
      <c r="B19" s="114" t="s">
        <v>93</v>
      </c>
      <c r="C19" s="68" t="n">
        <v>4.9</v>
      </c>
      <c r="D19" s="115" t="n">
        <v>32.4</v>
      </c>
      <c r="E19" s="116" t="n">
        <v>45.6</v>
      </c>
      <c r="F19" s="116" t="n">
        <v>47.6</v>
      </c>
      <c r="G19" s="116" t="n">
        <v>28.6</v>
      </c>
      <c r="H19" s="117"/>
      <c r="I19" s="117"/>
      <c r="J19" s="118" t="n">
        <f aca="false">(D19*D$15*D$8+E19*E$15*E$8+F19*F$15*F$8+G19*G$15*G$8+H19*H$15*H$8+I19*I$15*I$8)*M$15</f>
        <v>34.7402234705644</v>
      </c>
      <c r="K19" s="105" t="n">
        <f aca="false">K18+J19-M19-N19-O19</f>
        <v>132.556181796393</v>
      </c>
      <c r="L19" s="109" t="n">
        <f aca="false">K18/$K$3</f>
        <v>0.540583163922458</v>
      </c>
      <c r="M19" s="118" t="n">
        <f aca="false">IF(J19&gt;K$6,(J19-K$6)^2/(J19-K$6+K$3-K18),0)</f>
        <v>8.19223879400097</v>
      </c>
      <c r="N19" s="118" t="n">
        <f aca="false">IF((J19-M19)&gt;C19,C19,(J19-M19+(C19-(J19-M19))*L19))</f>
        <v>4.9</v>
      </c>
      <c r="O19" s="118" t="n">
        <f aca="false">IF(K18&gt;(K$5/100*K$3),(K$4/100*L19*(K18-(K$5/100*K$3))),0)</f>
        <v>0.45193464819683</v>
      </c>
      <c r="P19" s="105" t="n">
        <f aca="false">P18+M19-Q19</f>
        <v>8.81984396020802</v>
      </c>
      <c r="Q19" s="118" t="n">
        <f aca="false">P18*(1-0.5^(1/K$7))</f>
        <v>0.62760516620705</v>
      </c>
      <c r="R19" s="105" t="n">
        <f aca="false">R18-S19+O19</f>
        <v>15.1639310114478</v>
      </c>
      <c r="S19" s="118" t="n">
        <f aca="false">R18*(1-0.5^(1/K$8))</f>
        <v>0.343876614051572</v>
      </c>
      <c r="T19" s="105" t="n">
        <f aca="false">Q19*R$8/86.4</f>
        <v>62.4191110326063</v>
      </c>
      <c r="U19" s="105" t="n">
        <f aca="false">S19*R$8/86.4</f>
        <v>34.2005988951986</v>
      </c>
      <c r="V19" s="105" t="n">
        <f aca="false">(Q19+S19)*R$8/86.4</f>
        <v>96.6197099278049</v>
      </c>
      <c r="Y19" s="15"/>
      <c r="Z19" s="15"/>
      <c r="AA19" s="15"/>
      <c r="AB19" s="15"/>
      <c r="AC19" s="105" t="n">
        <f aca="false">(B19-B$16)^2</f>
        <v>117.432232994083</v>
      </c>
      <c r="AD19" s="105" t="n">
        <f aca="false">(B19-V19)^2</f>
        <v>6398.83364159393</v>
      </c>
      <c r="AE19" s="32"/>
      <c r="AF19" s="32" t="n">
        <f aca="false">B19-V19</f>
        <v>-79.9927099278049</v>
      </c>
      <c r="AG19" s="32" t="str">
        <f aca="false">B19</f>
        <v>16,627</v>
      </c>
      <c r="AH19" s="32"/>
      <c r="AI19" s="119" t="str">
        <f aca="false">IF(V19&lt;B19,"-","+")</f>
        <v>-</v>
      </c>
      <c r="AJ19" s="120" t="n">
        <f aca="false">IF(AI19="-",AJ18-1,AJ18+1)</f>
        <v>-2</v>
      </c>
      <c r="AK19" s="112"/>
      <c r="AL19" s="105" t="n">
        <f aca="false">V19-V$16+AL18</f>
        <v>-38.3789228242042</v>
      </c>
      <c r="AM19" s="105" t="n">
        <f aca="false">B19-B$16+AM18</f>
        <v>12.5922307692308</v>
      </c>
      <c r="AN19" s="105" t="n">
        <f aca="false">(AM19-AM$16)^2</f>
        <v>101005.858101028</v>
      </c>
      <c r="AO19" s="105" t="n">
        <f aca="false">(AM19-AL19)^2</f>
        <v>2598.05849864554</v>
      </c>
      <c r="AP19" s="32"/>
      <c r="AQ19" s="109" t="n">
        <f aca="false">((V19-B19)/B19)^2</f>
        <v>23.1458442209097</v>
      </c>
    </row>
    <row r="20" customFormat="false" ht="12.8" hidden="false" customHeight="false" outlineLevel="0" collapsed="false">
      <c r="A20" s="113" t="n">
        <v>40911</v>
      </c>
      <c r="B20" s="114" t="s">
        <v>94</v>
      </c>
      <c r="C20" s="68" t="n">
        <v>4.9</v>
      </c>
      <c r="D20" s="115" t="n">
        <v>17.3</v>
      </c>
      <c r="E20" s="116" t="n">
        <v>12.1</v>
      </c>
      <c r="F20" s="116" t="n">
        <v>28.5</v>
      </c>
      <c r="G20" s="116" t="n">
        <v>12.7</v>
      </c>
      <c r="H20" s="117"/>
      <c r="I20" s="117"/>
      <c r="J20" s="118" t="n">
        <f aca="false">(D20*D$15*D$8+E20*E$15*E$8+F20*F$15*F$8+G20*G$15*G$8+H20*H$15*H$8+I20*I$15*I$8)*M$15</f>
        <v>15.1288263013148</v>
      </c>
      <c r="K20" s="105" t="n">
        <f aca="false">K19+J20-M20-N20-O20</f>
        <v>139.030199161597</v>
      </c>
      <c r="L20" s="109" t="n">
        <f aca="false">K19/$K$3</f>
        <v>0.643476610662102</v>
      </c>
      <c r="M20" s="118" t="n">
        <f aca="false">IF(J20&gt;K$6,(J20-K$6)^2/(J20-K$6+K$3-K19),0)</f>
        <v>1.85293776746525</v>
      </c>
      <c r="N20" s="118" t="n">
        <f aca="false">IF((J20-M20)&gt;C20,C20,(J20-M20+(C20-(J20-M20))*L20))</f>
        <v>4.9</v>
      </c>
      <c r="O20" s="118" t="n">
        <f aca="false">IF(K19&gt;(K$5/100*K$3),(K$4/100*L20*(K19-(K$5/100*K$3))),0)</f>
        <v>1.90187116864558</v>
      </c>
      <c r="P20" s="105" t="n">
        <f aca="false">P19+M20-Q20</f>
        <v>6.26285974756926</v>
      </c>
      <c r="Q20" s="118" t="n">
        <f aca="false">P19*(1-0.5^(1/K$7))</f>
        <v>4.40992198010401</v>
      </c>
      <c r="R20" s="105" t="n">
        <f aca="false">R19-S20+O20</f>
        <v>16.719457517131</v>
      </c>
      <c r="S20" s="118" t="n">
        <f aca="false">R19*(1-0.5^(1/K$8))</f>
        <v>0.346344662962384</v>
      </c>
      <c r="T20" s="105" t="n">
        <f aca="false">Q20*R$8/86.4</f>
        <v>438.593282118446</v>
      </c>
      <c r="U20" s="105" t="n">
        <f aca="false">S20*R$8/86.4</f>
        <v>34.4460612133769</v>
      </c>
      <c r="V20" s="105" t="n">
        <f aca="false">(Q20+S20)*R$8/86.4</f>
        <v>473.039343331823</v>
      </c>
      <c r="Y20" s="15"/>
      <c r="Z20" s="15"/>
      <c r="AA20" s="15"/>
      <c r="AB20" s="15"/>
      <c r="AC20" s="105" t="n">
        <f aca="false">(B20-B$16)^2</f>
        <v>8.94378037869823</v>
      </c>
      <c r="AD20" s="105" t="n">
        <f aca="false">(B20-V20)^2</f>
        <v>215535.809353209</v>
      </c>
      <c r="AE20" s="32"/>
      <c r="AF20" s="32" t="n">
        <f aca="false">B20-V20</f>
        <v>-464.258343331823</v>
      </c>
      <c r="AG20" s="32" t="str">
        <f aca="false">B20</f>
        <v>8,781</v>
      </c>
      <c r="AH20" s="32"/>
      <c r="AI20" s="119" t="str">
        <f aca="false">IF(V20&lt;B20,"-","+")</f>
        <v>-</v>
      </c>
      <c r="AJ20" s="120" t="n">
        <f aca="false">IF(AI20="-",AJ19-1,AJ19+1)</f>
        <v>-3</v>
      </c>
      <c r="AK20" s="112"/>
      <c r="AL20" s="105" t="n">
        <f aca="false">V20-V$16+AL19</f>
        <v>349.661104131614</v>
      </c>
      <c r="AM20" s="105" t="n">
        <f aca="false">B20-B$16+AM19</f>
        <v>15.5828461538462</v>
      </c>
      <c r="AN20" s="105" t="n">
        <f aca="false">(AM20-AM$16)^2</f>
        <v>99113.8818811774</v>
      </c>
      <c r="AO20" s="105" t="n">
        <f aca="false">(AM20-AL20)^2</f>
        <v>111608.28245346</v>
      </c>
      <c r="AP20" s="32"/>
      <c r="AQ20" s="109" t="n">
        <f aca="false">((V20-B20)/B20)^2</f>
        <v>2795.31966864675</v>
      </c>
    </row>
    <row r="21" customFormat="false" ht="12.8" hidden="false" customHeight="false" outlineLevel="0" collapsed="false">
      <c r="A21" s="113" t="n">
        <v>40912</v>
      </c>
      <c r="B21" s="114" t="s">
        <v>95</v>
      </c>
      <c r="C21" s="68" t="n">
        <v>4.9</v>
      </c>
      <c r="D21" s="115" t="n">
        <v>7.6</v>
      </c>
      <c r="E21" s="116" t="n">
        <v>0.4</v>
      </c>
      <c r="F21" s="116" t="n">
        <v>0</v>
      </c>
      <c r="G21" s="116" t="n">
        <v>1.1</v>
      </c>
      <c r="H21" s="117"/>
      <c r="I21" s="117"/>
      <c r="J21" s="118" t="n">
        <f aca="false">(D21*D$15*D$8+E21*E$15*E$8+F21*F$15*F$8+G21*G$15*G$8+H21*H$15*H$8+I21*I$15*I$8)*M$15</f>
        <v>3.31416997392173</v>
      </c>
      <c r="K21" s="105" t="n">
        <f aca="false">K20+J21-M21-N21-O21</f>
        <v>135.521624188405</v>
      </c>
      <c r="L21" s="109" t="n">
        <f aca="false">K20/$K$3</f>
        <v>0.674903879425228</v>
      </c>
      <c r="M21" s="118" t="n">
        <f aca="false">IF(J21&gt;K$6,(J21-K$6)^2/(J21-K$6+K$3-K20),0)</f>
        <v>0.00977919615053262</v>
      </c>
      <c r="N21" s="118" t="n">
        <f aca="false">IF((J21-M21)&gt;C21,C21,(J21-M21+(C21-(J21-M21))*L21))</f>
        <v>4.38127363190009</v>
      </c>
      <c r="O21" s="118" t="n">
        <f aca="false">IF(K20&gt;(K$5/100*K$3),(K$4/100*L21*(K20-(K$5/100*K$3))),0)</f>
        <v>2.43169211906253</v>
      </c>
      <c r="P21" s="105" t="n">
        <f aca="false">P20+M21-Q21</f>
        <v>3.14120906993516</v>
      </c>
      <c r="Q21" s="118" t="n">
        <f aca="false">P20*(1-0.5^(1/K$7))</f>
        <v>3.13142987378463</v>
      </c>
      <c r="R21" s="105" t="n">
        <f aca="false">R20-S21+O21</f>
        <v>18.7692766987399</v>
      </c>
      <c r="S21" s="118" t="n">
        <f aca="false">R20*(1-0.5^(1/K$8))</f>
        <v>0.381872937453556</v>
      </c>
      <c r="T21" s="105" t="n">
        <f aca="false">Q21*R$8/86.4</f>
        <v>311.439547516566</v>
      </c>
      <c r="U21" s="105" t="n">
        <f aca="false">S21*R$8/86.4</f>
        <v>37.9795619391019</v>
      </c>
      <c r="V21" s="105" t="n">
        <f aca="false">(Q21+S21)*R$8/86.4</f>
        <v>349.419109455668</v>
      </c>
      <c r="Y21" s="15"/>
      <c r="Z21" s="15"/>
      <c r="AA21" s="15"/>
      <c r="AB21" s="15"/>
      <c r="AC21" s="105" t="n">
        <f aca="false">(B21-B$16)^2</f>
        <v>2.42928191715976</v>
      </c>
      <c r="AD21" s="105" t="n">
        <f aca="false">(B21-V21)^2</f>
        <v>117011.959783013</v>
      </c>
      <c r="AE21" s="32"/>
      <c r="AF21" s="32" t="n">
        <f aca="false">B21-V21</f>
        <v>-342.070109455668</v>
      </c>
      <c r="AG21" s="32" t="str">
        <f aca="false">B21</f>
        <v>7,349</v>
      </c>
      <c r="AH21" s="32"/>
      <c r="AI21" s="119" t="str">
        <f aca="false">IF(V21&lt;B21,"-","+")</f>
        <v>-</v>
      </c>
      <c r="AJ21" s="120" t="n">
        <f aca="false">IF(AI21="-",AJ20-1,AJ20+1)</f>
        <v>-4</v>
      </c>
      <c r="AK21" s="112"/>
      <c r="AL21" s="105" t="n">
        <f aca="false">V21-V$16+AL20</f>
        <v>614.080897211278</v>
      </c>
      <c r="AM21" s="105" t="n">
        <f aca="false">B21-B$16+AM20</f>
        <v>17.1414615384615</v>
      </c>
      <c r="AN21" s="105" t="n">
        <f aca="false">(AM21-AM$16)^2</f>
        <v>98134.9334356247</v>
      </c>
      <c r="AO21" s="105" t="n">
        <f aca="false">(AM21-AL21)^2</f>
        <v>356336.689861381</v>
      </c>
      <c r="AP21" s="32"/>
      <c r="AQ21" s="109" t="n">
        <f aca="false">((V21-B21)/B21)^2</f>
        <v>2166.5751542636</v>
      </c>
    </row>
    <row r="22" customFormat="false" ht="12.8" hidden="false" customHeight="false" outlineLevel="0" collapsed="false">
      <c r="A22" s="113" t="n">
        <v>40913</v>
      </c>
      <c r="B22" s="114" t="s">
        <v>96</v>
      </c>
      <c r="C22" s="68" t="n">
        <v>4.9</v>
      </c>
      <c r="D22" s="115" t="n">
        <v>9.5</v>
      </c>
      <c r="E22" s="116" t="n">
        <v>0</v>
      </c>
      <c r="F22" s="116" t="n">
        <v>0</v>
      </c>
      <c r="G22" s="116" t="n">
        <v>0</v>
      </c>
      <c r="H22" s="117"/>
      <c r="I22" s="117"/>
      <c r="J22" s="118" t="n">
        <f aca="false">(D22*D$15*D$8+E22*E$15*E$8+F22*F$15*F$8+G22*G$15*G$8+H22*H$15*H$8+I22*I$15*I$8)*M$15</f>
        <v>3.45353038467753</v>
      </c>
      <c r="K22" s="105" t="n">
        <f aca="false">K21+J22-M22-N22-O22</f>
        <v>132.422152197315</v>
      </c>
      <c r="L22" s="109" t="n">
        <f aca="false">K21/$K$3</f>
        <v>0.657871962079638</v>
      </c>
      <c r="M22" s="118" t="n">
        <f aca="false">IF(J22&gt;K$6,(J22-K$6)^2/(J22-K$6+K$3-K21),0)</f>
        <v>0.0127284884713146</v>
      </c>
      <c r="N22" s="118" t="n">
        <f aca="false">IF((J22-M22)&gt;C22,C22,(J22-M22+(C22-(J22-M22))*L22))</f>
        <v>4.40076741581192</v>
      </c>
      <c r="O22" s="118" t="n">
        <f aca="false">IF(K21&gt;(K$5/100*K$3),(K$4/100*L22*(K21-(K$5/100*K$3))),0)</f>
        <v>2.13950647148429</v>
      </c>
      <c r="P22" s="105" t="n">
        <f aca="false">P21+M22-Q22</f>
        <v>1.5833330234389</v>
      </c>
      <c r="Q22" s="118" t="n">
        <f aca="false">P21*(1-0.5^(1/K$7))</f>
        <v>1.57060453496758</v>
      </c>
      <c r="R22" s="105" t="n">
        <f aca="false">R21-S22+O22</f>
        <v>20.4800922979586</v>
      </c>
      <c r="S22" s="118" t="n">
        <f aca="false">R21*(1-0.5^(1/K$8))</f>
        <v>0.428690872265593</v>
      </c>
      <c r="T22" s="105" t="n">
        <f aca="false">Q22*R$8/86.4</f>
        <v>156.206073715005</v>
      </c>
      <c r="U22" s="105" t="n">
        <f aca="false">S22*R$8/86.4</f>
        <v>42.6358873307667</v>
      </c>
      <c r="V22" s="105" t="n">
        <f aca="false">(Q22+S22)*R$8/86.4</f>
        <v>198.841961045772</v>
      </c>
      <c r="Y22" s="15"/>
      <c r="Z22" s="15"/>
      <c r="AA22" s="15"/>
      <c r="AB22" s="15"/>
      <c r="AC22" s="105" t="n">
        <f aca="false">(B22-B$16)^2</f>
        <v>0.634596071005916</v>
      </c>
      <c r="AD22" s="105" t="n">
        <f aca="false">(B22-V22)^2</f>
        <v>36961.9700467112</v>
      </c>
      <c r="AE22" s="32"/>
      <c r="AF22" s="32" t="n">
        <f aca="false">B22-V22</f>
        <v>-192.254961045772</v>
      </c>
      <c r="AG22" s="32" t="str">
        <f aca="false">B22</f>
        <v>6,587</v>
      </c>
      <c r="AH22" s="32"/>
      <c r="AI22" s="119" t="str">
        <f aca="false">IF(V22&lt;B22,"-","+")</f>
        <v>-</v>
      </c>
      <c r="AJ22" s="120" t="n">
        <f aca="false">IF(AI22="-",AJ21-1,AJ21+1)</f>
        <v>-5</v>
      </c>
      <c r="AK22" s="112"/>
      <c r="AL22" s="105" t="n">
        <f aca="false">V22-V$16+AL21</f>
        <v>727.923541881045</v>
      </c>
      <c r="AM22" s="105" t="n">
        <f aca="false">B22-B$16+AM21</f>
        <v>17.9380769230769</v>
      </c>
      <c r="AN22" s="105" t="n">
        <f aca="false">(AM22-AM$16)^2</f>
        <v>97636.4646628966</v>
      </c>
      <c r="AO22" s="105" t="n">
        <f aca="false">(AM22-AL22)^2</f>
        <v>504079.360451582</v>
      </c>
      <c r="AP22" s="32"/>
      <c r="AQ22" s="109" t="n">
        <f aca="false">((V22-B22)/B22)^2</f>
        <v>851.882670910653</v>
      </c>
    </row>
    <row r="23" customFormat="false" ht="12.8" hidden="false" customHeight="false" outlineLevel="0" collapsed="false">
      <c r="A23" s="113" t="n">
        <v>40914</v>
      </c>
      <c r="B23" s="114" t="s">
        <v>96</v>
      </c>
      <c r="C23" s="68" t="n">
        <v>4.9</v>
      </c>
      <c r="D23" s="115" t="n">
        <v>21.7</v>
      </c>
      <c r="E23" s="116" t="n">
        <v>0.5</v>
      </c>
      <c r="F23" s="116" t="n">
        <v>0</v>
      </c>
      <c r="G23" s="116" t="n">
        <v>1.7</v>
      </c>
      <c r="H23" s="117"/>
      <c r="I23" s="117"/>
      <c r="J23" s="118" t="n">
        <f aca="false">(D23*D$15*D$8+E23*E$15*E$8+F23*F$15*F$8+G23*G$15*G$8+H23*H$15*H$8+I23*I$15*I$8)*M$15</f>
        <v>8.71727490906523</v>
      </c>
      <c r="K23" s="105" t="n">
        <f aca="false">K22+J23-M23-N23-O23</f>
        <v>133.863672790527</v>
      </c>
      <c r="L23" s="109" t="n">
        <f aca="false">K22/$K$3</f>
        <v>0.642825981540366</v>
      </c>
      <c r="M23" s="118" t="n">
        <f aca="false">IF(J23&gt;K$6,(J23-K$6)^2/(J23-K$6+K$3-K22),0)</f>
        <v>0.484421929326769</v>
      </c>
      <c r="N23" s="118" t="n">
        <f aca="false">IF((J23-M23)&gt;C23,C23,(J23-M23+(C23-(J23-M23))*L23))</f>
        <v>4.9</v>
      </c>
      <c r="O23" s="118" t="n">
        <f aca="false">IF(K22&gt;(K$5/100*K$3),(K$4/100*L23*(K22-(K$5/100*K$3))),0)</f>
        <v>1.89133238652694</v>
      </c>
      <c r="P23" s="105" t="n">
        <f aca="false">P22+M23-Q23</f>
        <v>1.27608844104622</v>
      </c>
      <c r="Q23" s="118" t="n">
        <f aca="false">P22*(1-0.5^(1/K$7))</f>
        <v>0.791666511719448</v>
      </c>
      <c r="R23" s="105" t="n">
        <f aca="false">R22-S23+O23</f>
        <v>21.9036587299306</v>
      </c>
      <c r="S23" s="118" t="n">
        <f aca="false">R22*(1-0.5^(1/K$8))</f>
        <v>0.467765954554933</v>
      </c>
      <c r="T23" s="105" t="n">
        <f aca="false">Q23*R$8/86.4</f>
        <v>78.7359992500604</v>
      </c>
      <c r="U23" s="105" t="n">
        <f aca="false">S23*R$8/86.4</f>
        <v>46.5221394385479</v>
      </c>
      <c r="V23" s="105" t="n">
        <f aca="false">(Q23+S23)*R$8/86.4</f>
        <v>125.258138688608</v>
      </c>
      <c r="Y23" s="15"/>
      <c r="Z23" s="15"/>
      <c r="AA23" s="15"/>
      <c r="AB23" s="15"/>
      <c r="AC23" s="105" t="n">
        <f aca="false">(B23-B$16)^2</f>
        <v>0.634596071005916</v>
      </c>
      <c r="AD23" s="105" t="n">
        <f aca="false">(B23-V23)^2</f>
        <v>14082.8391576509</v>
      </c>
      <c r="AE23" s="32"/>
      <c r="AF23" s="32" t="n">
        <f aca="false">B23-V23</f>
        <v>-118.671138688608</v>
      </c>
      <c r="AG23" s="32" t="str">
        <f aca="false">B23</f>
        <v>6,587</v>
      </c>
      <c r="AH23" s="32"/>
      <c r="AI23" s="119" t="str">
        <f aca="false">IF(V23&lt;B23,"-","+")</f>
        <v>-</v>
      </c>
      <c r="AJ23" s="120" t="n">
        <f aca="false">IF(AI23="-",AJ22-1,AJ22+1)</f>
        <v>-6</v>
      </c>
      <c r="AK23" s="112"/>
      <c r="AL23" s="105" t="n">
        <f aca="false">V23-V$16+AL22</f>
        <v>768.182364193649</v>
      </c>
      <c r="AM23" s="105" t="n">
        <f aca="false">B23-B$16+AM22</f>
        <v>18.7346923076923</v>
      </c>
      <c r="AN23" s="105" t="n">
        <f aca="false">(AM23-AM$16)^2</f>
        <v>97139.2650823104</v>
      </c>
      <c r="AO23" s="105" t="n">
        <f aca="false">(AM23-AL23)^2</f>
        <v>561671.81289528</v>
      </c>
      <c r="AP23" s="32"/>
      <c r="AQ23" s="109" t="n">
        <f aca="false">((V23-B23)/B23)^2</f>
        <v>324.574870345479</v>
      </c>
    </row>
    <row r="24" customFormat="false" ht="12.8" hidden="false" customHeight="false" outlineLevel="0" collapsed="false">
      <c r="A24" s="113" t="n">
        <v>40915</v>
      </c>
      <c r="B24" s="114" t="s">
        <v>97</v>
      </c>
      <c r="C24" s="68" t="n">
        <v>4.9</v>
      </c>
      <c r="D24" s="115" t="n">
        <v>41.6</v>
      </c>
      <c r="E24" s="116" t="n">
        <v>47.2</v>
      </c>
      <c r="F24" s="116" t="n">
        <v>0</v>
      </c>
      <c r="G24" s="116" t="n">
        <v>0</v>
      </c>
      <c r="H24" s="117"/>
      <c r="I24" s="117"/>
      <c r="J24" s="118" t="n">
        <f aca="false">(D24*D$15*D$8+E24*E$15*E$8+F24*F$15*F$8+G24*G$15*G$8+H24*H$15*H$8+I24*I$15*I$8)*M$15</f>
        <v>24.4665165269529</v>
      </c>
      <c r="K24" s="105" t="n">
        <f aca="false">K23+J24-M24-N24-O24</f>
        <v>146.296929958815</v>
      </c>
      <c r="L24" s="109" t="n">
        <f aca="false">K23/$K$3</f>
        <v>0.649823654322947</v>
      </c>
      <c r="M24" s="118" t="n">
        <f aca="false">IF(J24&gt;K$6,(J24-K$6)^2/(J24-K$6+K$3-K23),0)</f>
        <v>5.12766489480822</v>
      </c>
      <c r="N24" s="118" t="n">
        <f aca="false">IF((J24-M24)&gt;C24,C24,(J24-M24+(C24-(J24-M24))*L24))</f>
        <v>4.9</v>
      </c>
      <c r="O24" s="118" t="n">
        <f aca="false">IF(K23&gt;(K$5/100*K$3),(K$4/100*L24*(K23-(K$5/100*K$3))),0)</f>
        <v>2.0055944638568</v>
      </c>
      <c r="P24" s="105" t="n">
        <f aca="false">P23+M24-Q24</f>
        <v>5.76570911533133</v>
      </c>
      <c r="Q24" s="118" t="n">
        <f aca="false">P23*(1-0.5^(1/K$7))</f>
        <v>0.638044220523109</v>
      </c>
      <c r="R24" s="105" t="n">
        <f aca="false">R23-S24+O24</f>
        <v>23.4089729369903</v>
      </c>
      <c r="S24" s="118" t="n">
        <f aca="false">R23*(1-0.5^(1/K$8))</f>
        <v>0.500280256797121</v>
      </c>
      <c r="T24" s="105" t="n">
        <f aca="false">Q24*R$8/86.4</f>
        <v>63.45733781198</v>
      </c>
      <c r="U24" s="105" t="n">
        <f aca="false">S24*R$8/86.4</f>
        <v>49.7558824844637</v>
      </c>
      <c r="V24" s="105" t="n">
        <f aca="false">(Q24+S24)*R$8/86.4</f>
        <v>113.213220296444</v>
      </c>
      <c r="Y24" s="15"/>
      <c r="Z24" s="15"/>
      <c r="AA24" s="15"/>
      <c r="AB24" s="15"/>
      <c r="AC24" s="105" t="n">
        <f aca="false">(B24-B$16)^2</f>
        <v>16.7331342248521</v>
      </c>
      <c r="AD24" s="105" t="n">
        <f aca="false">(B24-V24)^2</f>
        <v>10677.5477513928</v>
      </c>
      <c r="AE24" s="32"/>
      <c r="AF24" s="32" t="n">
        <f aca="false">B24-V24</f>
        <v>-103.332220296444</v>
      </c>
      <c r="AG24" s="32" t="str">
        <f aca="false">B24</f>
        <v>9,881</v>
      </c>
      <c r="AH24" s="32"/>
      <c r="AI24" s="119" t="str">
        <f aca="false">IF(V24&lt;B24,"-","+")</f>
        <v>-</v>
      </c>
      <c r="AJ24" s="120" t="n">
        <f aca="false">IF(AI24="-",AJ23-1,AJ23+1)</f>
        <v>-7</v>
      </c>
      <c r="AK24" s="112"/>
      <c r="AL24" s="105" t="n">
        <f aca="false">V24-V$16+AL23</f>
        <v>796.396268114088</v>
      </c>
      <c r="AM24" s="105" t="n">
        <f aca="false">B24-B$16+AM23</f>
        <v>22.8253076923077</v>
      </c>
      <c r="AN24" s="105" t="n">
        <f aca="false">(AM24-AM$16)^2</f>
        <v>94606.1398980197</v>
      </c>
      <c r="AO24" s="105" t="n">
        <f aca="false">(AM24-AL24)^2</f>
        <v>598412.030807875</v>
      </c>
      <c r="AP24" s="32"/>
      <c r="AQ24" s="109" t="n">
        <f aca="false">((V24-B24)/B24)^2</f>
        <v>109.362825900586</v>
      </c>
    </row>
    <row r="25" customFormat="false" ht="12.8" hidden="false" customHeight="false" outlineLevel="0" collapsed="false">
      <c r="A25" s="113" t="n">
        <v>40916</v>
      </c>
      <c r="B25" s="114" t="s">
        <v>95</v>
      </c>
      <c r="C25" s="68" t="n">
        <v>5.97</v>
      </c>
      <c r="D25" s="115" t="n">
        <v>34.8</v>
      </c>
      <c r="E25" s="116" t="n">
        <v>3.9</v>
      </c>
      <c r="F25" s="116" t="n">
        <v>0</v>
      </c>
      <c r="G25" s="116" t="n">
        <v>0</v>
      </c>
      <c r="H25" s="117"/>
      <c r="I25" s="117"/>
      <c r="J25" s="118" t="n">
        <f aca="false">(D25*D$15*D$8+E25*E$15*E$8+F25*F$15*F$8+G25*G$15*G$8+H25*H$15*H$8+I25*I$15*I$8)*M$15</f>
        <v>13.4228691712075</v>
      </c>
      <c r="K25" s="105" t="n">
        <f aca="false">K24+J25-M25-N25-O25</f>
        <v>148.985631399395</v>
      </c>
      <c r="L25" s="109" t="n">
        <f aca="false">K24/$K$3</f>
        <v>0.710179271644732</v>
      </c>
      <c r="M25" s="118" t="n">
        <f aca="false">IF(J25&gt;K$6,(J25-K$6)^2/(J25-K$6+K$3-K24),0)</f>
        <v>1.68930951236653</v>
      </c>
      <c r="N25" s="118" t="n">
        <f aca="false">IF((J25-M25)&gt;C25,C25,(J25-M25+(C25-(J25-M25))*L25))</f>
        <v>5.97</v>
      </c>
      <c r="O25" s="118" t="n">
        <f aca="false">IF(K24&gt;(K$5/100*K$3),(K$4/100*L25*(K24-(K$5/100*K$3))),0)</f>
        <v>3.07485821826041</v>
      </c>
      <c r="P25" s="105" t="n">
        <f aca="false">P24+M25-Q25</f>
        <v>4.5721640700322</v>
      </c>
      <c r="Q25" s="118" t="n">
        <f aca="false">P24*(1-0.5^(1/K$7))</f>
        <v>2.88285455766567</v>
      </c>
      <c r="R25" s="105" t="n">
        <f aca="false">R24-S25+O25</f>
        <v>25.949169474448</v>
      </c>
      <c r="S25" s="118" t="n">
        <f aca="false">R24*(1-0.5^(1/K$8))</f>
        <v>0.534661680802742</v>
      </c>
      <c r="T25" s="105" t="n">
        <f aca="false">Q25*R$8/86.4</f>
        <v>286.717236273392</v>
      </c>
      <c r="U25" s="105" t="n">
        <f aca="false">S25*R$8/86.4</f>
        <v>53.1753220270597</v>
      </c>
      <c r="V25" s="105" t="n">
        <f aca="false">(Q25+S25)*R$8/86.4</f>
        <v>339.892558300452</v>
      </c>
      <c r="Y25" s="15"/>
      <c r="Z25" s="15"/>
      <c r="AA25" s="15"/>
      <c r="AB25" s="15"/>
      <c r="AC25" s="105" t="n">
        <f aca="false">(B25-B$16)^2</f>
        <v>2.42928191715976</v>
      </c>
      <c r="AD25" s="105" t="n">
        <f aca="false">(B25-V25)^2</f>
        <v>110585.218167126</v>
      </c>
      <c r="AE25" s="32"/>
      <c r="AF25" s="32" t="n">
        <f aca="false">B25-V25</f>
        <v>-332.543558300452</v>
      </c>
      <c r="AG25" s="32" t="str">
        <f aca="false">B25</f>
        <v>7,349</v>
      </c>
      <c r="AH25" s="32"/>
      <c r="AI25" s="119" t="str">
        <f aca="false">IF(V25&lt;B25,"-","+")</f>
        <v>-</v>
      </c>
      <c r="AJ25" s="120" t="n">
        <f aca="false">IF(AI25="-",AJ24-1,AJ24+1)</f>
        <v>-8</v>
      </c>
      <c r="AK25" s="112"/>
      <c r="AL25" s="105" t="n">
        <f aca="false">V25-V$16+AL24</f>
        <v>1051.28951003854</v>
      </c>
      <c r="AM25" s="105" t="n">
        <f aca="false">B25-B$16+AM24</f>
        <v>24.3839230769231</v>
      </c>
      <c r="AN25" s="105" t="n">
        <f aca="false">(AM25-AM$16)^2</f>
        <v>93649.7678764197</v>
      </c>
      <c r="AO25" s="105" t="n">
        <f aca="false">(AM25-AL25)^2</f>
        <v>1054535.08453297</v>
      </c>
      <c r="AP25" s="32"/>
      <c r="AQ25" s="109" t="n">
        <f aca="false">((V25-B25)/B25)^2</f>
        <v>2047.57861122926</v>
      </c>
    </row>
    <row r="26" customFormat="false" ht="12.8" hidden="false" customHeight="false" outlineLevel="0" collapsed="false">
      <c r="A26" s="113" t="n">
        <v>40917</v>
      </c>
      <c r="B26" s="114" t="s">
        <v>96</v>
      </c>
      <c r="C26" s="68" t="n">
        <v>5.97</v>
      </c>
      <c r="D26" s="115" t="n">
        <v>62.5</v>
      </c>
      <c r="E26" s="116" t="n">
        <v>23.8</v>
      </c>
      <c r="F26" s="116" t="n">
        <v>30.7</v>
      </c>
      <c r="G26" s="116" t="n">
        <v>33.2</v>
      </c>
      <c r="H26" s="117"/>
      <c r="I26" s="117"/>
      <c r="J26" s="118" t="n">
        <f aca="false">(D26*D$15*D$8+E26*E$15*E$8+F26*F$15*F$8+G26*G$15*G$8+H26*H$15*H$8+I26*I$15*I$8)*M$15</f>
        <v>42.7525296029608</v>
      </c>
      <c r="K26" s="105" t="n">
        <f aca="false">K25+J26-M26-N26-O26</f>
        <v>165.784396723042</v>
      </c>
      <c r="L26" s="109" t="n">
        <f aca="false">K25/$K$3</f>
        <v>0.723231220385415</v>
      </c>
      <c r="M26" s="118" t="n">
        <f aca="false">IF(J26&gt;K$6,(J26-K$6)^2/(J26-K$6+K$3-K25),0)</f>
        <v>16.657939847596</v>
      </c>
      <c r="N26" s="118" t="n">
        <f aca="false">IF((J26-M26)&gt;C26,C26,(J26-M26+(C26-(J26-M26))*L26))</f>
        <v>5.97</v>
      </c>
      <c r="O26" s="118" t="n">
        <f aca="false">IF(K25&gt;(K$5/100*K$3),(K$4/100*L26*(K25-(K$5/100*K$3))),0)</f>
        <v>3.32582443171786</v>
      </c>
      <c r="P26" s="105" t="n">
        <f aca="false">P25+M26-Q26</f>
        <v>18.9440218826121</v>
      </c>
      <c r="Q26" s="118" t="n">
        <f aca="false">P25*(1-0.5^(1/K$7))</f>
        <v>2.2860820350161</v>
      </c>
      <c r="R26" s="105" t="n">
        <f aca="false">R25-S26+O26</f>
        <v>28.6823140562644</v>
      </c>
      <c r="S26" s="118" t="n">
        <f aca="false">R25*(1-0.5^(1/K$8))</f>
        <v>0.592679849901495</v>
      </c>
      <c r="T26" s="105" t="n">
        <f aca="false">Q26*R$8/86.4</f>
        <v>227.364617209414</v>
      </c>
      <c r="U26" s="105" t="n">
        <f aca="false">S26*R$8/86.4</f>
        <v>58.9455781273558</v>
      </c>
      <c r="V26" s="105" t="n">
        <f aca="false">(Q26+S26)*R$8/86.4</f>
        <v>286.310195336769</v>
      </c>
      <c r="Y26" s="15"/>
      <c r="Z26" s="15"/>
      <c r="AA26" s="15"/>
      <c r="AB26" s="15"/>
      <c r="AC26" s="105" t="n">
        <f aca="false">(B26-B$16)^2</f>
        <v>0.634596071005916</v>
      </c>
      <c r="AD26" s="105" t="n">
        <f aca="false">(B26-V26)^2</f>
        <v>78245.0660094125</v>
      </c>
      <c r="AE26" s="32"/>
      <c r="AF26" s="32" t="n">
        <f aca="false">B26-V26</f>
        <v>-279.723195336769</v>
      </c>
      <c r="AG26" s="32" t="str">
        <f aca="false">B26</f>
        <v>6,587</v>
      </c>
      <c r="AH26" s="32"/>
      <c r="AI26" s="119" t="str">
        <f aca="false">IF(V26&lt;B26,"-","+")</f>
        <v>-</v>
      </c>
      <c r="AJ26" s="120" t="n">
        <f aca="false">IF(AI26="-",AJ25-1,AJ25+1)</f>
        <v>-9</v>
      </c>
      <c r="AK26" s="112"/>
      <c r="AL26" s="105" t="n">
        <f aca="false">V26-V$16+AL25</f>
        <v>1252.6003889993</v>
      </c>
      <c r="AM26" s="105" t="n">
        <f aca="false">B26-B$16+AM25</f>
        <v>25.1805384615385</v>
      </c>
      <c r="AN26" s="105" t="n">
        <f aca="false">(AM26-AM$16)^2</f>
        <v>93162.8380162595</v>
      </c>
      <c r="AO26" s="105" t="n">
        <f aca="false">(AM26-AL26)^2</f>
        <v>1506559.48949414</v>
      </c>
      <c r="AP26" s="32"/>
      <c r="AQ26" s="109" t="n">
        <f aca="false">((V26-B26)/B26)^2</f>
        <v>1803.35668616802</v>
      </c>
    </row>
    <row r="27" customFormat="false" ht="12.8" hidden="false" customHeight="false" outlineLevel="0" collapsed="false">
      <c r="A27" s="113" t="n">
        <v>40918</v>
      </c>
      <c r="B27" s="114" t="s">
        <v>98</v>
      </c>
      <c r="C27" s="68" t="n">
        <v>5.97</v>
      </c>
      <c r="D27" s="115" t="n">
        <v>7.2</v>
      </c>
      <c r="E27" s="116" t="n">
        <v>0</v>
      </c>
      <c r="F27" s="116" t="n">
        <v>0</v>
      </c>
      <c r="G27" s="116" t="n">
        <v>0</v>
      </c>
      <c r="H27" s="117"/>
      <c r="I27" s="117"/>
      <c r="J27" s="118" t="n">
        <f aca="false">(D27*D$15*D$8+E27*E$15*E$8+F27*F$15*F$8+G27*G$15*G$8+H27*H$15*H$8+I27*I$15*I$8)*M$15</f>
        <v>2.61741250207139</v>
      </c>
      <c r="K27" s="105" t="n">
        <f aca="false">K26+J27-M27-N27-O27</f>
        <v>158.033276850148</v>
      </c>
      <c r="L27" s="109" t="n">
        <f aca="false">K26/$K$3</f>
        <v>0.804778624869138</v>
      </c>
      <c r="M27" s="118" t="n">
        <f aca="false">IF(J27&gt;K$6,(J27-K$6)^2/(J27-K$6+K$3-K26),0)</f>
        <v>0.000341796797893606</v>
      </c>
      <c r="N27" s="118" t="n">
        <f aca="false">IF((J27-M27)&gt;C27,C27,(J27-M27+(C27-(J27-M27))*L27))</f>
        <v>5.31543653236694</v>
      </c>
      <c r="O27" s="118" t="n">
        <f aca="false">IF(K26&gt;(K$5/100*K$3),(K$4/100*L27*(K26-(K$5/100*K$3))),0)</f>
        <v>5.05275404580084</v>
      </c>
      <c r="P27" s="105" t="n">
        <f aca="false">P26+M27-Q27</f>
        <v>9.47235273810394</v>
      </c>
      <c r="Q27" s="118" t="n">
        <f aca="false">P26*(1-0.5^(1/K$7))</f>
        <v>9.47201094130605</v>
      </c>
      <c r="R27" s="105" t="n">
        <f aca="false">R26-S27+O27</f>
        <v>33.0799631436412</v>
      </c>
      <c r="S27" s="118" t="n">
        <f aca="false">R26*(1-0.5^(1/K$8))</f>
        <v>0.65510495842395</v>
      </c>
      <c r="T27" s="105" t="n">
        <f aca="false">Q27*R$8/86.4</f>
        <v>942.048495586144</v>
      </c>
      <c r="U27" s="105" t="n">
        <f aca="false">S27*R$8/86.4</f>
        <v>65.1541308765857</v>
      </c>
      <c r="V27" s="105" t="n">
        <f aca="false">(Q27+S27)*R$8/86.4</f>
        <v>1007.20262646273</v>
      </c>
      <c r="Y27" s="15"/>
      <c r="Z27" s="15"/>
      <c r="AA27" s="15"/>
      <c r="AB27" s="15"/>
      <c r="AC27" s="105" t="n">
        <f aca="false">(B27-B$16)^2</f>
        <v>315.26187768639</v>
      </c>
      <c r="AD27" s="105" t="n">
        <f aca="false">(B27-V27)^2</f>
        <v>967580.358784039</v>
      </c>
      <c r="AE27" s="32"/>
      <c r="AF27" s="32" t="n">
        <f aca="false">B27-V27</f>
        <v>-983.65662646273</v>
      </c>
      <c r="AG27" s="32" t="str">
        <f aca="false">B27</f>
        <v>23,546</v>
      </c>
      <c r="AH27" s="32"/>
      <c r="AI27" s="119" t="str">
        <f aca="false">IF(V27&lt;B27,"-","+")</f>
        <v>-</v>
      </c>
      <c r="AJ27" s="120" t="n">
        <f aca="false">IF(AI27="-",AJ26-1,AJ26+1)</f>
        <v>-10</v>
      </c>
      <c r="AK27" s="112"/>
      <c r="AL27" s="105" t="n">
        <f aca="false">V27-V$16+AL26</f>
        <v>2174.80369908603</v>
      </c>
      <c r="AM27" s="105" t="n">
        <f aca="false">B27-B$16+AM26</f>
        <v>42.9361538461538</v>
      </c>
      <c r="AN27" s="105" t="n">
        <f aca="false">(AM27-AM$16)^2</f>
        <v>82639.1532212108</v>
      </c>
      <c r="AO27" s="105" t="n">
        <f aca="false">(AM27-AL27)^2</f>
        <v>4544859.23044708</v>
      </c>
      <c r="AP27" s="32"/>
      <c r="AQ27" s="109" t="n">
        <f aca="false">((V27-B27)/B27)^2</f>
        <v>1745.23038079362</v>
      </c>
    </row>
    <row r="28" customFormat="false" ht="12.8" hidden="false" customHeight="false" outlineLevel="0" collapsed="false">
      <c r="A28" s="113" t="n">
        <v>40919</v>
      </c>
      <c r="B28" s="114" t="s">
        <v>99</v>
      </c>
      <c r="C28" s="68" t="n">
        <v>5.97</v>
      </c>
      <c r="D28" s="115" t="n">
        <v>9.6</v>
      </c>
      <c r="E28" s="116" t="n">
        <v>17.9</v>
      </c>
      <c r="F28" s="116" t="n">
        <v>10.2</v>
      </c>
      <c r="G28" s="116" t="n">
        <v>8.5</v>
      </c>
      <c r="H28" s="117"/>
      <c r="I28" s="117"/>
      <c r="J28" s="118" t="n">
        <f aca="false">(D28*D$15*D$8+E28*E$15*E$8+F28*F$15*F$8+G28*G$15*G$8+H28*H$15*H$8+I28*I$15*I$8)*M$15</f>
        <v>11.037318840232</v>
      </c>
      <c r="K28" s="105" t="n">
        <f aca="false">K27+J28-M28-N28-O28</f>
        <v>157.588785680751</v>
      </c>
      <c r="L28" s="109" t="n">
        <f aca="false">K27/$K$3</f>
        <v>0.767151829369651</v>
      </c>
      <c r="M28" s="118" t="n">
        <f aca="false">IF(J28&gt;K$6,(J28-K$6)^2/(J28-K$6+K$3-K27),0)</f>
        <v>1.28992210844971</v>
      </c>
      <c r="N28" s="118" t="n">
        <f aca="false">IF((J28-M28)&gt;C28,C28,(J28-M28+(C28-(J28-M28))*L28))</f>
        <v>5.97</v>
      </c>
      <c r="O28" s="118" t="n">
        <f aca="false">IF(K27&gt;(K$5/100*K$3),(K$4/100*L28*(K27-(K$5/100*K$3))),0)</f>
        <v>4.22188790117976</v>
      </c>
      <c r="P28" s="105" t="n">
        <f aca="false">P27+M28-Q28</f>
        <v>6.02609847750168</v>
      </c>
      <c r="Q28" s="118" t="n">
        <f aca="false">P27*(1-0.5^(1/K$7))</f>
        <v>4.73617636905197</v>
      </c>
      <c r="R28" s="105" t="n">
        <f aca="false">R27-S28+O28</f>
        <v>36.5463036424263</v>
      </c>
      <c r="S28" s="118" t="n">
        <f aca="false">R27*(1-0.5^(1/K$8))</f>
        <v>0.755547402394748</v>
      </c>
      <c r="T28" s="105" t="n">
        <f aca="false">Q28*R$8/86.4</f>
        <v>471.041244667403</v>
      </c>
      <c r="U28" s="105" t="n">
        <f aca="false">S28*R$8/86.4</f>
        <v>75.1437364441906</v>
      </c>
      <c r="V28" s="105" t="n">
        <f aca="false">(Q28+S28)*R$8/86.4</f>
        <v>546.184981111593</v>
      </c>
      <c r="Y28" s="15"/>
      <c r="Z28" s="15"/>
      <c r="AA28" s="15"/>
      <c r="AB28" s="15"/>
      <c r="AC28" s="105" t="n">
        <f aca="false">(B28-B$16)^2</f>
        <v>35.8036530710059</v>
      </c>
      <c r="AD28" s="105" t="n">
        <f aca="false">(B28-V28)^2</f>
        <v>285595.096732656</v>
      </c>
      <c r="AE28" s="32"/>
      <c r="AF28" s="32" t="n">
        <f aca="false">B28-V28</f>
        <v>-534.410981111593</v>
      </c>
      <c r="AG28" s="32" t="str">
        <f aca="false">B28</f>
        <v>11,774</v>
      </c>
      <c r="AH28" s="32"/>
      <c r="AI28" s="119" t="str">
        <f aca="false">IF(V28&lt;B28,"-","+")</f>
        <v>-</v>
      </c>
      <c r="AJ28" s="120" t="n">
        <f aca="false">IF(AI28="-",AJ27-1,AJ27+1)</f>
        <v>-11</v>
      </c>
      <c r="AK28" s="112"/>
      <c r="AL28" s="105" t="n">
        <f aca="false">V28-V$16+AL27</f>
        <v>2635.98936382161</v>
      </c>
      <c r="AM28" s="105" t="n">
        <f aca="false">B28-B$16+AM27</f>
        <v>48.9197692307692</v>
      </c>
      <c r="AN28" s="105" t="n">
        <f aca="false">(AM28-AM$16)^2</f>
        <v>79234.733874525</v>
      </c>
      <c r="AO28" s="105" t="n">
        <f aca="false">(AM28-AL28)^2</f>
        <v>6692929.08725644</v>
      </c>
      <c r="AP28" s="32"/>
      <c r="AQ28" s="109" t="n">
        <f aca="false">((V28-B28)/B28)^2</f>
        <v>2060.16822235114</v>
      </c>
    </row>
    <row r="29" customFormat="false" ht="12.8" hidden="false" customHeight="false" outlineLevel="0" collapsed="false">
      <c r="A29" s="113" t="n">
        <v>40920</v>
      </c>
      <c r="B29" s="114" t="s">
        <v>100</v>
      </c>
      <c r="C29" s="68" t="n">
        <v>5.97</v>
      </c>
      <c r="D29" s="115" t="n">
        <v>0</v>
      </c>
      <c r="E29" s="116" t="n">
        <v>3.4</v>
      </c>
      <c r="F29" s="116" t="n">
        <v>0.3</v>
      </c>
      <c r="G29" s="116" t="n">
        <v>6.2</v>
      </c>
      <c r="H29" s="117"/>
      <c r="I29" s="117"/>
      <c r="J29" s="118" t="n">
        <f aca="false">(D29*D$15*D$8+E29*E$15*E$8+F29*F$15*F$8+G29*G$15*G$8+H29*H$15*H$8+I29*I$15*I$8)*M$15</f>
        <v>3.34479230581238</v>
      </c>
      <c r="K29" s="105" t="n">
        <f aca="false">K28+J29-M29-N29-O29</f>
        <v>151.39342328583</v>
      </c>
      <c r="L29" s="109" t="n">
        <f aca="false">K28/$K$3</f>
        <v>0.764994105246362</v>
      </c>
      <c r="M29" s="118" t="n">
        <f aca="false">IF(J29&gt;K$6,(J29-K$6)^2/(J29-K$6+K$3-K28),0)</f>
        <v>0.014489076335244</v>
      </c>
      <c r="N29" s="118" t="n">
        <f aca="false">IF((J29-M29)&gt;C29,C29,(J29-M29+(C29-(J29-M29))*L29))</f>
        <v>5.34965569856499</v>
      </c>
      <c r="O29" s="118" t="n">
        <f aca="false">IF(K28&gt;(K$5/100*K$3),(K$4/100*L29*(K28-(K$5/100*K$3))),0)</f>
        <v>4.17600992583313</v>
      </c>
      <c r="P29" s="105" t="n">
        <f aca="false">P28+M29-Q29</f>
        <v>3.02753831508608</v>
      </c>
      <c r="Q29" s="118" t="n">
        <f aca="false">P28*(1-0.5^(1/K$7))</f>
        <v>3.01304923875084</v>
      </c>
      <c r="R29" s="105" t="n">
        <f aca="false">R28-S29+O29</f>
        <v>39.8875948394547</v>
      </c>
      <c r="S29" s="118" t="n">
        <f aca="false">R28*(1-0.5^(1/K$8))</f>
        <v>0.834718728804649</v>
      </c>
      <c r="T29" s="105" t="n">
        <f aca="false">Q29*R$8/86.4</f>
        <v>299.665880886412</v>
      </c>
      <c r="U29" s="105" t="n">
        <f aca="false">S29*R$8/86.4</f>
        <v>83.0178013497495</v>
      </c>
      <c r="V29" s="105" t="n">
        <f aca="false">(Q29+S29)*R$8/86.4</f>
        <v>382.683682236161</v>
      </c>
      <c r="Y29" s="15"/>
      <c r="Z29" s="15"/>
      <c r="AA29" s="15"/>
      <c r="AB29" s="15"/>
      <c r="AC29" s="105" t="n">
        <f aca="false">(B29-B$16)^2</f>
        <v>13.2759330710059</v>
      </c>
      <c r="AD29" s="105" t="n">
        <f aca="false">(B29-V29)^2</f>
        <v>139315.325289395</v>
      </c>
      <c r="AE29" s="32"/>
      <c r="AF29" s="32" t="n">
        <f aca="false">B29-V29</f>
        <v>-373.249682236161</v>
      </c>
      <c r="AG29" s="32" t="str">
        <f aca="false">B29</f>
        <v>9,434</v>
      </c>
      <c r="AH29" s="32"/>
      <c r="AI29" s="119" t="str">
        <f aca="false">IF(V29&lt;B29,"-","+")</f>
        <v>-</v>
      </c>
      <c r="AJ29" s="120" t="n">
        <f aca="false">IF(AI29="-",AJ28-1,AJ28+1)</f>
        <v>-12</v>
      </c>
      <c r="AK29" s="112"/>
      <c r="AL29" s="105" t="n">
        <f aca="false">V29-V$16+AL28</f>
        <v>2933.67372968177</v>
      </c>
      <c r="AM29" s="105" t="n">
        <f aca="false">B29-B$16+AM28</f>
        <v>52.5633846153846</v>
      </c>
      <c r="AN29" s="105" t="n">
        <f aca="false">(AM29-AM$16)^2</f>
        <v>77196.7516338722</v>
      </c>
      <c r="AO29" s="105" t="n">
        <f aca="false">(AM29-AL29)^2</f>
        <v>8300796.82044855</v>
      </c>
      <c r="AP29" s="32"/>
      <c r="AQ29" s="109" t="n">
        <f aca="false">((V29-B29)/B29)^2</f>
        <v>1565.33447225082</v>
      </c>
    </row>
    <row r="30" customFormat="false" ht="12.8" hidden="false" customHeight="false" outlineLevel="0" collapsed="false">
      <c r="A30" s="113" t="n">
        <v>40921</v>
      </c>
      <c r="B30" s="114" t="s">
        <v>101</v>
      </c>
      <c r="C30" s="68" t="n">
        <v>5.97</v>
      </c>
      <c r="D30" s="115" t="n">
        <v>1.5</v>
      </c>
      <c r="E30" s="116" t="n">
        <v>2.9</v>
      </c>
      <c r="F30" s="116" t="n">
        <v>0</v>
      </c>
      <c r="G30" s="116" t="n">
        <v>1.8</v>
      </c>
      <c r="H30" s="117"/>
      <c r="I30" s="117"/>
      <c r="J30" s="118" t="n">
        <f aca="false">(D30*D$15*D$8+E30*E$15*E$8+F30*F$15*F$8+G30*G$15*G$8+H30*H$15*H$8+I30*I$15*I$8)*M$15</f>
        <v>1.89200534560095</v>
      </c>
      <c r="K30" s="105" t="n">
        <f aca="false">K29+J30-M30-N30-O30</f>
        <v>144.839898176864</v>
      </c>
      <c r="L30" s="109" t="n">
        <f aca="false">K29/$K$3</f>
        <v>0.734919530513736</v>
      </c>
      <c r="M30" s="118" t="n">
        <f aca="false">IF(J30&gt;K$6,(J30-K$6)^2/(J30-K$6+K$3-K29),0)</f>
        <v>0</v>
      </c>
      <c r="N30" s="118" t="n">
        <f aca="false">IF((J30-M30)&gt;C30,C30,(J30-M30+(C30-(J30-M30))*L30))</f>
        <v>4.88900326244943</v>
      </c>
      <c r="O30" s="118" t="n">
        <f aca="false">IF(K29&gt;(K$5/100*K$3),(K$4/100*L30*(K29-(K$5/100*K$3))),0)</f>
        <v>3.55652719211744</v>
      </c>
      <c r="P30" s="105" t="n">
        <f aca="false">P29+M30-Q30</f>
        <v>1.51376915754304</v>
      </c>
      <c r="Q30" s="118" t="n">
        <f aca="false">P29*(1-0.5^(1/K$7))</f>
        <v>1.51376915754304</v>
      </c>
      <c r="R30" s="105" t="n">
        <f aca="false">R29-S30+O30</f>
        <v>42.533088106357</v>
      </c>
      <c r="S30" s="118" t="n">
        <f aca="false">R29*(1-0.5^(1/K$8))</f>
        <v>0.911033925215156</v>
      </c>
      <c r="T30" s="105" t="n">
        <f aca="false">Q30*R$8/86.4</f>
        <v>150.553453365363</v>
      </c>
      <c r="U30" s="105" t="n">
        <f aca="false">S30*R$8/86.4</f>
        <v>90.6078069371972</v>
      </c>
      <c r="V30" s="105" t="n">
        <f aca="false">(Q30+S30)*R$8/86.4</f>
        <v>241.16126030256</v>
      </c>
      <c r="Y30" s="15"/>
      <c r="Z30" s="15"/>
      <c r="AA30" s="15"/>
      <c r="AB30" s="15"/>
      <c r="AC30" s="105" t="n">
        <f aca="false">(B30-B$16)^2</f>
        <v>10.2759699940828</v>
      </c>
      <c r="AD30" s="105" t="n">
        <f aca="false">(B30-V30)^2</f>
        <v>53900.7080913555</v>
      </c>
      <c r="AE30" s="32"/>
      <c r="AF30" s="32" t="n">
        <f aca="false">B30-V30</f>
        <v>-232.16526030256</v>
      </c>
      <c r="AG30" s="32" t="str">
        <f aca="false">B30</f>
        <v>8,996</v>
      </c>
      <c r="AH30" s="32"/>
      <c r="AI30" s="119" t="str">
        <f aca="false">IF(V30&lt;B30,"-","+")</f>
        <v>-</v>
      </c>
      <c r="AJ30" s="120" t="n">
        <f aca="false">IF(AI30="-",AJ29-1,AJ29+1)</f>
        <v>-13</v>
      </c>
      <c r="AK30" s="112"/>
      <c r="AL30" s="105" t="n">
        <f aca="false">V30-V$16+AL29</f>
        <v>3089.83567360833</v>
      </c>
      <c r="AM30" s="105" t="n">
        <f aca="false">B30-B$16+AM29</f>
        <v>55.769</v>
      </c>
      <c r="AN30" s="105" t="n">
        <f aca="false">(AM30-AM$16)^2</f>
        <v>75425.7117942128</v>
      </c>
      <c r="AO30" s="105" t="n">
        <f aca="false">(AM30-AL30)^2</f>
        <v>9205560.5799007</v>
      </c>
      <c r="AP30" s="32"/>
      <c r="AQ30" s="109" t="n">
        <f aca="false">((V30-B30)/B30)^2</f>
        <v>666.032738172594</v>
      </c>
    </row>
    <row r="31" customFormat="false" ht="12.8" hidden="false" customHeight="false" outlineLevel="0" collapsed="false">
      <c r="A31" s="113" t="n">
        <v>40922</v>
      </c>
      <c r="B31" s="114" t="s">
        <v>102</v>
      </c>
      <c r="C31" s="68" t="n">
        <v>5.97</v>
      </c>
      <c r="D31" s="115" t="n">
        <v>0.5</v>
      </c>
      <c r="E31" s="116" t="n">
        <v>0</v>
      </c>
      <c r="F31" s="116" t="n">
        <v>0</v>
      </c>
      <c r="G31" s="116" t="n">
        <v>0</v>
      </c>
      <c r="H31" s="117"/>
      <c r="I31" s="117"/>
      <c r="J31" s="118" t="n">
        <f aca="false">(D31*D$15*D$8+E31*E$15*E$8+F31*F$15*F$8+G31*G$15*G$8+H31*H$15*H$8+I31*I$15*I$8)*M$15</f>
        <v>0.181764757088291</v>
      </c>
      <c r="K31" s="105" t="n">
        <f aca="false">K30+J31-M31-N31-O31</f>
        <v>137.828363893496</v>
      </c>
      <c r="L31" s="109" t="n">
        <f aca="false">K30/$K$3</f>
        <v>0.703106301829436</v>
      </c>
      <c r="M31" s="118" t="n">
        <f aca="false">IF(J31&gt;K$6,(J31-K$6)^2/(J31-K$6+K$3-K30),0)</f>
        <v>0</v>
      </c>
      <c r="N31" s="118" t="n">
        <f aca="false">IF((J31-M31)&gt;C31,C31,(J31-M31+(C31-(J31-M31))*L31))</f>
        <v>4.25150943285075</v>
      </c>
      <c r="O31" s="118" t="n">
        <f aca="false">IF(K30&gt;(K$5/100*K$3),(K$4/100*L31*(K30-(K$5/100*K$3))),0)</f>
        <v>2.94178960760548</v>
      </c>
      <c r="P31" s="105" t="n">
        <f aca="false">P30+M31-Q31</f>
        <v>0.756884578771521</v>
      </c>
      <c r="Q31" s="118" t="n">
        <f aca="false">P30*(1-0.5^(1/K$7))</f>
        <v>0.756884578771521</v>
      </c>
      <c r="R31" s="105" t="n">
        <f aca="false">R30-S31+O31</f>
        <v>44.5034206390243</v>
      </c>
      <c r="S31" s="118" t="n">
        <f aca="false">R30*(1-0.5^(1/K$8))</f>
        <v>0.971457074938194</v>
      </c>
      <c r="T31" s="105" t="n">
        <f aca="false">Q31*R$8/86.4</f>
        <v>75.2767266826815</v>
      </c>
      <c r="U31" s="105" t="n">
        <f aca="false">S31*R$8/86.4</f>
        <v>96.6172528349989</v>
      </c>
      <c r="V31" s="105" t="n">
        <f aca="false">(Q31+S31)*R$8/86.4</f>
        <v>171.89397951768</v>
      </c>
      <c r="Y31" s="15"/>
      <c r="Z31" s="15"/>
      <c r="AA31" s="15"/>
      <c r="AB31" s="15"/>
      <c r="AC31" s="105" t="n">
        <f aca="false">(B31-B$16)^2</f>
        <v>4.65530414792899</v>
      </c>
      <c r="AD31" s="105" t="n">
        <f aca="false">(B31-V31)^2</f>
        <v>26878.2842000117</v>
      </c>
      <c r="AE31" s="32"/>
      <c r="AF31" s="32" t="n">
        <f aca="false">B31-V31</f>
        <v>-163.94597951768</v>
      </c>
      <c r="AG31" s="32" t="str">
        <f aca="false">B31</f>
        <v>7,948</v>
      </c>
      <c r="AH31" s="32"/>
      <c r="AI31" s="119" t="str">
        <f aca="false">IF(V31&lt;B31,"-","+")</f>
        <v>-</v>
      </c>
      <c r="AJ31" s="120" t="n">
        <f aca="false">IF(AI31="-",AJ30-1,AJ30+1)</f>
        <v>-14</v>
      </c>
      <c r="AK31" s="112"/>
      <c r="AL31" s="105" t="n">
        <f aca="false">V31-V$16+AL30</f>
        <v>3176.73033675</v>
      </c>
      <c r="AM31" s="105" t="n">
        <f aca="false">B31-B$16+AM30</f>
        <v>57.9266153846154</v>
      </c>
      <c r="AN31" s="105" t="n">
        <f aca="false">(AM31-AM$16)^2</f>
        <v>74245.2432584586</v>
      </c>
      <c r="AO31" s="105" t="n">
        <f aca="false">(AM31-AL31)^2</f>
        <v>9726936.65240258</v>
      </c>
      <c r="AP31" s="32"/>
      <c r="AQ31" s="109" t="n">
        <f aca="false">((V31-B31)/B31)^2</f>
        <v>425.486538823624</v>
      </c>
    </row>
    <row r="32" customFormat="false" ht="12.8" hidden="false" customHeight="false" outlineLevel="0" collapsed="false">
      <c r="A32" s="113" t="n">
        <v>40923</v>
      </c>
      <c r="B32" s="114" t="s">
        <v>92</v>
      </c>
      <c r="C32" s="68" t="n">
        <v>5.97</v>
      </c>
      <c r="D32" s="115" t="n">
        <v>0</v>
      </c>
      <c r="E32" s="116" t="n">
        <v>0.8</v>
      </c>
      <c r="F32" s="116" t="n">
        <v>0</v>
      </c>
      <c r="G32" s="116" t="n">
        <v>0</v>
      </c>
      <c r="H32" s="117"/>
      <c r="I32" s="117"/>
      <c r="J32" s="118" t="n">
        <f aca="false">(D32*D$15*D$8+E32*E$15*E$8+F32*F$15*F$8+G32*G$15*G$8+H32*H$15*H$8+I32*I$15*I$8)*M$15</f>
        <v>0.158367605715374</v>
      </c>
      <c r="K32" s="105" t="n">
        <f aca="false">K31+J32-M32-N32-O32</f>
        <v>131.609716195887</v>
      </c>
      <c r="L32" s="109" t="n">
        <f aca="false">K31/$K$3</f>
        <v>0.669069727638329</v>
      </c>
      <c r="M32" s="118" t="n">
        <f aca="false">IF(J32&gt;K$6,(J32-K$6)^2/(J32-K$6+K$3-K31),0)</f>
        <v>0</v>
      </c>
      <c r="N32" s="118" t="n">
        <f aca="false">IF((J32-M32)&gt;C32,C32,(J32-M32+(C32-(J32-M32))*L32))</f>
        <v>4.04675490889348</v>
      </c>
      <c r="O32" s="118" t="n">
        <f aca="false">IF(K31&gt;(K$5/100*K$3),(K$4/100*L32*(K31-(K$5/100*K$3))),0)</f>
        <v>2.33026039443099</v>
      </c>
      <c r="P32" s="105" t="n">
        <f aca="false">P31+M32-Q32</f>
        <v>0.378442289385761</v>
      </c>
      <c r="Q32" s="118" t="n">
        <f aca="false">P31*(1-0.5^(1/K$7))</f>
        <v>0.378442289385761</v>
      </c>
      <c r="R32" s="105" t="n">
        <f aca="false">R31-S32+O32</f>
        <v>45.8172215012759</v>
      </c>
      <c r="S32" s="118" t="n">
        <f aca="false">R31*(1-0.5^(1/K$8))</f>
        <v>1.01645953217935</v>
      </c>
      <c r="T32" s="105" t="n">
        <f aca="false">Q32*R$8/86.4</f>
        <v>37.6383633413407</v>
      </c>
      <c r="U32" s="105" t="n">
        <f aca="false">S32*R$8/86.4</f>
        <v>101.093018055754</v>
      </c>
      <c r="V32" s="105" t="n">
        <f aca="false">(Q32+S32)*R$8/86.4</f>
        <v>138.731381397095</v>
      </c>
      <c r="Y32" s="15"/>
      <c r="Z32" s="15"/>
      <c r="AA32" s="15"/>
      <c r="AB32" s="15"/>
      <c r="AC32" s="105" t="n">
        <f aca="false">(B32-B$16)^2</f>
        <v>3.08218537869822</v>
      </c>
      <c r="AD32" s="105" t="n">
        <f aca="false">(B32-V32)^2</f>
        <v>17209.6042923012</v>
      </c>
      <c r="AE32" s="32"/>
      <c r="AF32" s="32" t="n">
        <f aca="false">B32-V32</f>
        <v>-131.185381397095</v>
      </c>
      <c r="AG32" s="32" t="str">
        <f aca="false">B32</f>
        <v>7,546</v>
      </c>
      <c r="AH32" s="32"/>
      <c r="AI32" s="119" t="str">
        <f aca="false">IF(V32&lt;B32,"-","+")</f>
        <v>-</v>
      </c>
      <c r="AJ32" s="120" t="n">
        <f aca="false">IF(AI32="-",AJ31-1,AJ31+1)</f>
        <v>-15</v>
      </c>
      <c r="AK32" s="112"/>
      <c r="AL32" s="105" t="n">
        <f aca="false">V32-V$16+AL31</f>
        <v>3230.46240177109</v>
      </c>
      <c r="AM32" s="105" t="n">
        <f aca="false">B32-B$16+AM31</f>
        <v>59.6822307692308</v>
      </c>
      <c r="AN32" s="105" t="n">
        <f aca="false">(AM32-AM$16)^2</f>
        <v>73291.5859741611</v>
      </c>
      <c r="AO32" s="105" t="n">
        <f aca="false">(AM32-AL32)^2</f>
        <v>10053846.8928186</v>
      </c>
      <c r="AP32" s="32"/>
      <c r="AQ32" s="109" t="n">
        <f aca="false">((V32-B32)/B32)^2</f>
        <v>302.229799333435</v>
      </c>
    </row>
    <row r="33" customFormat="false" ht="12.8" hidden="false" customHeight="false" outlineLevel="0" collapsed="false">
      <c r="A33" s="113" t="n">
        <v>40924</v>
      </c>
      <c r="B33" s="114" t="s">
        <v>101</v>
      </c>
      <c r="C33" s="68" t="n">
        <v>5.97</v>
      </c>
      <c r="D33" s="115" t="n">
        <v>0</v>
      </c>
      <c r="E33" s="116" t="n">
        <v>4.7</v>
      </c>
      <c r="F33" s="116" t="n">
        <v>0</v>
      </c>
      <c r="G33" s="116" t="n">
        <v>9.3</v>
      </c>
      <c r="H33" s="117"/>
      <c r="I33" s="117"/>
      <c r="J33" s="118" t="n">
        <f aca="false">(D33*D$15*D$8+E33*E$15*E$8+F33*F$15*F$8+G33*G$15*G$8+H33*H$15*H$8+I33*I$15*I$8)*M$15</f>
        <v>4.92232361893668</v>
      </c>
      <c r="K33" s="105" t="n">
        <f aca="false">K32+J33-M33-N33-O33</f>
        <v>129.063747206931</v>
      </c>
      <c r="L33" s="109" t="n">
        <f aca="false">K32/$K$3</f>
        <v>0.638882117455761</v>
      </c>
      <c r="M33" s="118" t="n">
        <f aca="false">IF(J33&gt;K$6,(J33-K$6)^2/(J33-K$6+K$3-K32),0)</f>
        <v>0.0763891750548454</v>
      </c>
      <c r="N33" s="118" t="n">
        <f aca="false">IF((J33-M33)&gt;C33,C33,(J33-M33+(C33-(J33-M33))*L33))</f>
        <v>5.56407982653369</v>
      </c>
      <c r="O33" s="118" t="n">
        <f aca="false">IF(K32&gt;(K$5/100*K$3),(K$4/100*L33*(K32-(K$5/100*K$3))),0)</f>
        <v>1.82782360630365</v>
      </c>
      <c r="P33" s="105" t="n">
        <f aca="false">P32+M33-Q33</f>
        <v>0.265610319747726</v>
      </c>
      <c r="Q33" s="118" t="n">
        <f aca="false">P32*(1-0.5^(1/K$7))</f>
        <v>0.18922114469288</v>
      </c>
      <c r="R33" s="105" t="n">
        <f aca="false">R32-S33+O33</f>
        <v>46.5985783222353</v>
      </c>
      <c r="S33" s="118" t="n">
        <f aca="false">R32*(1-0.5^(1/K$8))</f>
        <v>1.04646678534429</v>
      </c>
      <c r="T33" s="105" t="n">
        <f aca="false">Q33*R$8/86.4</f>
        <v>18.8191816706704</v>
      </c>
      <c r="U33" s="105" t="n">
        <f aca="false">S33*R$8/86.4</f>
        <v>104.077419982216</v>
      </c>
      <c r="V33" s="105" t="n">
        <f aca="false">(Q33+S33)*R$8/86.4</f>
        <v>122.896601652887</v>
      </c>
      <c r="Y33" s="15"/>
      <c r="Z33" s="15"/>
      <c r="AA33" s="15"/>
      <c r="AB33" s="15"/>
      <c r="AC33" s="105" t="n">
        <f aca="false">(B33-B$16)^2</f>
        <v>10.2759699940828</v>
      </c>
      <c r="AD33" s="105" t="n">
        <f aca="false">(B33-V33)^2</f>
        <v>12973.3470568895</v>
      </c>
      <c r="AE33" s="32"/>
      <c r="AF33" s="32" t="n">
        <f aca="false">B33-V33</f>
        <v>-113.900601652887</v>
      </c>
      <c r="AG33" s="32" t="str">
        <f aca="false">B33</f>
        <v>8,996</v>
      </c>
      <c r="AH33" s="32"/>
      <c r="AI33" s="119" t="str">
        <f aca="false">IF(V33&lt;B33,"-","+")</f>
        <v>-</v>
      </c>
      <c r="AJ33" s="120" t="n">
        <f aca="false">IF(AI33="-",AJ32-1,AJ32+1)</f>
        <v>-16</v>
      </c>
      <c r="AK33" s="112"/>
      <c r="AL33" s="105" t="n">
        <f aca="false">V33-V$16+AL32</f>
        <v>3268.35968704797</v>
      </c>
      <c r="AM33" s="105" t="n">
        <f aca="false">B33-B$16+AM32</f>
        <v>62.8878461538461</v>
      </c>
      <c r="AN33" s="105" t="n">
        <f aca="false">(AM33-AM$16)^2</f>
        <v>71566.1867000047</v>
      </c>
      <c r="AO33" s="105" t="n">
        <f aca="false">(AM33-AL33)^2</f>
        <v>10275049.7227652</v>
      </c>
      <c r="AP33" s="32"/>
      <c r="AQ33" s="109" t="n">
        <f aca="false">((V33-B33)/B33)^2</f>
        <v>160.307242140837</v>
      </c>
    </row>
    <row r="34" customFormat="false" ht="12.8" hidden="false" customHeight="false" outlineLevel="0" collapsed="false">
      <c r="A34" s="113" t="n">
        <v>40925</v>
      </c>
      <c r="B34" s="114" t="s">
        <v>103</v>
      </c>
      <c r="C34" s="68" t="n">
        <v>5.97</v>
      </c>
      <c r="D34" s="115" t="n">
        <v>0</v>
      </c>
      <c r="E34" s="116" t="n">
        <v>8.2</v>
      </c>
      <c r="F34" s="116" t="n">
        <v>53.2</v>
      </c>
      <c r="G34" s="116" t="n">
        <v>1.9</v>
      </c>
      <c r="H34" s="117"/>
      <c r="I34" s="117"/>
      <c r="J34" s="118" t="n">
        <f aca="false">(D34*D$15*D$8+E34*E$15*E$8+F34*F$15*F$8+G34*G$15*G$8+H34*H$15*H$8+I34*I$15*I$8)*M$15</f>
        <v>4.29266729988607</v>
      </c>
      <c r="K34" s="105" t="n">
        <f aca="false">K33+J34-M34-N34-O34</f>
        <v>126.354331585689</v>
      </c>
      <c r="L34" s="109" t="n">
        <f aca="false">K33/$K$3</f>
        <v>0.626523044693841</v>
      </c>
      <c r="M34" s="118" t="n">
        <f aca="false">IF(J34&gt;K$6,(J34-K$6)^2/(J34-K$6+K$3-K33),0)</f>
        <v>0.0408192573235661</v>
      </c>
      <c r="N34" s="118" t="n">
        <f aca="false">IF((J34-M34)&gt;C34,C34,(J34-M34+(C34-(J34-M34))*L34))</f>
        <v>5.32830983818293</v>
      </c>
      <c r="O34" s="118" t="n">
        <f aca="false">IF(K33&gt;(K$5/100*K$3),(K$4/100*L34*(K33-(K$5/100*K$3))),0)</f>
        <v>1.63295382562171</v>
      </c>
      <c r="P34" s="105" t="n">
        <f aca="false">P33+M34-Q34</f>
        <v>0.173624417197429</v>
      </c>
      <c r="Q34" s="118" t="n">
        <f aca="false">P33*(1-0.5^(1/K$7))</f>
        <v>0.132805159873863</v>
      </c>
      <c r="R34" s="105" t="n">
        <f aca="false">R33-S34+O34</f>
        <v>47.1672191480579</v>
      </c>
      <c r="S34" s="118" t="n">
        <f aca="false">R33*(1-0.5^(1/K$8))</f>
        <v>1.06431299979912</v>
      </c>
      <c r="T34" s="105" t="n">
        <f aca="false">Q34*R$8/86.4</f>
        <v>13.2082724397697</v>
      </c>
      <c r="U34" s="105" t="n">
        <f aca="false">S34*R$8/86.4</f>
        <v>105.852333417521</v>
      </c>
      <c r="V34" s="105" t="n">
        <f aca="false">(Q34+S34)*R$8/86.4</f>
        <v>119.060605857291</v>
      </c>
      <c r="Y34" s="15"/>
      <c r="Z34" s="15"/>
      <c r="AA34" s="15"/>
      <c r="AB34" s="15"/>
      <c r="AC34" s="105" t="n">
        <f aca="false">(B34-B$16)^2</f>
        <v>14.9429823017752</v>
      </c>
      <c r="AD34" s="105" t="n">
        <f aca="false">(B34-V34)^2</f>
        <v>11969.3677827892</v>
      </c>
      <c r="AE34" s="32"/>
      <c r="AF34" s="32" t="n">
        <f aca="false">B34-V34</f>
        <v>-109.404605857291</v>
      </c>
      <c r="AG34" s="32" t="str">
        <f aca="false">B34</f>
        <v>9,656</v>
      </c>
      <c r="AH34" s="32"/>
      <c r="AI34" s="119" t="str">
        <f aca="false">IF(V34&lt;B34,"-","+")</f>
        <v>-</v>
      </c>
      <c r="AJ34" s="120" t="n">
        <f aca="false">IF(AI34="-",AJ33-1,AJ33+1)</f>
        <v>-17</v>
      </c>
      <c r="AK34" s="112"/>
      <c r="AL34" s="105" t="n">
        <f aca="false">V34-V$16+AL33</f>
        <v>3302.42097652926</v>
      </c>
      <c r="AM34" s="105" t="n">
        <f aca="false">B34-B$16+AM33</f>
        <v>66.7534615384615</v>
      </c>
      <c r="AN34" s="105" t="n">
        <f aca="false">(AM34-AM$16)^2</f>
        <v>69512.8818622774</v>
      </c>
      <c r="AO34" s="105" t="n">
        <f aca="false">(AM34-AL34)^2</f>
        <v>10469544.2675667</v>
      </c>
      <c r="AP34" s="32"/>
      <c r="AQ34" s="109" t="n">
        <f aca="false">((V34-B34)/B34)^2</f>
        <v>128.373888856073</v>
      </c>
    </row>
    <row r="35" customFormat="false" ht="12.8" hidden="false" customHeight="false" outlineLevel="0" collapsed="false">
      <c r="A35" s="113" t="n">
        <v>40926</v>
      </c>
      <c r="B35" s="114" t="s">
        <v>104</v>
      </c>
      <c r="C35" s="68" t="n">
        <v>5.97</v>
      </c>
      <c r="D35" s="115" t="n">
        <v>0</v>
      </c>
      <c r="E35" s="116" t="n">
        <v>18.4</v>
      </c>
      <c r="F35" s="116" t="n">
        <v>0</v>
      </c>
      <c r="G35" s="116" t="n">
        <v>0</v>
      </c>
      <c r="H35" s="117"/>
      <c r="I35" s="117"/>
      <c r="J35" s="118" t="n">
        <f aca="false">(D35*D$15*D$8+E35*E$15*E$8+F35*F$15*F$8+G35*G$15*G$8+H35*H$15*H$8+I35*I$15*I$8)*M$15</f>
        <v>3.64245493145361</v>
      </c>
      <c r="K35" s="105" t="n">
        <f aca="false">K34+J35-M35-N35-O35</f>
        <v>123.484288563488</v>
      </c>
      <c r="L35" s="109" t="n">
        <f aca="false">K34/$K$3</f>
        <v>0.613370541678102</v>
      </c>
      <c r="M35" s="118" t="n">
        <f aca="false">IF(J35&gt;K$6,(J35-K$6)^2/(J35-K$6+K$3-K34),0)</f>
        <v>0.016155880547151</v>
      </c>
      <c r="N35" s="118" t="n">
        <f aca="false">IF((J35-M35)&gt;C35,C35,(J35-M35+(C35-(J35-M35))*L35))</f>
        <v>5.06385617158345</v>
      </c>
      <c r="O35" s="118" t="n">
        <f aca="false">IF(K34&gt;(K$5/100*K$3),(K$4/100*L35*(K34-(K$5/100*K$3))),0)</f>
        <v>1.43248590152441</v>
      </c>
      <c r="P35" s="105" t="n">
        <f aca="false">P34+M35-Q35</f>
        <v>0.102968089145866</v>
      </c>
      <c r="Q35" s="118" t="n">
        <f aca="false">P34*(1-0.5^(1/K$7))</f>
        <v>0.0868122085987145</v>
      </c>
      <c r="R35" s="105" t="n">
        <f aca="false">R34-S35+O35</f>
        <v>47.5224042753718</v>
      </c>
      <c r="S35" s="118" t="n">
        <f aca="false">R34*(1-0.5^(1/K$8))</f>
        <v>1.07730077421048</v>
      </c>
      <c r="T35" s="105" t="n">
        <f aca="false">Q35*R$8/86.4</f>
        <v>8.63399662602724</v>
      </c>
      <c r="U35" s="105" t="n">
        <f aca="false">S35*R$8/86.4</f>
        <v>107.144045749892</v>
      </c>
      <c r="V35" s="105" t="n">
        <f aca="false">(Q35+S35)*R$8/86.4</f>
        <v>115.778042375919</v>
      </c>
      <c r="Y35" s="15"/>
      <c r="Z35" s="15"/>
      <c r="AA35" s="15"/>
      <c r="AB35" s="15"/>
      <c r="AC35" s="105" t="n">
        <f aca="false">(B35-B$16)^2</f>
        <v>105.198159147929</v>
      </c>
      <c r="AD35" s="105" t="n">
        <f aca="false">(B35-V35)^2</f>
        <v>9946.28081338742</v>
      </c>
      <c r="AE35" s="32"/>
      <c r="AF35" s="32" t="n">
        <f aca="false">B35-V35</f>
        <v>-99.7310423759194</v>
      </c>
      <c r="AG35" s="32" t="str">
        <f aca="false">B35</f>
        <v>16,047</v>
      </c>
      <c r="AH35" s="32"/>
      <c r="AI35" s="119" t="str">
        <f aca="false">IF(V35&lt;B35,"-","+")</f>
        <v>-</v>
      </c>
      <c r="AJ35" s="120" t="n">
        <f aca="false">IF(AI35="-",AJ34-1,AJ34+1)</f>
        <v>-18</v>
      </c>
      <c r="AK35" s="112"/>
      <c r="AL35" s="105" t="n">
        <f aca="false">V35-V$16+AL34</f>
        <v>3333.19970252918</v>
      </c>
      <c r="AM35" s="105" t="n">
        <f aca="false">B35-B$16+AM34</f>
        <v>77.0100769230769</v>
      </c>
      <c r="AN35" s="105" t="n">
        <f aca="false">(AM35-AM$16)^2</f>
        <v>64209.7060665368</v>
      </c>
      <c r="AO35" s="105" t="n">
        <f aca="false">(AM35-AL35)^2</f>
        <v>10602770.8779048</v>
      </c>
      <c r="AP35" s="32"/>
      <c r="AQ35" s="109" t="n">
        <f aca="false">((V35-B35)/B35)^2</f>
        <v>38.6254018961827</v>
      </c>
    </row>
    <row r="36" customFormat="false" ht="12.8" hidden="false" customHeight="false" outlineLevel="0" collapsed="false">
      <c r="A36" s="113" t="n">
        <v>40927</v>
      </c>
      <c r="B36" s="114" t="s">
        <v>105</v>
      </c>
      <c r="C36" s="68" t="n">
        <v>5.97</v>
      </c>
      <c r="D36" s="115" t="n">
        <v>0</v>
      </c>
      <c r="E36" s="116" t="n">
        <v>2.1</v>
      </c>
      <c r="F36" s="116" t="n">
        <v>0</v>
      </c>
      <c r="G36" s="116" t="n">
        <v>10.6</v>
      </c>
      <c r="H36" s="117"/>
      <c r="I36" s="117"/>
      <c r="J36" s="118" t="n">
        <f aca="false">(D36*D$15*D$8+E36*E$15*E$8+F36*F$15*F$8+G36*G$15*G$8+H36*H$15*H$8+I36*I$15*I$8)*M$15</f>
        <v>4.96563837519682</v>
      </c>
      <c r="K36" s="105" t="n">
        <f aca="false">K35+J36-M36-N36-O36</f>
        <v>121.611446592545</v>
      </c>
      <c r="L36" s="109" t="n">
        <f aca="false">K35/$K$3</f>
        <v>0.599438293997513</v>
      </c>
      <c r="M36" s="118" t="n">
        <f aca="false">IF(J36&gt;K$6,(J36-K$6)^2/(J36-K$6+K$3-K35),0)</f>
        <v>0.0715377269331813</v>
      </c>
      <c r="N36" s="118" t="n">
        <f aca="false">IF((J36-M36)&gt;C36,C36,(J36-M36+(C36-(J36-M36))*L36))</f>
        <v>5.53903592018151</v>
      </c>
      <c r="O36" s="118" t="n">
        <f aca="false">IF(K35&gt;(K$5/100*K$3),(K$4/100*L36*(K35-(K$5/100*K$3))),0)</f>
        <v>1.22790669902498</v>
      </c>
      <c r="P36" s="105" t="n">
        <f aca="false">P35+M36-Q36</f>
        <v>0.123021771506114</v>
      </c>
      <c r="Q36" s="118" t="n">
        <f aca="false">P35*(1-0.5^(1/K$7))</f>
        <v>0.0514840445729328</v>
      </c>
      <c r="R36" s="105" t="n">
        <f aca="false">R35-S36+O36</f>
        <v>47.6648977606668</v>
      </c>
      <c r="S36" s="118" t="n">
        <f aca="false">R35*(1-0.5^(1/K$8))</f>
        <v>1.08541321373002</v>
      </c>
      <c r="T36" s="105" t="n">
        <f aca="false">Q36*R$8/86.4</f>
        <v>5.12039809045383</v>
      </c>
      <c r="U36" s="105" t="n">
        <f aca="false">S36*R$8/86.4</f>
        <v>107.950876684978</v>
      </c>
      <c r="V36" s="105" t="n">
        <f aca="false">(Q36+S36)*R$8/86.4</f>
        <v>113.071274775431</v>
      </c>
      <c r="Y36" s="121"/>
      <c r="Z36" s="121"/>
      <c r="AA36" s="15"/>
      <c r="AB36" s="15"/>
      <c r="AC36" s="105" t="n">
        <f aca="false">(B36-B$16)^2</f>
        <v>38.8330303017751</v>
      </c>
      <c r="AD36" s="105" t="n">
        <f aca="false">(B36-V36)^2</f>
        <v>10210.9559326406</v>
      </c>
      <c r="AE36" s="32"/>
      <c r="AF36" s="32" t="n">
        <f aca="false">B36-V36</f>
        <v>-101.049274775431</v>
      </c>
      <c r="AG36" s="32" t="str">
        <f aca="false">B36</f>
        <v>12,022</v>
      </c>
      <c r="AH36" s="32"/>
      <c r="AI36" s="119" t="str">
        <f aca="false">IF(V36&lt;B36,"-","+")</f>
        <v>-</v>
      </c>
      <c r="AJ36" s="120" t="n">
        <f aca="false">IF(AI36="-",AJ35-1,AJ35+1)</f>
        <v>-19</v>
      </c>
      <c r="AK36" s="112"/>
      <c r="AL36" s="105" t="n">
        <f aca="false">V36-V$16+AL35</f>
        <v>3361.2716609286</v>
      </c>
      <c r="AM36" s="105" t="n">
        <f aca="false">B36-B$16+AM35</f>
        <v>83.2416923076923</v>
      </c>
      <c r="AN36" s="105" t="n">
        <f aca="false">(AM36-AM$16)^2</f>
        <v>61090.4020121952</v>
      </c>
      <c r="AO36" s="105" t="n">
        <f aca="false">(AM36-AL36)^2</f>
        <v>10745480.4751768</v>
      </c>
      <c r="AP36" s="32"/>
      <c r="AQ36" s="109" t="n">
        <f aca="false">((V36-B36)/B36)^2</f>
        <v>70.6501282656547</v>
      </c>
    </row>
    <row r="37" customFormat="false" ht="12.8" hidden="false" customHeight="false" outlineLevel="0" collapsed="false">
      <c r="A37" s="113" t="n">
        <v>40928</v>
      </c>
      <c r="B37" s="114" t="s">
        <v>93</v>
      </c>
      <c r="C37" s="68" t="n">
        <v>5.97</v>
      </c>
      <c r="D37" s="115" t="n">
        <v>0</v>
      </c>
      <c r="E37" s="116" t="n">
        <v>14</v>
      </c>
      <c r="F37" s="116" t="n">
        <v>0</v>
      </c>
      <c r="G37" s="116" t="n">
        <v>39.6</v>
      </c>
      <c r="H37" s="117"/>
      <c r="I37" s="117"/>
      <c r="J37" s="118" t="n">
        <f aca="false">(D37*D$15*D$8+E37*E$15*E$8+F37*F$15*F$8+G37*G$15*G$8+H37*H$15*H$8+I37*I$15*I$8)*M$15</f>
        <v>19.7692601796116</v>
      </c>
      <c r="K37" s="105" t="n">
        <f aca="false">K36+J37-M37-N37-O37</f>
        <v>131.378346723673</v>
      </c>
      <c r="L37" s="109" t="n">
        <f aca="false">K36/$K$3</f>
        <v>0.59034682811915</v>
      </c>
      <c r="M37" s="118" t="n">
        <f aca="false">IF(J37&gt;K$6,(J37-K$6)^2/(J37-K$6+K$3-K36),0)</f>
        <v>2.93363920222124</v>
      </c>
      <c r="N37" s="118" t="n">
        <f aca="false">IF((J37-M37)&gt;C37,C37,(J37-M37+(C37-(J37-M37))*L37))</f>
        <v>5.97</v>
      </c>
      <c r="O37" s="118" t="n">
        <f aca="false">IF(K36&gt;(K$5/100*K$3),(K$4/100*L37*(K36-(K$5/100*K$3))),0)</f>
        <v>1.09872084626178</v>
      </c>
      <c r="P37" s="105" t="n">
        <f aca="false">P36+M37-Q37</f>
        <v>2.9951500879743</v>
      </c>
      <c r="Q37" s="118" t="n">
        <f aca="false">P36*(1-0.5^(1/K$7))</f>
        <v>0.061510885753057</v>
      </c>
      <c r="R37" s="105" t="n">
        <f aca="false">R36-S37+O37</f>
        <v>47.6749508374965</v>
      </c>
      <c r="S37" s="118" t="n">
        <f aca="false">R36*(1-0.5^(1/K$8))</f>
        <v>1.08866776943207</v>
      </c>
      <c r="T37" s="105" t="n">
        <f aca="false">Q37*R$8/86.4</f>
        <v>6.11762779254652</v>
      </c>
      <c r="U37" s="105" t="n">
        <f aca="false">S37*R$8/86.4</f>
        <v>108.27456183715</v>
      </c>
      <c r="V37" s="105" t="n">
        <f aca="false">(Q37+S37)*R$8/86.4</f>
        <v>114.392189629697</v>
      </c>
      <c r="Y37" s="15"/>
      <c r="Z37" s="15"/>
      <c r="AA37" s="15"/>
      <c r="AB37" s="15"/>
      <c r="AC37" s="105" t="n">
        <f aca="false">(B37-B$16)^2</f>
        <v>117.432232994083</v>
      </c>
      <c r="AD37" s="105" t="n">
        <f aca="false">(B37-V37)^2</f>
        <v>9558.03230333057</v>
      </c>
      <c r="AE37" s="32"/>
      <c r="AF37" s="32" t="n">
        <f aca="false">B37-V37</f>
        <v>-97.7651896296968</v>
      </c>
      <c r="AG37" s="32" t="str">
        <f aca="false">B37</f>
        <v>16,627</v>
      </c>
      <c r="AH37" s="32"/>
      <c r="AI37" s="119" t="str">
        <f aca="false">IF(V37&lt;B37,"-","+")</f>
        <v>-</v>
      </c>
      <c r="AJ37" s="120" t="n">
        <f aca="false">IF(AI37="-",AJ36-1,AJ36+1)</f>
        <v>-20</v>
      </c>
      <c r="AK37" s="112"/>
      <c r="AL37" s="105" t="n">
        <f aca="false">V37-V$16+AL36</f>
        <v>3390.66453418229</v>
      </c>
      <c r="AM37" s="105" t="n">
        <f aca="false">B37-B$16+AM36</f>
        <v>94.0783076923077</v>
      </c>
      <c r="AN37" s="105" t="n">
        <f aca="false">(AM37-AM$16)^2</f>
        <v>55850.9760903384</v>
      </c>
      <c r="AO37" s="105" t="n">
        <f aca="false">(AM37-AL37)^2</f>
        <v>10867480.7486835</v>
      </c>
      <c r="AP37" s="32"/>
      <c r="AQ37" s="109" t="n">
        <f aca="false">((V37-B37)/B37)^2</f>
        <v>34.573289312176</v>
      </c>
    </row>
    <row r="38" customFormat="false" ht="12.8" hidden="false" customHeight="false" outlineLevel="0" collapsed="false">
      <c r="A38" s="113" t="n">
        <v>40929</v>
      </c>
      <c r="B38" s="114" t="s">
        <v>106</v>
      </c>
      <c r="C38" s="68" t="n">
        <v>5.97</v>
      </c>
      <c r="D38" s="115" t="n">
        <v>0</v>
      </c>
      <c r="E38" s="116" t="n">
        <v>4.1</v>
      </c>
      <c r="F38" s="116" t="n">
        <v>0</v>
      </c>
      <c r="G38" s="116" t="n">
        <v>0</v>
      </c>
      <c r="H38" s="117"/>
      <c r="I38" s="117"/>
      <c r="J38" s="118" t="n">
        <f aca="false">(D38*D$15*D$8+E38*E$15*E$8+F38*F$15*F$8+G38*G$15*G$8+H38*H$15*H$8+I38*I$15*I$8)*M$15</f>
        <v>0.811633979291294</v>
      </c>
      <c r="K38" s="105" t="n">
        <f aca="false">K37+J38-M38-N38-O38</f>
        <v>126.278698048299</v>
      </c>
      <c r="L38" s="109" t="n">
        <f aca="false">K37/$K$3</f>
        <v>0.637758964678026</v>
      </c>
      <c r="M38" s="118" t="n">
        <f aca="false">IF(J38&gt;K$6,(J38-K$6)^2/(J38-K$6+K$3-K37),0)</f>
        <v>0</v>
      </c>
      <c r="N38" s="118" t="n">
        <f aca="false">IF((J38-M38)&gt;C38,C38,(J38-M38+(C38-(J38-M38))*L38))</f>
        <v>4.10142815208879</v>
      </c>
      <c r="O38" s="118" t="n">
        <f aca="false">IF(K37&gt;(K$5/100*K$3),(K$4/100*L38*(K37-(K$5/100*K$3))),0)</f>
        <v>1.8098545025764</v>
      </c>
      <c r="P38" s="105" t="n">
        <f aca="false">P37+M38-Q38</f>
        <v>1.49757504398715</v>
      </c>
      <c r="Q38" s="118" t="n">
        <f aca="false">P37*(1-0.5^(1/K$7))</f>
        <v>1.49757504398715</v>
      </c>
      <c r="R38" s="105" t="n">
        <f aca="false">R37-S38+O38</f>
        <v>48.3959079580487</v>
      </c>
      <c r="S38" s="118" t="n">
        <f aca="false">R37*(1-0.5^(1/K$8))</f>
        <v>1.08889738202419</v>
      </c>
      <c r="T38" s="105" t="n">
        <f aca="false">Q38*R$8/86.4</f>
        <v>148.942851307657</v>
      </c>
      <c r="U38" s="105" t="n">
        <f aca="false">S38*R$8/86.4</f>
        <v>108.297398191365</v>
      </c>
      <c r="V38" s="105" t="n">
        <f aca="false">(Q38+S38)*R$8/86.4</f>
        <v>257.240249499022</v>
      </c>
      <c r="Y38" s="15"/>
      <c r="Z38" s="15"/>
      <c r="AA38" s="15"/>
      <c r="AB38" s="15"/>
      <c r="AC38" s="105" t="n">
        <f aca="false">(B38-B$16)^2</f>
        <v>27.6109828402367</v>
      </c>
      <c r="AD38" s="105" t="n">
        <f aca="false">(B38-V38)^2</f>
        <v>60612.1008758856</v>
      </c>
      <c r="AE38" s="32"/>
      <c r="AF38" s="32" t="n">
        <f aca="false">B38-V38</f>
        <v>-246.195249499022</v>
      </c>
      <c r="AG38" s="32" t="str">
        <f aca="false">B38</f>
        <v>11,045</v>
      </c>
      <c r="AH38" s="32"/>
      <c r="AI38" s="119" t="str">
        <f aca="false">IF(V38&lt;B38,"-","+")</f>
        <v>-</v>
      </c>
      <c r="AJ38" s="120" t="n">
        <f aca="false">IF(AI38="-",AJ37-1,AJ37+1)</f>
        <v>-21</v>
      </c>
      <c r="AK38" s="112"/>
      <c r="AL38" s="105" t="n">
        <f aca="false">V38-V$16+AL37</f>
        <v>3562.90546730531</v>
      </c>
      <c r="AM38" s="105" t="n">
        <f aca="false">B38-B$16+AM37</f>
        <v>99.3329230769231</v>
      </c>
      <c r="AN38" s="105" t="n">
        <f aca="false">(AM38-AM$16)^2</f>
        <v>53394.9604165003</v>
      </c>
      <c r="AO38" s="105" t="n">
        <f aca="false">(AM38-AL38)^2</f>
        <v>11996334.7691327</v>
      </c>
      <c r="AP38" s="32"/>
      <c r="AQ38" s="109" t="n">
        <f aca="false">((V38-B38)/B38)^2</f>
        <v>496.852977691661</v>
      </c>
    </row>
    <row r="39" customFormat="false" ht="12.8" hidden="false" customHeight="false" outlineLevel="0" collapsed="false">
      <c r="A39" s="113" t="n">
        <v>40930</v>
      </c>
      <c r="B39" s="114" t="s">
        <v>103</v>
      </c>
      <c r="C39" s="68" t="n">
        <v>5.97</v>
      </c>
      <c r="D39" s="115" t="n">
        <v>0</v>
      </c>
      <c r="E39" s="116" t="n">
        <v>2.3</v>
      </c>
      <c r="F39" s="116" t="n">
        <v>0</v>
      </c>
      <c r="G39" s="116" t="n">
        <v>1.3</v>
      </c>
      <c r="H39" s="117"/>
      <c r="I39" s="117"/>
      <c r="J39" s="118" t="n">
        <f aca="false">(D39*D$15*D$8+E39*E$15*E$8+F39*F$15*F$8+G39*G$15*G$8+H39*H$15*H$8+I39*I$15*I$8)*M$15</f>
        <v>1.01331634126681</v>
      </c>
      <c r="K39" s="105" t="n">
        <f aca="false">K38+J39-M39-N39-O39</f>
        <v>121.813242090814</v>
      </c>
      <c r="L39" s="109" t="n">
        <f aca="false">K38/$K$3</f>
        <v>0.613003388583978</v>
      </c>
      <c r="M39" s="118" t="n">
        <f aca="false">IF(J39&gt;K$6,(J39-K$6)^2/(J39-K$6+K$3-K38),0)</f>
        <v>0</v>
      </c>
      <c r="N39" s="118" t="n">
        <f aca="false">IF((J39-M39)&gt;C39,C39,(J39-M39+(C39-(J39-M39))*L39))</f>
        <v>4.05178022020909</v>
      </c>
      <c r="O39" s="118" t="n">
        <f aca="false">IF(K38&gt;(K$5/100*K$3),(K$4/100*L39*(K38-(K$5/100*K$3))),0)</f>
        <v>1.42699207854308</v>
      </c>
      <c r="P39" s="105" t="n">
        <f aca="false">P38+M39-Q39</f>
        <v>0.748787521993575</v>
      </c>
      <c r="Q39" s="118" t="n">
        <f aca="false">P38*(1-0.5^(1/K$7))</f>
        <v>0.748787521993575</v>
      </c>
      <c r="R39" s="105" t="n">
        <f aca="false">R38-S39+O39</f>
        <v>48.7175359711766</v>
      </c>
      <c r="S39" s="118" t="n">
        <f aca="false">R38*(1-0.5^(1/K$8))</f>
        <v>1.10536406541516</v>
      </c>
      <c r="T39" s="105" t="n">
        <f aca="false">Q39*R$8/86.4</f>
        <v>74.4714256538286</v>
      </c>
      <c r="U39" s="105" t="n">
        <f aca="false">S39*R$8/86.4</f>
        <v>109.935108959635</v>
      </c>
      <c r="V39" s="105" t="n">
        <f aca="false">(Q39+S39)*R$8/86.4</f>
        <v>184.406534613464</v>
      </c>
      <c r="Y39" s="15"/>
      <c r="Z39" s="15"/>
      <c r="AA39" s="15"/>
      <c r="AB39" s="15"/>
      <c r="AC39" s="105" t="n">
        <f aca="false">(B39-B$16)^2</f>
        <v>14.9429823017752</v>
      </c>
      <c r="AD39" s="105" t="n">
        <f aca="false">(B39-V39)^2</f>
        <v>30537.7493476914</v>
      </c>
      <c r="AE39" s="32"/>
      <c r="AF39" s="32" t="n">
        <f aca="false">B39-V39</f>
        <v>-174.750534613464</v>
      </c>
      <c r="AG39" s="32" t="str">
        <f aca="false">B39</f>
        <v>9,656</v>
      </c>
      <c r="AH39" s="32"/>
      <c r="AI39" s="119" t="str">
        <f aca="false">IF(V39&lt;B39,"-","+")</f>
        <v>-</v>
      </c>
      <c r="AJ39" s="120" t="n">
        <f aca="false">IF(AI39="-",AJ38-1,AJ38+1)</f>
        <v>-22</v>
      </c>
      <c r="AK39" s="112"/>
      <c r="AL39" s="105" t="n">
        <f aca="false">V39-V$16+AL38</f>
        <v>3662.31268554277</v>
      </c>
      <c r="AM39" s="105" t="n">
        <f aca="false">B39-B$16+AM38</f>
        <v>103.198538461538</v>
      </c>
      <c r="AN39" s="105" t="n">
        <f aca="false">(AM39-AM$16)^2</f>
        <v>51623.4208788677</v>
      </c>
      <c r="AO39" s="105" t="n">
        <f aca="false">(AM39-AL39)^2</f>
        <v>12667293.5119538</v>
      </c>
      <c r="AP39" s="32"/>
      <c r="AQ39" s="109" t="n">
        <f aca="false">((V39-B39)/B39)^2</f>
        <v>327.523534393529</v>
      </c>
    </row>
    <row r="40" customFormat="false" ht="12.8" hidden="false" customHeight="false" outlineLevel="0" collapsed="false">
      <c r="A40" s="113" t="n">
        <v>40931</v>
      </c>
      <c r="B40" s="114" t="s">
        <v>103</v>
      </c>
      <c r="C40" s="68" t="n">
        <v>5.97</v>
      </c>
      <c r="D40" s="115" t="n">
        <v>0</v>
      </c>
      <c r="E40" s="116" t="n">
        <v>0</v>
      </c>
      <c r="F40" s="116" t="n">
        <v>0</v>
      </c>
      <c r="G40" s="116" t="n">
        <v>0</v>
      </c>
      <c r="H40" s="117"/>
      <c r="I40" s="117"/>
      <c r="J40" s="118" t="n">
        <f aca="false">(D40*D$15*D$8+E40*E$15*E$8+F40*F$15*F$8+G40*G$15*G$8+H40*H$15*H$8+I40*I$15*I$8)*M$15</f>
        <v>0</v>
      </c>
      <c r="K40" s="105" t="n">
        <f aca="false">K39+J40-M40-N40-O40</f>
        <v>117.170546670356</v>
      </c>
      <c r="L40" s="109" t="n">
        <f aca="false">K39/$K$3</f>
        <v>0.591326417916574</v>
      </c>
      <c r="M40" s="118" t="n">
        <f aca="false">IF(J40&gt;K$6,(J40-K$6)^2/(J40-K$6+K$3-K39),0)</f>
        <v>0</v>
      </c>
      <c r="N40" s="118" t="n">
        <f aca="false">IF((J40-M40)&gt;C40,C40,(J40-M40+(C40-(J40-M40))*L40))</f>
        <v>3.53021871496194</v>
      </c>
      <c r="O40" s="118" t="n">
        <f aca="false">IF(K39&gt;(K$5/100*K$3),(K$4/100*L40*(K39-(K$5/100*K$3))),0)</f>
        <v>1.11247670549584</v>
      </c>
      <c r="P40" s="105" t="n">
        <f aca="false">P39+M40-Q40</f>
        <v>0.374393760996788</v>
      </c>
      <c r="Q40" s="118" t="n">
        <f aca="false">P39*(1-0.5^(1/K$7))</f>
        <v>0.374393760996788</v>
      </c>
      <c r="R40" s="105" t="n">
        <f aca="false">R39-S40+O40</f>
        <v>48.717302617285</v>
      </c>
      <c r="S40" s="118" t="n">
        <f aca="false">R39*(1-0.5^(1/K$8))</f>
        <v>1.11271005938743</v>
      </c>
      <c r="T40" s="105" t="n">
        <f aca="false">Q40*R$8/86.4</f>
        <v>37.2357128269143</v>
      </c>
      <c r="U40" s="105" t="n">
        <f aca="false">S40*R$8/86.4</f>
        <v>110.665712272178</v>
      </c>
      <c r="V40" s="105" t="n">
        <f aca="false">(Q40+S40)*R$8/86.4</f>
        <v>147.901425099093</v>
      </c>
      <c r="Y40" s="15"/>
      <c r="Z40" s="15"/>
      <c r="AA40" s="15"/>
      <c r="AB40" s="15"/>
      <c r="AC40" s="105" t="n">
        <f aca="false">(B40-B$16)^2</f>
        <v>14.9429823017752</v>
      </c>
      <c r="AD40" s="105" t="n">
        <f aca="false">(B40-V40)^2</f>
        <v>19111.7975608289</v>
      </c>
      <c r="AE40" s="32"/>
      <c r="AF40" s="32" t="n">
        <f aca="false">B40-V40</f>
        <v>-138.245425099093</v>
      </c>
      <c r="AG40" s="32" t="str">
        <f aca="false">B40</f>
        <v>9,656</v>
      </c>
      <c r="AH40" s="32"/>
      <c r="AI40" s="119" t="str">
        <f aca="false">IF(V40&lt;B40,"-","+")</f>
        <v>-</v>
      </c>
      <c r="AJ40" s="120" t="n">
        <f aca="false">IF(AI40="-",AJ39-1,AJ39+1)</f>
        <v>-23</v>
      </c>
      <c r="AK40" s="112"/>
      <c r="AL40" s="105" t="n">
        <f aca="false">V40-V$16+AL39</f>
        <v>3725.21479426586</v>
      </c>
      <c r="AM40" s="105" t="n">
        <f aca="false">B40-B$16+AM39</f>
        <v>107.064153846154</v>
      </c>
      <c r="AN40" s="105" t="n">
        <f aca="false">(AM40-AM$16)^2</f>
        <v>49881.7673058387</v>
      </c>
      <c r="AO40" s="105" t="n">
        <f aca="false">(AM40-AL40)^2</f>
        <v>13091014.0567695</v>
      </c>
      <c r="AP40" s="32"/>
      <c r="AQ40" s="109" t="n">
        <f aca="false">((V40-B40)/B40)^2</f>
        <v>204.977891935232</v>
      </c>
    </row>
    <row r="41" customFormat="false" ht="12.8" hidden="false" customHeight="false" outlineLevel="0" collapsed="false">
      <c r="A41" s="113" t="n">
        <v>40932</v>
      </c>
      <c r="B41" s="114" t="s">
        <v>101</v>
      </c>
      <c r="C41" s="68" t="n">
        <v>5.97</v>
      </c>
      <c r="D41" s="115" t="n">
        <v>0</v>
      </c>
      <c r="E41" s="116" t="n">
        <v>10</v>
      </c>
      <c r="F41" s="116" t="n">
        <v>0</v>
      </c>
      <c r="G41" s="116" t="n">
        <v>0</v>
      </c>
      <c r="H41" s="117"/>
      <c r="I41" s="117"/>
      <c r="J41" s="118" t="n">
        <f aca="false">(D41*D$15*D$8+E41*E$15*E$8+F41*F$15*F$8+G41*G$15*G$8+H41*H$15*H$8+I41*I$15*I$8)*M$15</f>
        <v>1.97959507144218</v>
      </c>
      <c r="K41" s="105" t="n">
        <f aca="false">K40+J41-M41-N41-O41</f>
        <v>114.094842801844</v>
      </c>
      <c r="L41" s="109" t="n">
        <f aca="false">K40/$K$3</f>
        <v>0.568789061506584</v>
      </c>
      <c r="M41" s="118" t="n">
        <f aca="false">IF(J41&gt;K$6,(J41-K$6)^2/(J41-K$6+K$3-K40),0)</f>
        <v>0</v>
      </c>
      <c r="N41" s="118" t="n">
        <f aca="false">IF((J41-M41)&gt;C41,C41,(J41-M41+(C41-(J41-M41))*L41))</f>
        <v>4.24929374578783</v>
      </c>
      <c r="O41" s="118" t="n">
        <f aca="false">IF(K40&gt;(K$5/100*K$3),(K$4/100*L41*(K40-(K$5/100*K$3))),0)</f>
        <v>0.806005194166724</v>
      </c>
      <c r="P41" s="105" t="n">
        <f aca="false">P40+M41-Q41</f>
        <v>0.187196880498394</v>
      </c>
      <c r="Q41" s="118" t="n">
        <f aca="false">P40*(1-0.5^(1/K$7))</f>
        <v>0.187196880498394</v>
      </c>
      <c r="R41" s="105" t="n">
        <f aca="false">R40-S41+O41</f>
        <v>48.4106030818746</v>
      </c>
      <c r="S41" s="118" t="n">
        <f aca="false">R40*(1-0.5^(1/K$8))</f>
        <v>1.11270472957718</v>
      </c>
      <c r="T41" s="105" t="n">
        <f aca="false">Q41*R$8/86.4</f>
        <v>18.6178564134572</v>
      </c>
      <c r="U41" s="105" t="n">
        <f aca="false">S41*R$8/86.4</f>
        <v>110.665182190472</v>
      </c>
      <c r="V41" s="105" t="n">
        <f aca="false">(Q41+S41)*R$8/86.4</f>
        <v>129.283038603929</v>
      </c>
      <c r="Y41" s="15"/>
      <c r="Z41" s="15"/>
      <c r="AA41" s="15"/>
      <c r="AB41" s="15"/>
      <c r="AC41" s="105" t="n">
        <f aca="false">(B41-B$16)^2</f>
        <v>10.2759699940828</v>
      </c>
      <c r="AD41" s="105" t="n">
        <f aca="false">(B41-V41)^2</f>
        <v>14468.971656103</v>
      </c>
      <c r="AE41" s="32"/>
      <c r="AF41" s="32" t="n">
        <f aca="false">B41-V41</f>
        <v>-120.287038603929</v>
      </c>
      <c r="AG41" s="32" t="str">
        <f aca="false">B41</f>
        <v>8,996</v>
      </c>
      <c r="AH41" s="32"/>
      <c r="AI41" s="119" t="str">
        <f aca="false">IF(V41&lt;B41,"-","+")</f>
        <v>-</v>
      </c>
      <c r="AJ41" s="120" t="n">
        <f aca="false">IF(AI41="-",AJ40-1,AJ40+1)</f>
        <v>-24</v>
      </c>
      <c r="AK41" s="112"/>
      <c r="AL41" s="105" t="n">
        <f aca="false">V41-V$16+AL40</f>
        <v>3769.49851649378</v>
      </c>
      <c r="AM41" s="105" t="n">
        <f aca="false">B41-B$16+AM40</f>
        <v>110.269769230769</v>
      </c>
      <c r="AN41" s="105" t="n">
        <f aca="false">(AM41-AM$16)^2</f>
        <v>48460.1444748184</v>
      </c>
      <c r="AO41" s="105" t="n">
        <f aca="false">(AM41-AL41)^2</f>
        <v>13389955.0247961</v>
      </c>
      <c r="AP41" s="32"/>
      <c r="AQ41" s="109" t="n">
        <f aca="false">((V41-B41)/B41)^2</f>
        <v>178.788167204087</v>
      </c>
    </row>
    <row r="42" customFormat="false" ht="12.8" hidden="false" customHeight="false" outlineLevel="0" collapsed="false">
      <c r="A42" s="113" t="n">
        <v>40933</v>
      </c>
      <c r="B42" s="114" t="s">
        <v>107</v>
      </c>
      <c r="C42" s="68" t="n">
        <v>5.97</v>
      </c>
      <c r="D42" s="115" t="n">
        <v>0</v>
      </c>
      <c r="E42" s="116" t="n">
        <v>0</v>
      </c>
      <c r="F42" s="116" t="n">
        <v>0</v>
      </c>
      <c r="G42" s="116" t="n">
        <v>0</v>
      </c>
      <c r="H42" s="117"/>
      <c r="I42" s="117"/>
      <c r="J42" s="118" t="n">
        <f aca="false">(D42*D$15*D$8+E42*E$15*E$8+F42*F$15*F$8+G42*G$15*G$8+H42*H$15*H$8+I42*I$15*I$8)*M$15</f>
        <v>0</v>
      </c>
      <c r="K42" s="105" t="n">
        <f aca="false">K41+J42-M42-N42-O42</f>
        <v>110.173810539389</v>
      </c>
      <c r="L42" s="109" t="n">
        <f aca="false">K41/$K$3</f>
        <v>0.553858460203126</v>
      </c>
      <c r="M42" s="118" t="n">
        <f aca="false">IF(J42&gt;K$6,(J42-K$6)^2/(J42-K$6+K$3-K41),0)</f>
        <v>0</v>
      </c>
      <c r="N42" s="118" t="n">
        <f aca="false">IF((J42-M42)&gt;C42,C42,(J42-M42+(C42-(J42-M42))*L42))</f>
        <v>3.30653500741266</v>
      </c>
      <c r="O42" s="118" t="n">
        <f aca="false">IF(K41&gt;(K$5/100*K$3),(K$4/100*L42*(K41-(K$5/100*K$3))),0)</f>
        <v>0.614497255042504</v>
      </c>
      <c r="P42" s="105" t="n">
        <f aca="false">P41+M42-Q42</f>
        <v>0.0935984402491969</v>
      </c>
      <c r="Q42" s="118" t="n">
        <f aca="false">P41*(1-0.5^(1/K$7))</f>
        <v>0.0935984402491969</v>
      </c>
      <c r="R42" s="105" t="n">
        <f aca="false">R41-S42+O42</f>
        <v>47.9194006344099</v>
      </c>
      <c r="S42" s="118" t="n">
        <f aca="false">R41*(1-0.5^(1/K$8))</f>
        <v>1.10569970250721</v>
      </c>
      <c r="T42" s="105" t="n">
        <f aca="false">Q42*R$8/86.4</f>
        <v>9.30892820672858</v>
      </c>
      <c r="U42" s="105" t="n">
        <f aca="false">S42*R$8/86.4</f>
        <v>109.968490088477</v>
      </c>
      <c r="V42" s="105" t="n">
        <f aca="false">(Q42+S42)*R$8/86.4</f>
        <v>119.277418295206</v>
      </c>
      <c r="Y42" s="15"/>
      <c r="Z42" s="15"/>
      <c r="AA42" s="15"/>
      <c r="AB42" s="15"/>
      <c r="AC42" s="105" t="n">
        <f aca="false">(B42-B$16)^2</f>
        <v>5.57722722485207</v>
      </c>
      <c r="AD42" s="105" t="n">
        <f aca="false">(B42-V42)^2</f>
        <v>12348.8585912845</v>
      </c>
      <c r="AE42" s="32"/>
      <c r="AF42" s="32" t="n">
        <f aca="false">B42-V42</f>
        <v>-111.125418295206</v>
      </c>
      <c r="AG42" s="32" t="str">
        <f aca="false">B42</f>
        <v>8,152</v>
      </c>
      <c r="AH42" s="32"/>
      <c r="AI42" s="119" t="str">
        <f aca="false">IF(V42&lt;B42,"-","+")</f>
        <v>-</v>
      </c>
      <c r="AJ42" s="120" t="n">
        <f aca="false">IF(AI42="-",AJ41-1,AJ41+1)</f>
        <v>-25</v>
      </c>
      <c r="AK42" s="112"/>
      <c r="AL42" s="105" t="n">
        <f aca="false">V42-V$16+AL41</f>
        <v>3803.77661841298</v>
      </c>
      <c r="AM42" s="105" t="n">
        <f aca="false">B42-B$16+AM41</f>
        <v>112.631384615385</v>
      </c>
      <c r="AN42" s="105" t="n">
        <f aca="false">(AM42-AM$16)^2</f>
        <v>47425.9655054563</v>
      </c>
      <c r="AO42" s="105" t="n">
        <f aca="false">(AM42-AL42)^2</f>
        <v>13624553.1369867</v>
      </c>
      <c r="AP42" s="32"/>
      <c r="AQ42" s="109" t="n">
        <f aca="false">((V42-B42)/B42)^2</f>
        <v>185.822575663781</v>
      </c>
    </row>
    <row r="43" customFormat="false" ht="12.8" hidden="false" customHeight="false" outlineLevel="0" collapsed="false">
      <c r="A43" s="113" t="n">
        <v>40934</v>
      </c>
      <c r="B43" s="114" t="s">
        <v>108</v>
      </c>
      <c r="C43" s="68" t="n">
        <v>5.97</v>
      </c>
      <c r="D43" s="115" t="n">
        <v>0</v>
      </c>
      <c r="E43" s="116" t="n">
        <v>3</v>
      </c>
      <c r="F43" s="116" t="n">
        <v>0</v>
      </c>
      <c r="G43" s="116" t="n">
        <v>0</v>
      </c>
      <c r="H43" s="117"/>
      <c r="I43" s="117"/>
      <c r="J43" s="118" t="n">
        <f aca="false">(D43*D$15*D$8+E43*E$15*E$8+F43*F$15*F$8+G43*G$15*G$8+H43*H$15*H$8+I43*I$15*I$8)*M$15</f>
        <v>0.593878521432654</v>
      </c>
      <c r="K43" s="105" t="n">
        <f aca="false">K42+J43-M43-N43-O43</f>
        <v>106.914857172701</v>
      </c>
      <c r="L43" s="109" t="n">
        <f aca="false">K42/$K$3</f>
        <v>0.534824323006742</v>
      </c>
      <c r="M43" s="118" t="n">
        <f aca="false">IF(J43&gt;K$6,(J43-K$6)^2/(J43-K$6+K$3-K42),0)</f>
        <v>0</v>
      </c>
      <c r="N43" s="118" t="n">
        <f aca="false">IF((J43-M43)&gt;C43,C43,(J43-M43+(C43-(J43-M43))*L43))</f>
        <v>3.46915905160944</v>
      </c>
      <c r="O43" s="118" t="n">
        <f aca="false">IF(K42&gt;(K$5/100*K$3),(K$4/100*L43*(K42-(K$5/100*K$3))),0)</f>
        <v>0.383672836510724</v>
      </c>
      <c r="P43" s="105" t="n">
        <f aca="false">P42+M43-Q43</f>
        <v>0.0467992201245984</v>
      </c>
      <c r="Q43" s="118" t="n">
        <f aca="false">P42*(1-0.5^(1/K$7))</f>
        <v>0.0467992201245984</v>
      </c>
      <c r="R43" s="105" t="n">
        <f aca="false">R42-S43+O43</f>
        <v>47.2085928478186</v>
      </c>
      <c r="S43" s="118" t="n">
        <f aca="false">R42*(1-0.5^(1/K$8))</f>
        <v>1.09448062310194</v>
      </c>
      <c r="T43" s="105" t="n">
        <f aca="false">Q43*R$8/86.4</f>
        <v>4.65446410336429</v>
      </c>
      <c r="U43" s="105" t="n">
        <f aca="false">S43*R$8/86.4</f>
        <v>108.852685119386</v>
      </c>
      <c r="V43" s="105" t="n">
        <f aca="false">(Q43+S43)*R$8/86.4</f>
        <v>113.50714922275</v>
      </c>
      <c r="Y43" s="15"/>
      <c r="Z43" s="15"/>
      <c r="AA43" s="15"/>
      <c r="AB43" s="15"/>
      <c r="AC43" s="105" t="n">
        <f aca="false">(B43-B$16)^2</f>
        <v>3.82443153254438</v>
      </c>
      <c r="AD43" s="105" t="n">
        <f aca="false">(B43-V43)^2</f>
        <v>11185.4206849169</v>
      </c>
      <c r="AE43" s="32"/>
      <c r="AF43" s="32" t="n">
        <f aca="false">B43-V43</f>
        <v>-105.76114922275</v>
      </c>
      <c r="AG43" s="32" t="str">
        <f aca="false">B43</f>
        <v>7,746</v>
      </c>
      <c r="AH43" s="32"/>
      <c r="AI43" s="119" t="str">
        <f aca="false">IF(V43&lt;B43,"-","+")</f>
        <v>-</v>
      </c>
      <c r="AJ43" s="120" t="n">
        <f aca="false">IF(AI43="-",AJ42-1,AJ42+1)</f>
        <v>-26</v>
      </c>
      <c r="AK43" s="112"/>
      <c r="AL43" s="105" t="n">
        <f aca="false">V43-V$16+AL42</f>
        <v>3832.28445125973</v>
      </c>
      <c r="AM43" s="105" t="n">
        <f aca="false">B43-B$16+AM42</f>
        <v>114.587</v>
      </c>
      <c r="AN43" s="105" t="n">
        <f aca="false">(AM43-AM$16)^2</f>
        <v>46578.0215225934</v>
      </c>
      <c r="AO43" s="105" t="n">
        <f aca="false">(AM43-AL43)^2</f>
        <v>13821274.3391031</v>
      </c>
      <c r="AP43" s="32"/>
      <c r="AQ43" s="109" t="n">
        <f aca="false">((V43-B43)/B43)^2</f>
        <v>186.422074852104</v>
      </c>
    </row>
    <row r="44" customFormat="false" ht="12.8" hidden="false" customHeight="false" outlineLevel="0" collapsed="false">
      <c r="A44" s="113" t="n">
        <v>40935</v>
      </c>
      <c r="B44" s="114" t="s">
        <v>100</v>
      </c>
      <c r="C44" s="68" t="n">
        <v>5.97</v>
      </c>
      <c r="D44" s="115" t="n">
        <v>0</v>
      </c>
      <c r="E44" s="116" t="n">
        <v>8.2</v>
      </c>
      <c r="F44" s="116" t="n">
        <v>42.8</v>
      </c>
      <c r="G44" s="116" t="n">
        <v>8.9</v>
      </c>
      <c r="H44" s="117"/>
      <c r="I44" s="117"/>
      <c r="J44" s="118" t="n">
        <f aca="false">(D44*D$15*D$8+E44*E$15*E$8+F44*F$15*F$8+G44*G$15*G$8+H44*H$15*H$8+I44*I$15*I$8)*M$15</f>
        <v>6.93492751615144</v>
      </c>
      <c r="K44" s="105" t="n">
        <f aca="false">K43+J44-M44-N44-O44</f>
        <v>107.486604206874</v>
      </c>
      <c r="L44" s="109" t="n">
        <f aca="false">K43/$K$3</f>
        <v>0.519004161032531</v>
      </c>
      <c r="M44" s="118" t="n">
        <f aca="false">IF(J44&gt;K$6,(J44-K$6)^2/(J44-K$6+K$3-K43),0)</f>
        <v>0.189997765730475</v>
      </c>
      <c r="N44" s="118" t="n">
        <f aca="false">IF((J44-M44)&gt;C44,C44,(J44-M44+(C44-(J44-M44))*L44))</f>
        <v>5.97</v>
      </c>
      <c r="O44" s="118" t="n">
        <f aca="false">IF(K43&gt;(K$5/100*K$3),(K$4/100*L44*(K43-(K$5/100*K$3))),0)</f>
        <v>0.203182716248002</v>
      </c>
      <c r="P44" s="105" t="n">
        <f aca="false">P43+M44-Q44</f>
        <v>0.213397375792775</v>
      </c>
      <c r="Q44" s="118" t="n">
        <f aca="false">P43*(1-0.5^(1/K$7))</f>
        <v>0.0233996100622992</v>
      </c>
      <c r="R44" s="105" t="n">
        <f aca="false">R43-S44+O44</f>
        <v>46.3335298132476</v>
      </c>
      <c r="S44" s="118" t="n">
        <f aca="false">R43*(1-0.5^(1/K$8))</f>
        <v>1.07824575081901</v>
      </c>
      <c r="T44" s="105" t="n">
        <f aca="false">Q44*R$8/86.4</f>
        <v>2.32723205168214</v>
      </c>
      <c r="U44" s="105" t="n">
        <f aca="false">S44*R$8/86.4</f>
        <v>107.238029360969</v>
      </c>
      <c r="V44" s="105" t="n">
        <f aca="false">(Q44+S44)*R$8/86.4</f>
        <v>109.565261412652</v>
      </c>
      <c r="Y44" s="15"/>
      <c r="Z44" s="15"/>
      <c r="AA44" s="15"/>
      <c r="AB44" s="15"/>
      <c r="AC44" s="105" t="n">
        <f aca="false">(B44-B$16)^2</f>
        <v>13.2759330710059</v>
      </c>
      <c r="AD44" s="105" t="n">
        <f aca="false">(B44-V44)^2</f>
        <v>10026.2695120888</v>
      </c>
      <c r="AE44" s="32"/>
      <c r="AF44" s="32" t="n">
        <f aca="false">B44-V44</f>
        <v>-100.131261412652</v>
      </c>
      <c r="AG44" s="32" t="str">
        <f aca="false">B44</f>
        <v>9,434</v>
      </c>
      <c r="AH44" s="32"/>
      <c r="AI44" s="119" t="str">
        <f aca="false">IF(V44&lt;B44,"-","+")</f>
        <v>-</v>
      </c>
      <c r="AJ44" s="120" t="n">
        <f aca="false">IF(AI44="-",AJ43-1,AJ43+1)</f>
        <v>-27</v>
      </c>
      <c r="AK44" s="112"/>
      <c r="AL44" s="105" t="n">
        <f aca="false">V44-V$16+AL43</f>
        <v>3856.85039629638</v>
      </c>
      <c r="AM44" s="105" t="n">
        <f aca="false">B44-B$16+AM43</f>
        <v>118.230615384615</v>
      </c>
      <c r="AN44" s="105" t="n">
        <f aca="false">(AM44-AM$16)^2</f>
        <v>45018.5715465323</v>
      </c>
      <c r="AO44" s="105" t="n">
        <f aca="false">(AM44-AL44)^2</f>
        <v>13977277.8662247</v>
      </c>
      <c r="AP44" s="32"/>
      <c r="AQ44" s="109" t="n">
        <f aca="false">((V44-B44)/B44)^2</f>
        <v>112.654263001923</v>
      </c>
    </row>
    <row r="45" customFormat="false" ht="12.8" hidden="false" customHeight="false" outlineLevel="0" collapsed="false">
      <c r="A45" s="113" t="n">
        <v>40936</v>
      </c>
      <c r="B45" s="114" t="s">
        <v>109</v>
      </c>
      <c r="C45" s="68" t="n">
        <v>5.97</v>
      </c>
      <c r="D45" s="115" t="n">
        <v>46.1</v>
      </c>
      <c r="E45" s="116" t="n">
        <v>46.4</v>
      </c>
      <c r="F45" s="116" t="n">
        <v>25.1</v>
      </c>
      <c r="G45" s="116" t="n">
        <v>13.5</v>
      </c>
      <c r="H45" s="117"/>
      <c r="I45" s="117"/>
      <c r="J45" s="118" t="n">
        <f aca="false">(D45*D$15*D$8+E45*E$15*E$8+F45*F$15*F$8+G45*G$15*G$8+H45*H$15*H$8+I45*I$15*I$8)*M$15</f>
        <v>32.6133989050498</v>
      </c>
      <c r="K45" s="105" t="n">
        <f aca="false">K44+J45-M45-N45-O45</f>
        <v>126.845917639023</v>
      </c>
      <c r="L45" s="109" t="n">
        <f aca="false">K44/$K$3</f>
        <v>0.521779632072205</v>
      </c>
      <c r="M45" s="118" t="n">
        <f aca="false">IF(J45&gt;K$6,(J45-K$6)^2/(J45-K$6+K$3-K44),0)</f>
        <v>7.04998360366914</v>
      </c>
      <c r="N45" s="118" t="n">
        <f aca="false">IF((J45-M45)&gt;C45,C45,(J45-M45+(C45-(J45-M45))*L45))</f>
        <v>5.97</v>
      </c>
      <c r="O45" s="118" t="n">
        <f aca="false">IF(K44&gt;(K$5/100*K$3),(K$4/100*L45*(K44-(K$5/100*K$3))),0)</f>
        <v>0.234101869231644</v>
      </c>
      <c r="P45" s="105" t="n">
        <f aca="false">P44+M45-Q45</f>
        <v>7.15668229156553</v>
      </c>
      <c r="Q45" s="118" t="n">
        <f aca="false">P44*(1-0.5^(1/K$7))</f>
        <v>0.106698687896387</v>
      </c>
      <c r="R45" s="105" t="n">
        <f aca="false">R44-S45+O45</f>
        <v>45.5093723989919</v>
      </c>
      <c r="S45" s="118" t="n">
        <f aca="false">R44*(1-0.5^(1/K$8))</f>
        <v>1.05825928348738</v>
      </c>
      <c r="T45" s="105" t="n">
        <f aca="false">Q45*R$8/86.4</f>
        <v>10.6118266793247</v>
      </c>
      <c r="U45" s="105" t="n">
        <f aca="false">S45*R$8/86.4</f>
        <v>105.250254895915</v>
      </c>
      <c r="V45" s="105" t="n">
        <f aca="false">(Q45+S45)*R$8/86.4</f>
        <v>115.86208157524</v>
      </c>
      <c r="Y45" s="122" t="s">
        <v>110</v>
      </c>
      <c r="Z45" s="15"/>
      <c r="AA45" s="15"/>
      <c r="AB45" s="15"/>
      <c r="AC45" s="105" t="n">
        <f aca="false">(B45-B$16)^2</f>
        <v>477.755350301775</v>
      </c>
      <c r="AD45" s="105" t="n">
        <f aca="false">(B45-V45)^2</f>
        <v>7781.72418816312</v>
      </c>
      <c r="AE45" s="32"/>
      <c r="AF45" s="32" t="n">
        <f aca="false">B45-V45</f>
        <v>-88.2140815752401</v>
      </c>
      <c r="AG45" s="32" t="str">
        <f aca="false">B45</f>
        <v>27,648</v>
      </c>
      <c r="AH45" s="32"/>
      <c r="AI45" s="119" t="str">
        <f aca="false">IF(V45&lt;B45,"-","+")</f>
        <v>-</v>
      </c>
      <c r="AJ45" s="120" t="n">
        <f aca="false">IF(AI45="-",AJ44-1,AJ44+1)</f>
        <v>-28</v>
      </c>
      <c r="AK45" s="112"/>
      <c r="AL45" s="105" t="n">
        <f aca="false">V45-V$16+AL44</f>
        <v>3887.71316149561</v>
      </c>
      <c r="AM45" s="105" t="n">
        <f aca="false">B45-B$16+AM44</f>
        <v>140.088230769231</v>
      </c>
      <c r="AN45" s="105" t="n">
        <f aca="false">(AM45-AM$16)^2</f>
        <v>36221.0126877522</v>
      </c>
      <c r="AO45" s="105" t="n">
        <f aca="false">(AM45-AL45)^2</f>
        <v>14044692.6214019</v>
      </c>
      <c r="AP45" s="32"/>
      <c r="AQ45" s="109" t="n">
        <f aca="false">((V45-B45)/B45)^2</f>
        <v>10.1800143972681</v>
      </c>
    </row>
    <row r="46" customFormat="false" ht="12.8" hidden="false" customHeight="false" outlineLevel="0" collapsed="false">
      <c r="A46" s="113" t="n">
        <v>40937</v>
      </c>
      <c r="B46" s="114" t="s">
        <v>111</v>
      </c>
      <c r="C46" s="68" t="n">
        <v>5.97</v>
      </c>
      <c r="D46" s="115" t="n">
        <v>49.9</v>
      </c>
      <c r="E46" s="116" t="n">
        <v>15.1</v>
      </c>
      <c r="F46" s="116" t="n">
        <v>35.7</v>
      </c>
      <c r="G46" s="116" t="n">
        <v>9.7</v>
      </c>
      <c r="H46" s="117"/>
      <c r="I46" s="117"/>
      <c r="J46" s="118" t="n">
        <f aca="false">(D46*D$15*D$8+E46*E$15*E$8+F46*F$15*F$8+G46*G$15*G$8+H46*H$15*H$8+I46*I$15*I$8)*M$15</f>
        <v>26.536949402995</v>
      </c>
      <c r="K46" s="105" t="n">
        <f aca="false">K45+J46-M46-N46-O46</f>
        <v>140.345457337731</v>
      </c>
      <c r="L46" s="109" t="n">
        <f aca="false">K45/$K$3</f>
        <v>0.615756881742831</v>
      </c>
      <c r="M46" s="118" t="n">
        <f aca="false">IF(J46&gt;K$6,(J46-K$6)^2/(J46-K$6+K$3-K45),0)</f>
        <v>5.5990809155168</v>
      </c>
      <c r="N46" s="118" t="n">
        <f aca="false">IF((J46-M46)&gt;C46,C46,(J46-M46+(C46-(J46-M46))*L46))</f>
        <v>5.97</v>
      </c>
      <c r="O46" s="118" t="n">
        <f aca="false">IF(K45&gt;(K$5/100*K$3),(K$4/100*L46*(K45-(K$5/100*K$3))),0)</f>
        <v>1.46832878877013</v>
      </c>
      <c r="P46" s="105" t="n">
        <f aca="false">P45+M46-Q46</f>
        <v>9.17742206129957</v>
      </c>
      <c r="Q46" s="118" t="n">
        <f aca="false">P45*(1-0.5^(1/K$7))</f>
        <v>3.57834114578277</v>
      </c>
      <c r="R46" s="105" t="n">
        <f aca="false">R45-S46+O46</f>
        <v>45.9382656856314</v>
      </c>
      <c r="S46" s="118" t="n">
        <f aca="false">R45*(1-0.5^(1/K$8))</f>
        <v>1.03943550213063</v>
      </c>
      <c r="T46" s="105" t="n">
        <f aca="false">Q46*R$8/86.4</f>
        <v>355.887563260548</v>
      </c>
      <c r="U46" s="105" t="n">
        <f aca="false">S46*R$8/86.4</f>
        <v>103.37811654871</v>
      </c>
      <c r="V46" s="105" t="n">
        <f aca="false">(Q46+S46)*R$8/86.4</f>
        <v>459.265679809257</v>
      </c>
      <c r="Y46" s="122" t="s">
        <v>112</v>
      </c>
      <c r="Z46" s="15"/>
      <c r="AA46" s="15"/>
      <c r="AB46" s="15"/>
      <c r="AC46" s="105" t="n">
        <f aca="false">(B46-B$16)^2</f>
        <v>60.4135499171598</v>
      </c>
      <c r="AD46" s="105" t="n">
        <f aca="false">(B46-V46)^2</f>
        <v>198650.878789153</v>
      </c>
      <c r="AE46" s="32"/>
      <c r="AF46" s="32" t="n">
        <f aca="false">B46-V46</f>
        <v>-445.702679809257</v>
      </c>
      <c r="AG46" s="32" t="str">
        <f aca="false">B46</f>
        <v>13,563</v>
      </c>
      <c r="AH46" s="32"/>
      <c r="AI46" s="119" t="str">
        <f aca="false">IF(V46&lt;B46,"-","+")</f>
        <v>-</v>
      </c>
      <c r="AJ46" s="120" t="n">
        <f aca="false">IF(AI46="-",AJ45-1,AJ45+1)</f>
        <v>-29</v>
      </c>
      <c r="AK46" s="112"/>
      <c r="AL46" s="105" t="n">
        <f aca="false">V46-V$16+AL45</f>
        <v>4261.97952492887</v>
      </c>
      <c r="AM46" s="105" t="n">
        <f aca="false">B46-B$16+AM45</f>
        <v>147.860846153846</v>
      </c>
      <c r="AN46" s="105" t="n">
        <f aca="false">(AM46-AM$16)^2</f>
        <v>33322.8860854581</v>
      </c>
      <c r="AO46" s="105" t="n">
        <f aca="false">(AM46-AL46)^2</f>
        <v>16925972.5030455</v>
      </c>
      <c r="AP46" s="32"/>
      <c r="AQ46" s="109" t="n">
        <f aca="false">((V46-B46)/B46)^2</f>
        <v>1079.88862637983</v>
      </c>
    </row>
    <row r="47" customFormat="false" ht="12.8" hidden="false" customHeight="false" outlineLevel="0" collapsed="false">
      <c r="A47" s="113" t="n">
        <v>40938</v>
      </c>
      <c r="B47" s="114" t="s">
        <v>113</v>
      </c>
      <c r="C47" s="68" t="n">
        <v>5.97</v>
      </c>
      <c r="D47" s="115" t="n">
        <v>32.8</v>
      </c>
      <c r="E47" s="116" t="n">
        <v>13.2</v>
      </c>
      <c r="F47" s="116" t="n">
        <v>36.2</v>
      </c>
      <c r="G47" s="116" t="n">
        <v>5.3</v>
      </c>
      <c r="H47" s="117"/>
      <c r="I47" s="117"/>
      <c r="J47" s="118" t="n">
        <f aca="false">(D47*D$15*D$8+E47*E$15*E$8+F47*F$15*F$8+G47*G$15*G$8+H47*H$15*H$8+I47*I$15*I$8)*M$15</f>
        <v>18.0732475680736</v>
      </c>
      <c r="K47" s="105" t="n">
        <f aca="false">K46+J47-M47-N47-O47</f>
        <v>146.918649334186</v>
      </c>
      <c r="L47" s="109" t="n">
        <f aca="false">K46/$K$3</f>
        <v>0.681288627853065</v>
      </c>
      <c r="M47" s="118" t="n">
        <f aca="false">IF(J47&gt;K$6,(J47-K$6)^2/(J47-K$6+K$3-K46),0)</f>
        <v>2.98575203300208</v>
      </c>
      <c r="N47" s="118" t="n">
        <f aca="false">IF((J47-M47)&gt;C47,C47,(J47-M47+(C47-(J47-M47))*L47))</f>
        <v>5.97</v>
      </c>
      <c r="O47" s="118" t="n">
        <f aca="false">IF(K46&gt;(K$5/100*K$3),(K$4/100*L47*(K46-(K$5/100*K$3))),0)</f>
        <v>2.54430353861681</v>
      </c>
      <c r="P47" s="105" t="n">
        <f aca="false">P46+M47-Q47</f>
        <v>7.57446306365186</v>
      </c>
      <c r="Q47" s="118" t="n">
        <f aca="false">P46*(1-0.5^(1/K$7))</f>
        <v>4.58871103064978</v>
      </c>
      <c r="R47" s="105" t="n">
        <f aca="false">R46-S47+O47</f>
        <v>47.4333377859124</v>
      </c>
      <c r="S47" s="118" t="n">
        <f aca="false">R46*(1-0.5^(1/K$8))</f>
        <v>1.04923143833582</v>
      </c>
      <c r="T47" s="105" t="n">
        <f aca="false">Q47*R$8/86.4</f>
        <v>456.374929240435</v>
      </c>
      <c r="U47" s="105" t="n">
        <f aca="false">S47*R$8/86.4</f>
        <v>104.352381361339</v>
      </c>
      <c r="V47" s="105" t="n">
        <f aca="false">(Q47+S47)*R$8/86.4</f>
        <v>560.727310601774</v>
      </c>
      <c r="Y47" s="15"/>
      <c r="Z47" s="15"/>
      <c r="AA47" s="15"/>
      <c r="AB47" s="15"/>
      <c r="AC47" s="105" t="n">
        <f aca="false">(B47-B$16)^2</f>
        <v>22.8638456863905</v>
      </c>
      <c r="AD47" s="105" t="n">
        <f aca="false">(B47-V47)^2</f>
        <v>302670.865783335</v>
      </c>
      <c r="AE47" s="32"/>
      <c r="AF47" s="32" t="n">
        <f aca="false">B47-V47</f>
        <v>-550.155310601774</v>
      </c>
      <c r="AG47" s="32" t="str">
        <f aca="false">B47</f>
        <v>10,572</v>
      </c>
      <c r="AH47" s="32"/>
      <c r="AI47" s="119" t="str">
        <f aca="false">IF(V47&lt;B47,"-","+")</f>
        <v>-</v>
      </c>
      <c r="AJ47" s="120" t="n">
        <f aca="false">IF(AI47="-",AJ46-1,AJ46+1)</f>
        <v>-30</v>
      </c>
      <c r="AK47" s="112"/>
      <c r="AL47" s="105" t="n">
        <f aca="false">V47-V$16+AL46</f>
        <v>4737.70751915464</v>
      </c>
      <c r="AM47" s="105" t="n">
        <f aca="false">B47-B$16+AM46</f>
        <v>152.642461538462</v>
      </c>
      <c r="AN47" s="105" t="n">
        <f aca="false">(AM47-AM$16)^2</f>
        <v>31600.0244942179</v>
      </c>
      <c r="AO47" s="105" t="n">
        <f aca="false">(AM47-AL47)^2</f>
        <v>21022821.5825728</v>
      </c>
      <c r="AP47" s="32"/>
      <c r="AQ47" s="109" t="n">
        <f aca="false">((V47-B47)/B47)^2</f>
        <v>2708.04770193847</v>
      </c>
    </row>
    <row r="48" customFormat="false" ht="12.8" hidden="false" customHeight="false" outlineLevel="0" collapsed="false">
      <c r="A48" s="113" t="n">
        <v>40939</v>
      </c>
      <c r="B48" s="114" t="s">
        <v>100</v>
      </c>
      <c r="C48" s="68" t="n">
        <v>5.97</v>
      </c>
      <c r="D48" s="115" t="n">
        <v>21.9</v>
      </c>
      <c r="E48" s="116" t="n">
        <v>3.4</v>
      </c>
      <c r="F48" s="116" t="n">
        <v>6.9</v>
      </c>
      <c r="G48" s="116" t="n">
        <v>0</v>
      </c>
      <c r="H48" s="117"/>
      <c r="I48" s="117"/>
      <c r="J48" s="118" t="n">
        <f aca="false">(D48*D$15*D$8+E48*E$15*E$8+F48*F$15*F$8+G48*G$15*G$8+H48*H$15*H$8+I48*I$15*I$8)*M$15</f>
        <v>8.87480125092874</v>
      </c>
      <c r="K48" s="105" t="n">
        <f aca="false">K47+J48-M48-N48-O48</f>
        <v>146.070339768701</v>
      </c>
      <c r="L48" s="109" t="n">
        <f aca="false">K47/$K$3</f>
        <v>0.713197326864981</v>
      </c>
      <c r="M48" s="118" t="n">
        <f aca="false">IF(J48&gt;K$6,(J48-K$6)^2/(J48-K$6+K$3-K47),0)</f>
        <v>0.620844485947363</v>
      </c>
      <c r="N48" s="118" t="n">
        <f aca="false">IF((J48-M48)&gt;C48,C48,(J48-M48+(C48-(J48-M48))*L48))</f>
        <v>5.97</v>
      </c>
      <c r="O48" s="118" t="n">
        <f aca="false">IF(K47&gt;(K$5/100*K$3),(K$4/100*L48*(K47-(K$5/100*K$3))),0)</f>
        <v>3.13226633046619</v>
      </c>
      <c r="P48" s="105" t="n">
        <f aca="false">P47+M48-Q48</f>
        <v>4.40807601777329</v>
      </c>
      <c r="Q48" s="118" t="n">
        <f aca="false">P47*(1-0.5^(1/K$7))</f>
        <v>3.78723153182593</v>
      </c>
      <c r="R48" s="105" t="n">
        <f aca="false">R47-S48+O48</f>
        <v>49.4822251840793</v>
      </c>
      <c r="S48" s="118" t="n">
        <f aca="false">R47*(1-0.5^(1/K$8))</f>
        <v>1.08337893229932</v>
      </c>
      <c r="T48" s="105" t="n">
        <f aca="false">Q48*R$8/86.4</f>
        <v>376.662969363197</v>
      </c>
      <c r="U48" s="105" t="n">
        <f aca="false">S48*R$8/86.4</f>
        <v>107.748555153334</v>
      </c>
      <c r="V48" s="105" t="n">
        <f aca="false">(Q48+S48)*R$8/86.4</f>
        <v>484.411524516531</v>
      </c>
      <c r="Y48" s="15" t="s">
        <v>114</v>
      </c>
      <c r="Z48" s="15"/>
      <c r="AA48" s="15"/>
      <c r="AB48" s="15"/>
      <c r="AC48" s="105" t="n">
        <f aca="false">(B48-B$16)^2</f>
        <v>13.2759330710059</v>
      </c>
      <c r="AD48" s="105" t="n">
        <f aca="false">(B48-V48)^2</f>
        <v>225603.648795851</v>
      </c>
      <c r="AE48" s="32"/>
      <c r="AF48" s="32" t="n">
        <f aca="false">B48-V48</f>
        <v>-474.977524516531</v>
      </c>
      <c r="AG48" s="32" t="str">
        <f aca="false">B48</f>
        <v>9,434</v>
      </c>
      <c r="AH48" s="32"/>
      <c r="AI48" s="119" t="str">
        <f aca="false">IF(V48&lt;B48,"-","+")</f>
        <v>-</v>
      </c>
      <c r="AJ48" s="120" t="n">
        <f aca="false">IF(AI48="-",AJ47-1,AJ47+1)</f>
        <v>-31</v>
      </c>
      <c r="AK48" s="112"/>
      <c r="AL48" s="105" t="n">
        <f aca="false">V48-V$16+AL47</f>
        <v>5137.11972729516</v>
      </c>
      <c r="AM48" s="105" t="n">
        <f aca="false">B48-B$16+AM47</f>
        <v>156.286076923077</v>
      </c>
      <c r="AN48" s="105" t="n">
        <f aca="false">(AM48-AM$16)^2</f>
        <v>30317.8934484172</v>
      </c>
      <c r="AO48" s="105" t="n">
        <f aca="false">(AM48-AL48)^2</f>
        <v>24808703.8526789</v>
      </c>
      <c r="AP48" s="32"/>
      <c r="AQ48" s="109" t="n">
        <f aca="false">((V48-B48)/B48)^2</f>
        <v>2534.86231893108</v>
      </c>
    </row>
    <row r="49" customFormat="false" ht="12.8" hidden="false" customHeight="false" outlineLevel="0" collapsed="false">
      <c r="A49" s="113" t="n">
        <v>40940</v>
      </c>
      <c r="B49" s="114" t="s">
        <v>101</v>
      </c>
      <c r="C49" s="68" t="n">
        <v>5.97</v>
      </c>
      <c r="D49" s="115" t="n">
        <v>2.8</v>
      </c>
      <c r="E49" s="116" t="n">
        <v>0</v>
      </c>
      <c r="F49" s="116" t="n">
        <v>0</v>
      </c>
      <c r="G49" s="116" t="n">
        <v>9.8</v>
      </c>
      <c r="H49" s="117"/>
      <c r="I49" s="117"/>
      <c r="J49" s="118" t="n">
        <f aca="false">(D49*D$15*D$8+E49*E$15*E$8+F49*F$15*F$8+G49*G$15*G$8+H49*H$15*H$8+I49*I$15*I$8)*M$15</f>
        <v>5.22441560383602</v>
      </c>
      <c r="K49" s="105" t="n">
        <f aca="false">K48+J49-M49-N49-O49</f>
        <v>142.403630072747</v>
      </c>
      <c r="L49" s="109" t="n">
        <f aca="false">K48/$K$3</f>
        <v>0.70907931926554</v>
      </c>
      <c r="M49" s="118" t="n">
        <f aca="false">IF(J49&gt;K$6,(J49-K$6)^2/(J49-K$6+K$3-K48),0)</f>
        <v>0.118466999688197</v>
      </c>
      <c r="N49" s="118" t="n">
        <f aca="false">IF((J49-M49)&gt;C49,C49,(J49-M49+(C49-(J49-M49))*L49))</f>
        <v>5.71862957972912</v>
      </c>
      <c r="O49" s="118" t="n">
        <f aca="false">IF(K48&gt;(K$5/100*K$3),(K$4/100*L49*(K48-(K$5/100*K$3))),0)</f>
        <v>3.05402872037262</v>
      </c>
      <c r="P49" s="105" t="n">
        <f aca="false">P48+M49-Q49</f>
        <v>2.32250500857484</v>
      </c>
      <c r="Q49" s="118" t="n">
        <f aca="false">P48*(1-0.5^(1/K$7))</f>
        <v>2.20403800888665</v>
      </c>
      <c r="R49" s="105" t="n">
        <f aca="false">R48-S49+O49</f>
        <v>51.4060783193038</v>
      </c>
      <c r="S49" s="118" t="n">
        <f aca="false">R48*(1-0.5^(1/K$8))</f>
        <v>1.13017558514812</v>
      </c>
      <c r="T49" s="105" t="n">
        <f aca="false">Q49*R$8/86.4</f>
        <v>219.204845027349</v>
      </c>
      <c r="U49" s="105" t="n">
        <f aca="false">S49*R$8/86.4</f>
        <v>112.402763925669</v>
      </c>
      <c r="V49" s="105" t="n">
        <f aca="false">(Q49+S49)*R$8/86.4</f>
        <v>331.607608953018</v>
      </c>
      <c r="Y49" s="15" t="s">
        <v>115</v>
      </c>
      <c r="Z49" s="15"/>
      <c r="AA49" s="15"/>
      <c r="AB49" s="15"/>
      <c r="AC49" s="105" t="n">
        <f aca="false">(B49-B$16)^2</f>
        <v>10.2759699940828</v>
      </c>
      <c r="AD49" s="105" t="n">
        <f aca="false">(B49-V49)^2</f>
        <v>104078.250231255</v>
      </c>
      <c r="AE49" s="32"/>
      <c r="AF49" s="32" t="n">
        <f aca="false">B49-V49</f>
        <v>-322.611608953018</v>
      </c>
      <c r="AG49" s="32" t="str">
        <f aca="false">B49</f>
        <v>8,996</v>
      </c>
      <c r="AH49" s="32"/>
      <c r="AI49" s="119" t="str">
        <f aca="false">IF(V49&lt;B49,"-","+")</f>
        <v>-</v>
      </c>
      <c r="AJ49" s="120" t="n">
        <f aca="false">IF(AI49="-",AJ48-1,AJ48+1)</f>
        <v>-32</v>
      </c>
      <c r="AK49" s="112"/>
      <c r="AL49" s="105" t="n">
        <f aca="false">V49-V$16+AL48</f>
        <v>5383.72801987217</v>
      </c>
      <c r="AM49" s="105" t="n">
        <f aca="false">B49-B$16+AM48</f>
        <v>159.491692307692</v>
      </c>
      <c r="AN49" s="105" t="n">
        <f aca="false">(AM49-AM$16)^2</f>
        <v>29211.8437251484</v>
      </c>
      <c r="AO49" s="105" t="n">
        <f aca="false">(AM49-AL49)^2</f>
        <v>27292645.2062444</v>
      </c>
      <c r="AP49" s="32"/>
      <c r="AQ49" s="109" t="n">
        <f aca="false">((V49-B49)/B49)^2</f>
        <v>1286.05957955592</v>
      </c>
    </row>
    <row r="50" customFormat="false" ht="12.8" hidden="false" customHeight="false" outlineLevel="0" collapsed="false">
      <c r="A50" s="113" t="n">
        <v>40941</v>
      </c>
      <c r="B50" s="114" t="s">
        <v>100</v>
      </c>
      <c r="C50" s="68" t="n">
        <v>5.97</v>
      </c>
      <c r="D50" s="115" t="n">
        <v>0</v>
      </c>
      <c r="E50" s="116" t="n">
        <v>0.1</v>
      </c>
      <c r="F50" s="116" t="n">
        <v>0</v>
      </c>
      <c r="G50" s="116" t="n">
        <v>0</v>
      </c>
      <c r="H50" s="117"/>
      <c r="I50" s="117"/>
      <c r="J50" s="118" t="n">
        <f aca="false">(D50*D$15*D$8+E50*E$15*E$8+F50*F$15*F$8+G50*G$15*G$8+H50*H$15*H$8+I50*I$15*I$8)*M$15</f>
        <v>0.0197959507144218</v>
      </c>
      <c r="K50" s="105" t="n">
        <f aca="false">K49+J50-M50-N50-O50</f>
        <v>135.566481275019</v>
      </c>
      <c r="L50" s="109" t="n">
        <f aca="false">K49/$K$3</f>
        <v>0.691279757634696</v>
      </c>
      <c r="M50" s="118" t="n">
        <f aca="false">IF(J50&gt;K$6,(J50-K$6)^2/(J50-K$6+K$3-K49),0)</f>
        <v>0</v>
      </c>
      <c r="N50" s="118" t="n">
        <f aca="false">IF((J50-M50)&gt;C50,C50,(J50-M50+(C50-(J50-M50))*L50))</f>
        <v>4.13305156378154</v>
      </c>
      <c r="O50" s="118" t="n">
        <f aca="false">IF(K49&gt;(K$5/100*K$3),(K$4/100*L50*(K49-(K$5/100*K$3))),0)</f>
        <v>2.7238931846616</v>
      </c>
      <c r="P50" s="105" t="n">
        <f aca="false">P49+M50-Q50</f>
        <v>1.16125250428742</v>
      </c>
      <c r="Q50" s="118" t="n">
        <f aca="false">P49*(1-0.5^(1/K$7))</f>
        <v>1.16125250428742</v>
      </c>
      <c r="R50" s="105" t="n">
        <f aca="false">R49-S50+O50</f>
        <v>52.9558550524808</v>
      </c>
      <c r="S50" s="118" t="n">
        <f aca="false">R49*(1-0.5^(1/K$8))</f>
        <v>1.17411645148453</v>
      </c>
      <c r="T50" s="105" t="n">
        <f aca="false">Q50*R$8/86.4</f>
        <v>115.493550571086</v>
      </c>
      <c r="U50" s="105" t="n">
        <f aca="false">S50*R$8/86.4</f>
        <v>116.772947541742</v>
      </c>
      <c r="V50" s="105" t="n">
        <f aca="false">(Q50+S50)*R$8/86.4</f>
        <v>232.266498112828</v>
      </c>
      <c r="Y50" s="15" t="s">
        <v>116</v>
      </c>
      <c r="Z50" s="15"/>
      <c r="AA50" s="15"/>
      <c r="AB50" s="15"/>
      <c r="AC50" s="105" t="n">
        <f aca="false">(B50-B$16)^2</f>
        <v>13.2759330710059</v>
      </c>
      <c r="AD50" s="105" t="n">
        <f aca="false">(B50-V50)^2</f>
        <v>49654.3222152035</v>
      </c>
      <c r="AE50" s="32"/>
      <c r="AF50" s="32" t="n">
        <f aca="false">B50-V50</f>
        <v>-222.832498112828</v>
      </c>
      <c r="AG50" s="32" t="str">
        <f aca="false">B50</f>
        <v>9,434</v>
      </c>
      <c r="AH50" s="32"/>
      <c r="AI50" s="119" t="str">
        <f aca="false">IF(V50&lt;B50,"-","+")</f>
        <v>-</v>
      </c>
      <c r="AJ50" s="120" t="n">
        <f aca="false">IF(AI50="-",AJ49-1,AJ49+1)</f>
        <v>-33</v>
      </c>
      <c r="AK50" s="112"/>
      <c r="AL50" s="105" t="n">
        <f aca="false">V50-V$16+AL49</f>
        <v>5530.995201609</v>
      </c>
      <c r="AM50" s="105" t="n">
        <f aca="false">B50-B$16+AM49</f>
        <v>163.135307692308</v>
      </c>
      <c r="AN50" s="105" t="n">
        <f aca="false">(AM50-AM$16)^2</f>
        <v>27979.6246045548</v>
      </c>
      <c r="AO50" s="105" t="n">
        <f aca="false">(AM50-AL50)^2</f>
        <v>28813919.8407193</v>
      </c>
      <c r="AP50" s="32"/>
      <c r="AQ50" s="109" t="n">
        <f aca="false">((V50-B50)/B50)^2</f>
        <v>557.911501109091</v>
      </c>
    </row>
    <row r="51" customFormat="false" ht="12.8" hidden="false" customHeight="false" outlineLevel="0" collapsed="false">
      <c r="A51" s="113" t="n">
        <v>40942</v>
      </c>
      <c r="B51" s="114" t="s">
        <v>117</v>
      </c>
      <c r="C51" s="68" t="n">
        <v>5.97</v>
      </c>
      <c r="D51" s="115" t="n">
        <v>0</v>
      </c>
      <c r="E51" s="116" t="n">
        <v>0</v>
      </c>
      <c r="F51" s="116" t="n">
        <v>0</v>
      </c>
      <c r="G51" s="116" t="n">
        <v>0</v>
      </c>
      <c r="H51" s="117"/>
      <c r="I51" s="117"/>
      <c r="J51" s="118" t="n">
        <f aca="false">(D51*D$15*D$8+E51*E$15*E$8+F51*F$15*F$8+G51*G$15*G$8+H51*H$15*H$8+I51*I$15*I$8)*M$15</f>
        <v>0</v>
      </c>
      <c r="K51" s="105" t="n">
        <f aca="false">K50+J51-M51-N51-O51</f>
        <v>129.494519039057</v>
      </c>
      <c r="L51" s="109" t="n">
        <f aca="false">K50/$K$3</f>
        <v>0.658089714927275</v>
      </c>
      <c r="M51" s="118" t="n">
        <f aca="false">IF(J51&gt;K$6,(J51-K$6)^2/(J51-K$6+K$3-K50),0)</f>
        <v>0</v>
      </c>
      <c r="N51" s="118" t="n">
        <f aca="false">IF((J51-M51)&gt;C51,C51,(J51-M51+(C51-(J51-M51))*L51))</f>
        <v>3.92879559811583</v>
      </c>
      <c r="O51" s="118" t="n">
        <f aca="false">IF(K50&gt;(K$5/100*K$3),(K$4/100*L51*(K50-(K$5/100*K$3))),0)</f>
        <v>2.14316663784614</v>
      </c>
      <c r="P51" s="105" t="n">
        <f aca="false">P50+M51-Q51</f>
        <v>0.580626252143711</v>
      </c>
      <c r="Q51" s="118" t="n">
        <f aca="false">P50*(1-0.5^(1/K$7))</f>
        <v>0.580626252143711</v>
      </c>
      <c r="R51" s="105" t="n">
        <f aca="false">R50-S51+O51</f>
        <v>53.8895082893368</v>
      </c>
      <c r="S51" s="118" t="n">
        <f aca="false">R50*(1-0.5^(1/K$8))</f>
        <v>1.20951340099016</v>
      </c>
      <c r="T51" s="105" t="n">
        <f aca="false">Q51*R$8/86.4</f>
        <v>57.7467752855429</v>
      </c>
      <c r="U51" s="105" t="n">
        <f aca="false">S51*R$8/86.4</f>
        <v>120.293387207274</v>
      </c>
      <c r="V51" s="105" t="n">
        <f aca="false">(Q51+S51)*R$8/86.4</f>
        <v>178.040162492817</v>
      </c>
      <c r="Y51" s="15" t="s">
        <v>118</v>
      </c>
      <c r="Z51" s="15"/>
      <c r="AA51" s="15"/>
      <c r="AB51" s="15"/>
      <c r="AC51" s="105" t="n">
        <f aca="false">(B51-B$16)^2</f>
        <v>7.72070345562131</v>
      </c>
      <c r="AD51" s="105" t="n">
        <f aca="false">(B51-V51)^2</f>
        <v>28720.4749166667</v>
      </c>
      <c r="AE51" s="32"/>
      <c r="AF51" s="32" t="n">
        <f aca="false">B51-V51</f>
        <v>-169.471162492817</v>
      </c>
      <c r="AG51" s="32" t="str">
        <f aca="false">B51</f>
        <v>8,569</v>
      </c>
      <c r="AH51" s="32"/>
      <c r="AI51" s="119" t="str">
        <f aca="false">IF(V51&lt;B51,"-","+")</f>
        <v>-</v>
      </c>
      <c r="AJ51" s="120" t="n">
        <f aca="false">IF(AI51="-",AJ50-1,AJ50+1)</f>
        <v>-34</v>
      </c>
      <c r="AK51" s="112"/>
      <c r="AL51" s="105" t="n">
        <f aca="false">V51-V$16+AL50</f>
        <v>5624.03604772581</v>
      </c>
      <c r="AM51" s="105" t="n">
        <f aca="false">B51-B$16+AM50</f>
        <v>165.913923076923</v>
      </c>
      <c r="AN51" s="105" t="n">
        <f aca="false">(AM51-AM$16)^2</f>
        <v>27057.7811426698</v>
      </c>
      <c r="AO51" s="105" t="n">
        <f aca="false">(AM51-AL51)^2</f>
        <v>29791097.1275817</v>
      </c>
      <c r="AP51" s="32"/>
      <c r="AQ51" s="109" t="n">
        <f aca="false">((V51-B51)/B51)^2</f>
        <v>391.139189395502</v>
      </c>
    </row>
    <row r="52" customFormat="false" ht="12.8" hidden="false" customHeight="false" outlineLevel="0" collapsed="false">
      <c r="A52" s="113" t="n">
        <v>40943</v>
      </c>
      <c r="B52" s="114" t="s">
        <v>102</v>
      </c>
      <c r="C52" s="68" t="n">
        <v>5.97</v>
      </c>
      <c r="D52" s="115" t="n">
        <v>0</v>
      </c>
      <c r="E52" s="116" t="n">
        <v>0</v>
      </c>
      <c r="F52" s="116" t="n">
        <v>0</v>
      </c>
      <c r="G52" s="116" t="n">
        <v>0</v>
      </c>
      <c r="H52" s="117"/>
      <c r="I52" s="117"/>
      <c r="J52" s="118" t="n">
        <f aca="false">(D52*D$15*D$8+E52*E$15*E$8+F52*F$15*F$8+G52*G$15*G$8+H52*H$15*H$8+I52*I$15*I$8)*M$15</f>
        <v>0</v>
      </c>
      <c r="K52" s="105" t="n">
        <f aca="false">K51+J52-M52-N52-O52</f>
        <v>124.076209433831</v>
      </c>
      <c r="L52" s="109" t="n">
        <f aca="false">K51/$K$3</f>
        <v>0.628614170092508</v>
      </c>
      <c r="M52" s="118" t="n">
        <f aca="false">IF(J52&gt;K$6,(J52-K$6)^2/(J52-K$6+K$3-K51),0)</f>
        <v>0</v>
      </c>
      <c r="N52" s="118" t="n">
        <f aca="false">IF((J52-M52)&gt;C52,C52,(J52-M52+(C52-(J52-M52))*L52))</f>
        <v>3.75282659545227</v>
      </c>
      <c r="O52" s="118" t="n">
        <f aca="false">IF(K51&gt;(K$5/100*K$3),(K$4/100*L52*(K51-(K$5/100*K$3))),0)</f>
        <v>1.66548300977367</v>
      </c>
      <c r="P52" s="105" t="n">
        <f aca="false">P51+M52-Q52</f>
        <v>0.290313126071855</v>
      </c>
      <c r="Q52" s="118" t="n">
        <f aca="false">P51*(1-0.5^(1/K$7))</f>
        <v>0.290313126071855</v>
      </c>
      <c r="R52" s="105" t="n">
        <f aca="false">R51-S52+O52</f>
        <v>54.3241532287191</v>
      </c>
      <c r="S52" s="118" t="n">
        <f aca="false">R51*(1-0.5^(1/K$8))</f>
        <v>1.23083807039142</v>
      </c>
      <c r="T52" s="105" t="n">
        <f aca="false">Q52*R$8/86.4</f>
        <v>28.8733876427715</v>
      </c>
      <c r="U52" s="105" t="n">
        <f aca="false">S52*R$8/86.4</f>
        <v>122.414253922147</v>
      </c>
      <c r="V52" s="105" t="n">
        <f aca="false">(Q52+S52)*R$8/86.4</f>
        <v>151.287641564918</v>
      </c>
      <c r="Y52" s="15"/>
      <c r="Z52" s="15"/>
      <c r="AA52" s="15"/>
      <c r="AB52" s="15"/>
      <c r="AC52" s="105" t="n">
        <f aca="false">(B52-B$16)^2</f>
        <v>4.65530414792899</v>
      </c>
      <c r="AD52" s="105" t="n">
        <f aca="false">(B52-V52)^2</f>
        <v>20546.2528439592</v>
      </c>
      <c r="AE52" s="32"/>
      <c r="AF52" s="32" t="n">
        <f aca="false">B52-V52</f>
        <v>-143.339641564918</v>
      </c>
      <c r="AG52" s="32" t="str">
        <f aca="false">B52</f>
        <v>7,948</v>
      </c>
      <c r="AH52" s="32"/>
      <c r="AI52" s="119" t="str">
        <f aca="false">IF(V52&lt;B52,"-","+")</f>
        <v>-</v>
      </c>
      <c r="AJ52" s="120" t="n">
        <f aca="false">IF(AI52="-",AJ51-1,AJ51+1)</f>
        <v>-35</v>
      </c>
      <c r="AK52" s="112"/>
      <c r="AL52" s="105" t="n">
        <f aca="false">V52-V$16+AL51</f>
        <v>5690.32437291472</v>
      </c>
      <c r="AM52" s="105" t="n">
        <f aca="false">B52-B$16+AM51</f>
        <v>168.071538461538</v>
      </c>
      <c r="AN52" s="105" t="n">
        <f aca="false">(AM52-AM$16)^2</f>
        <v>26352.6133680516</v>
      </c>
      <c r="AO52" s="105" t="n">
        <f aca="false">(AM52-AL52)^2</f>
        <v>30495276.3676262</v>
      </c>
      <c r="AP52" s="32"/>
      <c r="AQ52" s="109" t="n">
        <f aca="false">((V52-B52)/B52)^2</f>
        <v>325.249705052506</v>
      </c>
    </row>
    <row r="53" customFormat="false" ht="12.8" hidden="false" customHeight="false" outlineLevel="0" collapsed="false">
      <c r="A53" s="113" t="n">
        <v>40944</v>
      </c>
      <c r="B53" s="114" t="s">
        <v>108</v>
      </c>
      <c r="C53" s="68" t="n">
        <v>5.97</v>
      </c>
      <c r="D53" s="115" t="n">
        <v>0</v>
      </c>
      <c r="E53" s="116" t="n">
        <v>0</v>
      </c>
      <c r="F53" s="116" t="n">
        <v>0</v>
      </c>
      <c r="G53" s="116" t="n">
        <v>0</v>
      </c>
      <c r="H53" s="117"/>
      <c r="I53" s="117"/>
      <c r="J53" s="118" t="n">
        <f aca="false">(D53*D$15*D$8+E53*E$15*E$8+F53*F$15*F$8+G53*G$15*G$8+H53*H$15*H$8+I53*I$15*I$8)*M$15</f>
        <v>0</v>
      </c>
      <c r="K53" s="105" t="n">
        <f aca="false">K52+J53-M53-N53-O53</f>
        <v>119.210963861509</v>
      </c>
      <c r="L53" s="109" t="n">
        <f aca="false">K52/$K$3</f>
        <v>0.602311696280731</v>
      </c>
      <c r="M53" s="118" t="n">
        <f aca="false">IF(J53&gt;K$6,(J53-K$6)^2/(J53-K$6+K$3-K52),0)</f>
        <v>0</v>
      </c>
      <c r="N53" s="118" t="n">
        <f aca="false">IF((J53-M53)&gt;C53,C53,(J53-M53+(C53-(J53-M53))*L53))</f>
        <v>3.59580082679597</v>
      </c>
      <c r="O53" s="118" t="n">
        <f aca="false">IF(K52&gt;(K$5/100*K$3),(K$4/100*L53*(K52-(K$5/100*K$3))),0)</f>
        <v>1.26944474552585</v>
      </c>
      <c r="P53" s="105" t="n">
        <f aca="false">P52+M53-Q53</f>
        <v>0.145156563035928</v>
      </c>
      <c r="Q53" s="118" t="n">
        <f aca="false">P52*(1-0.5^(1/K$7))</f>
        <v>0.145156563035928</v>
      </c>
      <c r="R53" s="105" t="n">
        <f aca="false">R52-S53+O53</f>
        <v>54.3528325997181</v>
      </c>
      <c r="S53" s="118" t="n">
        <f aca="false">R52*(1-0.5^(1/K$8))</f>
        <v>1.24076537452681</v>
      </c>
      <c r="T53" s="105" t="n">
        <f aca="false">Q53*R$8/86.4</f>
        <v>14.4366938213857</v>
      </c>
      <c r="U53" s="105" t="n">
        <f aca="false">S53*R$8/86.4</f>
        <v>123.401584066074</v>
      </c>
      <c r="V53" s="105" t="n">
        <f aca="false">(Q53+S53)*R$8/86.4</f>
        <v>137.83827788746</v>
      </c>
      <c r="Y53" s="15"/>
      <c r="Z53" s="15"/>
      <c r="AA53" s="15"/>
      <c r="AB53" s="15"/>
      <c r="AC53" s="105" t="n">
        <f aca="false">(B53-B$16)^2</f>
        <v>3.82443153254438</v>
      </c>
      <c r="AD53" s="105" t="n">
        <f aca="false">(B53-V53)^2</f>
        <v>16924.0007659482</v>
      </c>
      <c r="AE53" s="32"/>
      <c r="AF53" s="32" t="n">
        <f aca="false">B53-V53</f>
        <v>-130.09227788746</v>
      </c>
      <c r="AG53" s="32" t="str">
        <f aca="false">B53</f>
        <v>7,746</v>
      </c>
      <c r="AH53" s="32"/>
      <c r="AI53" s="119" t="str">
        <f aca="false">IF(V53&lt;B53,"-","+")</f>
        <v>-</v>
      </c>
      <c r="AJ53" s="120" t="n">
        <f aca="false">IF(AI53="-",AJ52-1,AJ52+1)</f>
        <v>-36</v>
      </c>
      <c r="AK53" s="112"/>
      <c r="AL53" s="105" t="n">
        <f aca="false">V53-V$16+AL52</f>
        <v>5743.16333442618</v>
      </c>
      <c r="AM53" s="105" t="n">
        <f aca="false">B53-B$16+AM52</f>
        <v>170.027153846154</v>
      </c>
      <c r="AN53" s="105" t="n">
        <f aca="false">(AM53-AM$16)^2</f>
        <v>25721.5086207627</v>
      </c>
      <c r="AO53" s="105" t="n">
        <f aca="false">(AM53-AL53)^2</f>
        <v>31059846.8872901</v>
      </c>
      <c r="AP53" s="32"/>
      <c r="AQ53" s="109" t="n">
        <f aca="false">((V53-B53)/B53)^2</f>
        <v>282.064253679888</v>
      </c>
    </row>
    <row r="54" customFormat="false" ht="12.8" hidden="false" customHeight="false" outlineLevel="0" collapsed="false">
      <c r="A54" s="113" t="n">
        <v>40945</v>
      </c>
      <c r="B54" s="114" t="s">
        <v>95</v>
      </c>
      <c r="C54" s="68" t="n">
        <v>5.97</v>
      </c>
      <c r="D54" s="115" t="n">
        <v>0</v>
      </c>
      <c r="E54" s="116" t="n">
        <v>0</v>
      </c>
      <c r="F54" s="116" t="n">
        <v>0</v>
      </c>
      <c r="G54" s="116" t="n">
        <v>0</v>
      </c>
      <c r="H54" s="117"/>
      <c r="I54" s="117"/>
      <c r="J54" s="118" t="n">
        <f aca="false">(D54*D$15*D$8+E54*E$15*E$8+F54*F$15*F$8+G54*G$15*G$8+H54*H$15*H$8+I54*I$15*I$8)*M$15</f>
        <v>0</v>
      </c>
      <c r="K54" s="105" t="n">
        <f aca="false">K53+J54-M54-N54-O54</f>
        <v>114.818041934525</v>
      </c>
      <c r="L54" s="109" t="n">
        <f aca="false">K53/$K$3</f>
        <v>0.578693999327713</v>
      </c>
      <c r="M54" s="118" t="n">
        <f aca="false">IF(J54&gt;K$6,(J54-K$6)^2/(J54-K$6+K$3-K53),0)</f>
        <v>0</v>
      </c>
      <c r="N54" s="118" t="n">
        <f aca="false">IF((J54-M54)&gt;C54,C54,(J54-M54+(C54-(J54-M54))*L54))</f>
        <v>3.45480317598644</v>
      </c>
      <c r="O54" s="118" t="n">
        <f aca="false">IF(K53&gt;(K$5/100*K$3),(K$4/100*L54*(K53-(K$5/100*K$3))),0)</f>
        <v>0.938118750997356</v>
      </c>
      <c r="P54" s="105" t="n">
        <f aca="false">P53+M54-Q54</f>
        <v>0.0725782815179639</v>
      </c>
      <c r="Q54" s="118" t="n">
        <f aca="false">P53*(1-0.5^(1/K$7))</f>
        <v>0.0725782815179639</v>
      </c>
      <c r="R54" s="105" t="n">
        <f aca="false">R53-S54+O54</f>
        <v>54.0495309384497</v>
      </c>
      <c r="S54" s="118" t="n">
        <f aca="false">R53*(1-0.5^(1/K$8))</f>
        <v>1.24142041226571</v>
      </c>
      <c r="T54" s="105" t="n">
        <f aca="false">Q54*R$8/86.4</f>
        <v>7.21834691069286</v>
      </c>
      <c r="U54" s="105" t="n">
        <f aca="false">S54*R$8/86.4</f>
        <v>123.466731511565</v>
      </c>
      <c r="V54" s="105" t="n">
        <f aca="false">(Q54+S54)*R$8/86.4</f>
        <v>130.685078422258</v>
      </c>
      <c r="Y54" s="15"/>
      <c r="Z54" s="15"/>
      <c r="AA54" s="15"/>
      <c r="AB54" s="15"/>
      <c r="AC54" s="105" t="n">
        <f aca="false">(B54-B$16)^2</f>
        <v>2.42928191715976</v>
      </c>
      <c r="AD54" s="105" t="n">
        <f aca="false">(B54-V54)^2</f>
        <v>15211.7882405814</v>
      </c>
      <c r="AE54" s="32"/>
      <c r="AF54" s="32" t="n">
        <f aca="false">B54-V54</f>
        <v>-123.336078422258</v>
      </c>
      <c r="AG54" s="32" t="str">
        <f aca="false">B54</f>
        <v>7,349</v>
      </c>
      <c r="AH54" s="32"/>
      <c r="AI54" s="119" t="str">
        <f aca="false">IF(V54&lt;B54,"-","+")</f>
        <v>-</v>
      </c>
      <c r="AJ54" s="120" t="n">
        <f aca="false">IF(AI54="-",AJ53-1,AJ53+1)</f>
        <v>-37</v>
      </c>
      <c r="AK54" s="112"/>
      <c r="AL54" s="105" t="n">
        <f aca="false">V54-V$16+AL53</f>
        <v>5788.84909647243</v>
      </c>
      <c r="AM54" s="105" t="n">
        <f aca="false">B54-B$16+AM53</f>
        <v>171.585769230769</v>
      </c>
      <c r="AN54" s="105" t="n">
        <f aca="false">(AM54-AM$16)^2</f>
        <v>25223.9987232811</v>
      </c>
      <c r="AO54" s="105" t="n">
        <f aca="false">(AM54-AL54)^2</f>
        <v>31553647.2875741</v>
      </c>
      <c r="AP54" s="32"/>
      <c r="AQ54" s="109" t="n">
        <f aca="false">((V54-B54)/B54)^2</f>
        <v>281.659092925879</v>
      </c>
    </row>
    <row r="55" customFormat="false" ht="12.8" hidden="false" customHeight="false" outlineLevel="0" collapsed="false">
      <c r="A55" s="113" t="n">
        <v>40946</v>
      </c>
      <c r="B55" s="114" t="s">
        <v>119</v>
      </c>
      <c r="C55" s="68" t="n">
        <v>5.97</v>
      </c>
      <c r="D55" s="115" t="n">
        <v>0</v>
      </c>
      <c r="E55" s="116" t="n">
        <v>0</v>
      </c>
      <c r="F55" s="116" t="n">
        <v>0</v>
      </c>
      <c r="G55" s="116" t="n">
        <v>0</v>
      </c>
      <c r="H55" s="117"/>
      <c r="I55" s="117"/>
      <c r="J55" s="118" t="n">
        <f aca="false">(D55*D$15*D$8+E55*E$15*E$8+F55*F$15*F$8+G55*G$15*G$8+H55*H$15*H$8+I55*I$15*I$8)*M$15</f>
        <v>0</v>
      </c>
      <c r="K55" s="105" t="n">
        <f aca="false">K54+J55-M55-N55-O55</f>
        <v>110.831847013208</v>
      </c>
      <c r="L55" s="109" t="n">
        <f aca="false">K54/$K$3</f>
        <v>0.55736913560449</v>
      </c>
      <c r="M55" s="118" t="n">
        <f aca="false">IF(J55&gt;K$6,(J55-K$6)^2/(J55-K$6+K$3-K54),0)</f>
        <v>0</v>
      </c>
      <c r="N55" s="118" t="n">
        <f aca="false">IF((J55-M55)&gt;C55,C55,(J55-M55+(C55-(J55-M55))*L55))</f>
        <v>3.32749373955881</v>
      </c>
      <c r="O55" s="118" t="n">
        <f aca="false">IF(K54&gt;(K$5/100*K$3),(K$4/100*L55*(K54-(K$5/100*K$3))),0)</f>
        <v>0.658701181758383</v>
      </c>
      <c r="P55" s="105" t="n">
        <f aca="false">P54+M55-Q55</f>
        <v>0.0362891407589819</v>
      </c>
      <c r="Q55" s="118" t="n">
        <f aca="false">P54*(1-0.5^(1/K$7))</f>
        <v>0.0362891407589819</v>
      </c>
      <c r="R55" s="105" t="n">
        <f aca="false">R54-S55+O55</f>
        <v>53.4737391274597</v>
      </c>
      <c r="S55" s="118" t="n">
        <f aca="false">R54*(1-0.5^(1/K$8))</f>
        <v>1.23449299274839</v>
      </c>
      <c r="T55" s="105" t="n">
        <f aca="false">Q55*R$8/86.4</f>
        <v>3.60917345534643</v>
      </c>
      <c r="U55" s="105" t="n">
        <f aca="false">S55*R$8/86.4</f>
        <v>122.777757947766</v>
      </c>
      <c r="V55" s="105" t="n">
        <f aca="false">(Q55+S55)*R$8/86.4</f>
        <v>126.386931403112</v>
      </c>
      <c r="Y55" s="15"/>
      <c r="Z55" s="15"/>
      <c r="AA55" s="15"/>
      <c r="AB55" s="15"/>
      <c r="AC55" s="105" t="n">
        <f aca="false">(B55-B$16)^2</f>
        <v>1.86217514792899</v>
      </c>
      <c r="AD55" s="105" t="n">
        <f aca="false">(B55-V55)^2</f>
        <v>14216.2534661164</v>
      </c>
      <c r="AE55" s="32"/>
      <c r="AF55" s="32" t="n">
        <f aca="false">B55-V55</f>
        <v>-119.231931403112</v>
      </c>
      <c r="AG55" s="32" t="str">
        <f aca="false">B55</f>
        <v>7,155</v>
      </c>
      <c r="AH55" s="32"/>
      <c r="AI55" s="119" t="str">
        <f aca="false">IF(V55&lt;B55,"-","+")</f>
        <v>-</v>
      </c>
      <c r="AJ55" s="120" t="n">
        <f aca="false">IF(AI55="-",AJ54-1,AJ54+1)</f>
        <v>-38</v>
      </c>
      <c r="AK55" s="112"/>
      <c r="AL55" s="105" t="n">
        <f aca="false">V55-V$16+AL54</f>
        <v>5830.23671149954</v>
      </c>
      <c r="AM55" s="105" t="n">
        <f aca="false">B55-B$16+AM54</f>
        <v>172.950384615385</v>
      </c>
      <c r="AN55" s="105" t="n">
        <f aca="false">(AM55-AM$16)^2</f>
        <v>24792.4026948897</v>
      </c>
      <c r="AO55" s="105" t="n">
        <f aca="false">(AM55-AL55)^2</f>
        <v>32004888.5843504</v>
      </c>
      <c r="AP55" s="32"/>
      <c r="AQ55" s="109" t="n">
        <f aca="false">((V55-B55)/B55)^2</f>
        <v>277.693607137091</v>
      </c>
    </row>
    <row r="56" customFormat="false" ht="12.8" hidden="false" customHeight="false" outlineLevel="0" collapsed="false">
      <c r="A56" s="113" t="n">
        <v>40947</v>
      </c>
      <c r="B56" s="114" t="s">
        <v>120</v>
      </c>
      <c r="C56" s="68" t="n">
        <v>6.3</v>
      </c>
      <c r="D56" s="115" t="n">
        <v>0</v>
      </c>
      <c r="E56" s="116" t="n">
        <v>0</v>
      </c>
      <c r="F56" s="116" t="n">
        <v>0</v>
      </c>
      <c r="G56" s="116" t="n">
        <v>0</v>
      </c>
      <c r="H56" s="117"/>
      <c r="I56" s="117"/>
      <c r="J56" s="118" t="n">
        <f aca="false">(D56*D$15*D$8+E56*E$15*E$8+F56*F$15*F$8+G56*G$15*G$8+H56*H$15*H$8+I56*I$15*I$8)*M$15</f>
        <v>0</v>
      </c>
      <c r="K56" s="105" t="n">
        <f aca="false">K55+J56-M56-N56-O56</f>
        <v>107.020961366688</v>
      </c>
      <c r="L56" s="109" t="n">
        <f aca="false">K55/$K$3</f>
        <v>0.538018674821397</v>
      </c>
      <c r="M56" s="118" t="n">
        <f aca="false">IF(J56&gt;K$6,(J56-K$6)^2/(J56-K$6+K$3-K55),0)</f>
        <v>0</v>
      </c>
      <c r="N56" s="118" t="n">
        <f aca="false">IF((J56-M56)&gt;C56,C56,(J56-M56+(C56-(J56-M56))*L56))</f>
        <v>3.3895176513748</v>
      </c>
      <c r="O56" s="118" t="n">
        <f aca="false">IF(K55&gt;(K$5/100*K$3),(K$4/100*L56*(K55-(K$5/100*K$3))),0)</f>
        <v>0.421367995144999</v>
      </c>
      <c r="P56" s="105" t="n">
        <f aca="false">P55+M56-Q56</f>
        <v>0.018144570379491</v>
      </c>
      <c r="Q56" s="118" t="n">
        <f aca="false">P55*(1-0.5^(1/K$7))</f>
        <v>0.018144570379491</v>
      </c>
      <c r="R56" s="105" t="n">
        <f aca="false">R55-S56+O56</f>
        <v>52.6737652329946</v>
      </c>
      <c r="S56" s="118" t="n">
        <f aca="false">R55*(1-0.5^(1/K$8))</f>
        <v>1.22134188961008</v>
      </c>
      <c r="T56" s="105" t="n">
        <f aca="false">Q56*R$8/86.4</f>
        <v>1.80458672767322</v>
      </c>
      <c r="U56" s="105" t="n">
        <f aca="false">S56*R$8/86.4</f>
        <v>121.469801590503</v>
      </c>
      <c r="V56" s="105" t="n">
        <f aca="false">(Q56+S56)*R$8/86.4</f>
        <v>123.274388318176</v>
      </c>
      <c r="Y56" s="15"/>
      <c r="Z56" s="15"/>
      <c r="AA56" s="15"/>
      <c r="AB56" s="15"/>
      <c r="AC56" s="105" t="n">
        <f aca="false">(B56-B$16)^2</f>
        <v>1.37502684023669</v>
      </c>
      <c r="AD56" s="105" t="n">
        <f aca="false">(B56-V56)^2</f>
        <v>13528.3390525015</v>
      </c>
      <c r="AE56" s="32"/>
      <c r="AF56" s="32" t="n">
        <f aca="false">B56-V56</f>
        <v>-116.311388318176</v>
      </c>
      <c r="AG56" s="32" t="str">
        <f aca="false">B56</f>
        <v>6,963</v>
      </c>
      <c r="AH56" s="32"/>
      <c r="AI56" s="119" t="str">
        <f aca="false">IF(V56&lt;B56,"-","+")</f>
        <v>-</v>
      </c>
      <c r="AJ56" s="120" t="n">
        <f aca="false">IF(AI56="-",AJ55-1,AJ55+1)</f>
        <v>-39</v>
      </c>
      <c r="AK56" s="112"/>
      <c r="AL56" s="105" t="n">
        <f aca="false">V56-V$16+AL55</f>
        <v>5868.51178344171</v>
      </c>
      <c r="AM56" s="105" t="n">
        <f aca="false">B56-B$16+AM55</f>
        <v>174.123</v>
      </c>
      <c r="AN56" s="105" t="n">
        <f aca="false">(AM56-AM$16)^2</f>
        <v>24424.5069856057</v>
      </c>
      <c r="AO56" s="105" t="n">
        <f aca="false">(AM56-AL56)^2</f>
        <v>32426063.6169868</v>
      </c>
      <c r="AP56" s="32"/>
      <c r="AQ56" s="109" t="n">
        <f aca="false">((V56-B56)/B56)^2</f>
        <v>279.030507399382</v>
      </c>
    </row>
    <row r="57" customFormat="false" ht="12.8" hidden="false" customHeight="false" outlineLevel="0" collapsed="false">
      <c r="A57" s="113" t="n">
        <v>40948</v>
      </c>
      <c r="B57" s="114" t="s">
        <v>120</v>
      </c>
      <c r="C57" s="68" t="n">
        <v>6.3</v>
      </c>
      <c r="D57" s="115" t="n">
        <v>0</v>
      </c>
      <c r="E57" s="116" t="n">
        <v>0</v>
      </c>
      <c r="F57" s="116" t="n">
        <v>0</v>
      </c>
      <c r="G57" s="116" t="n">
        <v>0</v>
      </c>
      <c r="H57" s="117"/>
      <c r="I57" s="117"/>
      <c r="J57" s="118" t="n">
        <f aca="false">(D57*D$15*D$8+E57*E$15*E$8+F57*F$15*F$8+G57*G$15*G$8+H57*H$15*H$8+I57*I$15*I$8)*M$15</f>
        <v>0</v>
      </c>
      <c r="K57" s="105" t="n">
        <f aca="false">K56+J57-M57-N57-O57</f>
        <v>103.539093542813</v>
      </c>
      <c r="L57" s="109" t="n">
        <f aca="false">K56/$K$3</f>
        <v>0.519519229935379</v>
      </c>
      <c r="M57" s="118" t="n">
        <f aca="false">IF(J57&gt;K$6,(J57-K$6)^2/(J57-K$6+K$3-K56),0)</f>
        <v>0</v>
      </c>
      <c r="N57" s="118" t="n">
        <f aca="false">IF((J57-M57)&gt;C57,C57,(J57-M57+(C57-(J57-M57))*L57))</f>
        <v>3.27297114859289</v>
      </c>
      <c r="O57" s="118" t="n">
        <f aca="false">IF(K56&gt;(K$5/100*K$3),(K$4/100*L57*(K56-(K$5/100*K$3))),0)</f>
        <v>0.208896675282166</v>
      </c>
      <c r="P57" s="105" t="n">
        <f aca="false">P56+M57-Q57</f>
        <v>0.00907228518974548</v>
      </c>
      <c r="Q57" s="118" t="n">
        <f aca="false">P56*(1-0.5^(1/K$7))</f>
        <v>0.00907228518974548</v>
      </c>
      <c r="R57" s="105" t="n">
        <f aca="false">R56-S57+O57</f>
        <v>51.6795914476681</v>
      </c>
      <c r="S57" s="118" t="n">
        <f aca="false">R56*(1-0.5^(1/K$8))</f>
        <v>1.20307046060872</v>
      </c>
      <c r="T57" s="105" t="n">
        <f aca="false">Q57*R$8/86.4</f>
        <v>0.902293363836608</v>
      </c>
      <c r="U57" s="105" t="n">
        <f aca="false">S57*R$8/86.4</f>
        <v>119.652598009383</v>
      </c>
      <c r="V57" s="105" t="n">
        <f aca="false">(Q57+S57)*R$8/86.4</f>
        <v>120.55489137322</v>
      </c>
      <c r="Y57" s="15"/>
      <c r="Z57" s="15"/>
      <c r="AA57" s="15"/>
      <c r="AB57" s="15"/>
      <c r="AC57" s="105" t="n">
        <f aca="false">(B57-B$16)^2</f>
        <v>1.37502684023669</v>
      </c>
      <c r="AD57" s="105" t="n">
        <f aca="false">(B57-V57)^2</f>
        <v>12903.1177857454</v>
      </c>
      <c r="AE57" s="32"/>
      <c r="AF57" s="32" t="n">
        <f aca="false">B57-V57</f>
        <v>-113.59189137322</v>
      </c>
      <c r="AG57" s="32" t="str">
        <f aca="false">B57</f>
        <v>6,963</v>
      </c>
      <c r="AH57" s="32"/>
      <c r="AI57" s="119" t="str">
        <f aca="false">IF(V57&lt;B57,"-","+")</f>
        <v>-</v>
      </c>
      <c r="AJ57" s="120" t="n">
        <f aca="false">IF(AI57="-",AJ56-1,AJ56+1)</f>
        <v>-40</v>
      </c>
      <c r="AK57" s="112"/>
      <c r="AL57" s="105" t="n">
        <f aca="false">V57-V$16+AL56</f>
        <v>5904.06735843893</v>
      </c>
      <c r="AM57" s="105" t="n">
        <f aca="false">B57-B$16+AM56</f>
        <v>175.295615384615</v>
      </c>
      <c r="AN57" s="105" t="n">
        <f aca="false">(AM57-AM$16)^2</f>
        <v>24059.3613300022</v>
      </c>
      <c r="AO57" s="105" t="n">
        <f aca="false">(AM57-AL57)^2</f>
        <v>32818825.6840175</v>
      </c>
      <c r="AP57" s="32"/>
      <c r="AQ57" s="109" t="n">
        <f aca="false">((V57-B57)/B57)^2</f>
        <v>266.134925271909</v>
      </c>
    </row>
    <row r="58" customFormat="false" ht="12.8" hidden="false" customHeight="false" outlineLevel="0" collapsed="false">
      <c r="A58" s="113" t="n">
        <v>40949</v>
      </c>
      <c r="B58" s="114" t="s">
        <v>121</v>
      </c>
      <c r="C58" s="68" t="n">
        <v>6.3</v>
      </c>
      <c r="D58" s="115" t="n">
        <v>0</v>
      </c>
      <c r="E58" s="116" t="n">
        <v>0</v>
      </c>
      <c r="F58" s="116" t="n">
        <v>0</v>
      </c>
      <c r="G58" s="116" t="n">
        <v>0</v>
      </c>
      <c r="H58" s="117"/>
      <c r="I58" s="117"/>
      <c r="J58" s="118" t="n">
        <f aca="false">(D58*D$15*D$8+E58*E$15*E$8+F58*F$15*F$8+G58*G$15*G$8+H58*H$15*H$8+I58*I$15*I$8)*M$15</f>
        <v>0</v>
      </c>
      <c r="K58" s="105" t="n">
        <f aca="false">K57+J58-M58-N58-O58</f>
        <v>100.345510945748</v>
      </c>
      <c r="L58" s="109" t="n">
        <f aca="false">K57/$K$3</f>
        <v>0.502616958945694</v>
      </c>
      <c r="M58" s="118" t="n">
        <f aca="false">IF(J58&gt;K$6,(J58-K$6)^2/(J58-K$6+K$3-K57),0)</f>
        <v>0</v>
      </c>
      <c r="N58" s="118" t="n">
        <f aca="false">IF((J58-M58)&gt;C58,C58,(J58-M58+(C58-(J58-M58))*L58))</f>
        <v>3.16648684135787</v>
      </c>
      <c r="O58" s="118" t="n">
        <f aca="false">IF(K57&gt;(K$5/100*K$3),(K$4/100*L58*(K57-(K$5/100*K$3))),0)</f>
        <v>0.0270957557075912</v>
      </c>
      <c r="P58" s="105" t="n">
        <f aca="false">P57+M58-Q58</f>
        <v>0.00453614259487274</v>
      </c>
      <c r="Q58" s="118" t="n">
        <f aca="false">P57*(1-0.5^(1/K$7))</f>
        <v>0.00453614259487274</v>
      </c>
      <c r="R58" s="105" t="n">
        <f aca="false">R57-S58+O58</f>
        <v>50.5263237034057</v>
      </c>
      <c r="S58" s="118" t="n">
        <f aca="false">R57*(1-0.5^(1/K$8))</f>
        <v>1.18036349997001</v>
      </c>
      <c r="T58" s="105" t="n">
        <f aca="false">Q58*R$8/86.4</f>
        <v>0.451146681918304</v>
      </c>
      <c r="U58" s="105" t="n">
        <f aca="false">S58*R$8/86.4</f>
        <v>117.394254111601</v>
      </c>
      <c r="V58" s="105" t="n">
        <f aca="false">(Q58+S58)*R$8/86.4</f>
        <v>117.845400793519</v>
      </c>
      <c r="Y58" s="15"/>
      <c r="Z58" s="15"/>
      <c r="AA58" s="15"/>
      <c r="AB58" s="15"/>
      <c r="AC58" s="105" t="n">
        <f aca="false">(B58-B$16)^2</f>
        <v>0.96749922485207</v>
      </c>
      <c r="AD58" s="105" t="n">
        <f aca="false">(B58-V58)^2</f>
        <v>12336.8560742346</v>
      </c>
      <c r="AE58" s="32"/>
      <c r="AF58" s="32" t="n">
        <f aca="false">B58-V58</f>
        <v>-111.071400793519</v>
      </c>
      <c r="AG58" s="32" t="str">
        <f aca="false">B58</f>
        <v>6,774</v>
      </c>
      <c r="AH58" s="32"/>
      <c r="AI58" s="119" t="str">
        <f aca="false">IF(V58&lt;B58,"-","+")</f>
        <v>-</v>
      </c>
      <c r="AJ58" s="120" t="n">
        <f aca="false">IF(AI58="-",AJ57-1,AJ57+1)</f>
        <v>-41</v>
      </c>
      <c r="AK58" s="112"/>
      <c r="AL58" s="105" t="n">
        <f aca="false">V58-V$16+AL57</f>
        <v>5936.91344285644</v>
      </c>
      <c r="AM58" s="105" t="n">
        <f aca="false">B58-B$16+AM57</f>
        <v>176.279230769231</v>
      </c>
      <c r="AN58" s="105" t="n">
        <f aca="false">(AM58-AM$16)^2</f>
        <v>23755.1900841473</v>
      </c>
      <c r="AO58" s="105" t="n">
        <f aca="false">(AM58-AL58)^2</f>
        <v>33184906.5254696</v>
      </c>
      <c r="AP58" s="32"/>
      <c r="AQ58" s="109" t="n">
        <f aca="false">((V58-B58)/B58)^2</f>
        <v>268.852521224813</v>
      </c>
    </row>
    <row r="59" customFormat="false" ht="12.8" hidden="false" customHeight="false" outlineLevel="0" collapsed="false">
      <c r="A59" s="113" t="n">
        <v>40950</v>
      </c>
      <c r="B59" s="114" t="s">
        <v>122</v>
      </c>
      <c r="C59" s="68" t="n">
        <v>6.3</v>
      </c>
      <c r="D59" s="115" t="n">
        <v>20.2</v>
      </c>
      <c r="E59" s="116" t="n">
        <v>40</v>
      </c>
      <c r="F59" s="116" t="n">
        <v>34.5</v>
      </c>
      <c r="G59" s="116" t="n">
        <v>27.8</v>
      </c>
      <c r="H59" s="117"/>
      <c r="I59" s="117"/>
      <c r="J59" s="118" t="n">
        <f aca="false">(D59*D$15*D$8+E59*E$15*E$8+F59*F$15*F$8+G59*G$15*G$8+H59*H$15*H$8+I59*I$15*I$8)*M$15</f>
        <v>28.396707303312</v>
      </c>
      <c r="K59" s="105" t="n">
        <f aca="false">K58+J59-M59-N59-O59</f>
        <v>117.344283241836</v>
      </c>
      <c r="L59" s="109" t="n">
        <f aca="false">K58/$K$3</f>
        <v>0.4871141308046</v>
      </c>
      <c r="M59" s="118" t="n">
        <f aca="false">IF(J59&gt;K$6,(J59-K$6)^2/(J59-K$6+K$3-K58),0)</f>
        <v>5.09793500722388</v>
      </c>
      <c r="N59" s="118" t="n">
        <f aca="false">IF((J59-M59)&gt;C59,C59,(J59-M59+(C59-(J59-M59))*L59))</f>
        <v>6.3</v>
      </c>
      <c r="O59" s="118" t="n">
        <f aca="false">IF(K58&gt;(K$5/100*K$3),(K$4/100*L59*(K58-(K$5/100*K$3))),0)</f>
        <v>0</v>
      </c>
      <c r="P59" s="105" t="n">
        <f aca="false">P58+M59-Q59</f>
        <v>5.10020307852132</v>
      </c>
      <c r="Q59" s="118" t="n">
        <f aca="false">P58*(1-0.5^(1/K$7))</f>
        <v>0.00226807129743637</v>
      </c>
      <c r="R59" s="105" t="n">
        <f aca="false">R58-S59+O59</f>
        <v>49.3723008751184</v>
      </c>
      <c r="S59" s="118" t="n">
        <f aca="false">R58*(1-0.5^(1/K$8))</f>
        <v>1.15402282828729</v>
      </c>
      <c r="T59" s="105" t="n">
        <f aca="false">Q59*R$8/86.4</f>
        <v>0.225573340959152</v>
      </c>
      <c r="U59" s="105" t="n">
        <f aca="false">S59*R$8/86.4</f>
        <v>114.774515780934</v>
      </c>
      <c r="V59" s="105" t="n">
        <f aca="false">(Q59+S59)*R$8/86.4</f>
        <v>115.000089121893</v>
      </c>
      <c r="Y59" s="15"/>
      <c r="Z59" s="15"/>
      <c r="AA59" s="15"/>
      <c r="AB59" s="15"/>
      <c r="AC59" s="105" t="n">
        <f aca="false">(B59-B$16)^2</f>
        <v>20.6899019171598</v>
      </c>
      <c r="AD59" s="105" t="n">
        <f aca="false">(B59-V59)^2</f>
        <v>10953.9435761809</v>
      </c>
      <c r="AE59" s="32"/>
      <c r="AF59" s="32" t="n">
        <f aca="false">B59-V59</f>
        <v>-104.661089121893</v>
      </c>
      <c r="AG59" s="32" t="str">
        <f aca="false">B59</f>
        <v>10,339</v>
      </c>
      <c r="AH59" s="32"/>
      <c r="AI59" s="119" t="str">
        <f aca="false">IF(V59&lt;B59,"-","+")</f>
        <v>-</v>
      </c>
      <c r="AJ59" s="120" t="n">
        <f aca="false">IF(AI59="-",AJ58-1,AJ58+1)</f>
        <v>-42</v>
      </c>
      <c r="AK59" s="112"/>
      <c r="AL59" s="105" t="n">
        <f aca="false">V59-V$16+AL58</f>
        <v>5966.91421560233</v>
      </c>
      <c r="AM59" s="105" t="n">
        <f aca="false">B59-B$16+AM58</f>
        <v>180.827846153846</v>
      </c>
      <c r="AN59" s="105" t="n">
        <f aca="false">(AM59-AM$16)^2</f>
        <v>22373.7493889167</v>
      </c>
      <c r="AO59" s="105" t="n">
        <f aca="false">(AM59-AL59)^2</f>
        <v>33478795.4747175</v>
      </c>
      <c r="AP59" s="32"/>
      <c r="AQ59" s="109" t="n">
        <f aca="false">((V59-B59)/B59)^2</f>
        <v>102.473938646542</v>
      </c>
    </row>
    <row r="60" customFormat="false" ht="12.8" hidden="false" customHeight="false" outlineLevel="0" collapsed="false">
      <c r="A60" s="113" t="n">
        <v>40951</v>
      </c>
      <c r="B60" s="114" t="s">
        <v>111</v>
      </c>
      <c r="C60" s="68" t="n">
        <v>6.3</v>
      </c>
      <c r="D60" s="115" t="n">
        <v>16.3</v>
      </c>
      <c r="E60" s="116" t="n">
        <v>18.3</v>
      </c>
      <c r="F60" s="116" t="n">
        <v>0</v>
      </c>
      <c r="G60" s="116" t="n">
        <v>13.8</v>
      </c>
      <c r="H60" s="117"/>
      <c r="I60" s="117"/>
      <c r="J60" s="118" t="n">
        <f aca="false">(D60*D$15*D$8+E60*E$15*E$8+F60*F$15*F$8+G60*G$15*G$8+H60*H$15*H$8+I60*I$15*I$8)*M$15</f>
        <v>15.4716752562209</v>
      </c>
      <c r="K60" s="105" t="n">
        <f aca="false">K59+J60-M60-N60-O60</f>
        <v>124.043162709354</v>
      </c>
      <c r="L60" s="109" t="n">
        <f aca="false">K59/$K$3</f>
        <v>0.569632442921532</v>
      </c>
      <c r="M60" s="118" t="n">
        <f aca="false">IF(J60&gt;K$6,(J60-K$6)^2/(J60-K$6+K$3-K59),0)</f>
        <v>1.65569887820241</v>
      </c>
      <c r="N60" s="118" t="n">
        <f aca="false">IF((J60-M60)&gt;C60,C60,(J60-M60+(C60-(J60-M60))*L60))</f>
        <v>6.3</v>
      </c>
      <c r="O60" s="118" t="n">
        <f aca="false">IF(K59&gt;(K$5/100*K$3),(K$4/100*L60*(K59-(K$5/100*K$3))),0)</f>
        <v>0.817096910500521</v>
      </c>
      <c r="P60" s="105" t="n">
        <f aca="false">P59+M60-Q60</f>
        <v>4.20580041746307</v>
      </c>
      <c r="Q60" s="118" t="n">
        <f aca="false">P59*(1-0.5^(1/K$7))</f>
        <v>2.55010153926066</v>
      </c>
      <c r="R60" s="105" t="n">
        <f aca="false">R59-S60+O60</f>
        <v>49.0617328751573</v>
      </c>
      <c r="S60" s="118" t="n">
        <f aca="false">R59*(1-0.5^(1/K$8))</f>
        <v>1.12766491046161</v>
      </c>
      <c r="T60" s="105" t="n">
        <f aca="false">Q60*R$8/86.4</f>
        <v>253.622945912811</v>
      </c>
      <c r="U60" s="105" t="n">
        <f aca="false">S60*R$8/86.4</f>
        <v>112.153062217554</v>
      </c>
      <c r="V60" s="105" t="n">
        <f aca="false">(Q60+S60)*R$8/86.4</f>
        <v>365.776008130364</v>
      </c>
      <c r="Y60" s="15"/>
      <c r="Z60" s="15"/>
      <c r="AA60" s="15"/>
      <c r="AB60" s="15"/>
      <c r="AC60" s="105" t="n">
        <f aca="false">(B60-B$16)^2</f>
        <v>60.4135499171598</v>
      </c>
      <c r="AD60" s="105" t="n">
        <f aca="false">(B60-V60)^2</f>
        <v>124054.00309624</v>
      </c>
      <c r="AE60" s="32"/>
      <c r="AF60" s="32" t="n">
        <f aca="false">B60-V60</f>
        <v>-352.213008130364</v>
      </c>
      <c r="AG60" s="32" t="str">
        <f aca="false">B60</f>
        <v>13,563</v>
      </c>
      <c r="AH60" s="32"/>
      <c r="AI60" s="119" t="str">
        <f aca="false">IF(V60&lt;B60,"-","+")</f>
        <v>-</v>
      </c>
      <c r="AJ60" s="120" t="n">
        <f aca="false">IF(AI60="-",AJ59-1,AJ59+1)</f>
        <v>-43</v>
      </c>
      <c r="AK60" s="112"/>
      <c r="AL60" s="105" t="n">
        <f aca="false">V60-V$16+AL59</f>
        <v>6247.69090735669</v>
      </c>
      <c r="AM60" s="105" t="n">
        <f aca="false">B60-B$16+AM59</f>
        <v>188.600461538462</v>
      </c>
      <c r="AN60" s="105" t="n">
        <f aca="false">(AM60-AM$16)^2</f>
        <v>20108.9295092261</v>
      </c>
      <c r="AO60" s="105" t="n">
        <f aca="false">(AM60-AL60)^2</f>
        <v>36712577.0306057</v>
      </c>
      <c r="AP60" s="32"/>
      <c r="AQ60" s="109" t="n">
        <f aca="false">((V60-B60)/B60)^2</f>
        <v>674.371580015543</v>
      </c>
    </row>
    <row r="61" customFormat="false" ht="12.8" hidden="false" customHeight="false" outlineLevel="0" collapsed="false">
      <c r="A61" s="113" t="n">
        <v>40952</v>
      </c>
      <c r="B61" s="114" t="s">
        <v>123</v>
      </c>
      <c r="C61" s="68" t="n">
        <v>6.3</v>
      </c>
      <c r="D61" s="115" t="n">
        <v>10.4</v>
      </c>
      <c r="E61" s="116" t="n">
        <v>14.7</v>
      </c>
      <c r="F61" s="116" t="n">
        <v>8.7</v>
      </c>
      <c r="G61" s="116" t="n">
        <v>8.5</v>
      </c>
      <c r="H61" s="117"/>
      <c r="I61" s="117"/>
      <c r="J61" s="118" t="n">
        <f aca="false">(D61*D$15*D$8+E61*E$15*E$8+F61*F$15*F$8+G61*G$15*G$8+H61*H$15*H$8+I61*I$15*I$8)*M$15</f>
        <v>10.642401905631</v>
      </c>
      <c r="K61" s="105" t="n">
        <f aca="false">K60+J61-M61-N61-O61</f>
        <v>126.382606949616</v>
      </c>
      <c r="L61" s="109" t="n">
        <f aca="false">K60/$K$3</f>
        <v>0.602151275288124</v>
      </c>
      <c r="M61" s="118" t="n">
        <f aca="false">IF(J61&gt;K$6,(J61-K$6)^2/(J61-K$6+K$3-K60),0)</f>
        <v>0.735840939215869</v>
      </c>
      <c r="N61" s="118" t="n">
        <f aca="false">IF((J61-M61)&gt;C61,C61,(J61-M61+(C61-(J61-M61))*L61))</f>
        <v>6.3</v>
      </c>
      <c r="O61" s="118" t="n">
        <f aca="false">IF(K60&gt;(K$5/100*K$3),(K$4/100*L61*(K60-(K$5/100*K$3))),0)</f>
        <v>1.26711672615328</v>
      </c>
      <c r="P61" s="105" t="n">
        <f aca="false">P60+M61-Q61</f>
        <v>2.83874114794741</v>
      </c>
      <c r="Q61" s="118" t="n">
        <f aca="false">P60*(1-0.5^(1/K$7))</f>
        <v>2.10290020873154</v>
      </c>
      <c r="R61" s="105" t="n">
        <f aca="false">R60-S61+O61</f>
        <v>49.2082780737714</v>
      </c>
      <c r="S61" s="118" t="n">
        <f aca="false">R60*(1-0.5^(1/K$8))</f>
        <v>1.12057152753919</v>
      </c>
      <c r="T61" s="105" t="n">
        <f aca="false">Q61*R$8/86.4</f>
        <v>209.1460821022</v>
      </c>
      <c r="U61" s="105" t="n">
        <f aca="false">S61*R$8/86.4</f>
        <v>111.447582594262</v>
      </c>
      <c r="V61" s="105" t="n">
        <f aca="false">(Q61+S61)*R$8/86.4</f>
        <v>320.593664696462</v>
      </c>
      <c r="Y61" s="15"/>
      <c r="Z61" s="15"/>
      <c r="AA61" s="15"/>
      <c r="AB61" s="15"/>
      <c r="AC61" s="105" t="n">
        <f aca="false">(B61-B$16)^2</f>
        <v>130.567539147929</v>
      </c>
      <c r="AD61" s="105" t="n">
        <f aca="false">(B61-V61)^2</f>
        <v>92037.4006823496</v>
      </c>
      <c r="AE61" s="32"/>
      <c r="AF61" s="32" t="n">
        <f aca="false">B61-V61</f>
        <v>-303.376664696462</v>
      </c>
      <c r="AG61" s="32" t="str">
        <f aca="false">B61</f>
        <v>17,217</v>
      </c>
      <c r="AH61" s="32"/>
      <c r="AI61" s="119" t="str">
        <f aca="false">IF(V61&lt;B61,"-","+")</f>
        <v>-</v>
      </c>
      <c r="AJ61" s="120" t="n">
        <f aca="false">IF(AI61="-",AJ60-1,AJ60+1)</f>
        <v>-44</v>
      </c>
      <c r="AK61" s="112"/>
      <c r="AL61" s="105" t="n">
        <f aca="false">V61-V$16+AL60</f>
        <v>6483.28525567715</v>
      </c>
      <c r="AM61" s="105" t="n">
        <f aca="false">B61-B$16+AM60</f>
        <v>200.027076923077</v>
      </c>
      <c r="AN61" s="105" t="n">
        <f aca="false">(AM61-AM$16)^2</f>
        <v>16998.7727830785</v>
      </c>
      <c r="AO61" s="105" t="n">
        <f aca="false">(AM61-AL61)^2</f>
        <v>39479333.3408799</v>
      </c>
      <c r="AP61" s="32"/>
      <c r="AQ61" s="109" t="n">
        <f aca="false">((V61-B61)/B61)^2</f>
        <v>310.491264396144</v>
      </c>
    </row>
    <row r="62" customFormat="false" ht="12.8" hidden="false" customHeight="false" outlineLevel="0" collapsed="false">
      <c r="A62" s="113" t="n">
        <v>40953</v>
      </c>
      <c r="B62" s="114" t="s">
        <v>124</v>
      </c>
      <c r="C62" s="68" t="n">
        <v>6.3</v>
      </c>
      <c r="D62" s="115" t="n">
        <v>2</v>
      </c>
      <c r="E62" s="116" t="n">
        <v>6.4</v>
      </c>
      <c r="F62" s="116" t="n">
        <v>5.3</v>
      </c>
      <c r="G62" s="116" t="n">
        <v>4.7</v>
      </c>
      <c r="H62" s="117"/>
      <c r="I62" s="117"/>
      <c r="J62" s="118" t="n">
        <f aca="false">(D62*D$15*D$8+E62*E$15*E$8+F62*F$15*F$8+G62*G$15*G$8+H62*H$15*H$8+I62*I$15*I$8)*M$15</f>
        <v>4.19610651285236</v>
      </c>
      <c r="K62" s="105" t="n">
        <f aca="false">K61+J62-M62-N62-O62</f>
        <v>123.635605512451</v>
      </c>
      <c r="L62" s="109" t="n">
        <f aca="false">K61/$K$3</f>
        <v>0.613507800726289</v>
      </c>
      <c r="M62" s="118" t="n">
        <f aca="false">IF(J62&gt;K$6,(J62-K$6)^2/(J62-K$6+K$3-K61),0)</f>
        <v>0.0353788401482209</v>
      </c>
      <c r="N62" s="118" t="n">
        <f aca="false">IF((J62-M62)&gt;C62,C62,(J62-M62+(C62-(J62-M62))*L62))</f>
        <v>5.47318793337803</v>
      </c>
      <c r="O62" s="118" t="n">
        <f aca="false">IF(K61&gt;(K$5/100*K$3),(K$4/100*L62*(K61-(K$5/100*K$3))),0)</f>
        <v>1.43454117649058</v>
      </c>
      <c r="P62" s="105" t="n">
        <f aca="false">P61+M62-Q62</f>
        <v>1.45474941412192</v>
      </c>
      <c r="Q62" s="118" t="n">
        <f aca="false">P61*(1-0.5^(1/K$7))</f>
        <v>1.4193705739737</v>
      </c>
      <c r="R62" s="105" t="n">
        <f aca="false">R61-S62+O62</f>
        <v>49.5189006257606</v>
      </c>
      <c r="S62" s="118" t="n">
        <f aca="false">R61*(1-0.5^(1/K$8))</f>
        <v>1.12391862450134</v>
      </c>
      <c r="T62" s="105" t="n">
        <f aca="false">Q62*R$8/86.4</f>
        <v>141.164946089769</v>
      </c>
      <c r="U62" s="105" t="n">
        <f aca="false">S62*R$8/86.4</f>
        <v>111.780471531713</v>
      </c>
      <c r="V62" s="105" t="n">
        <f aca="false">(Q62+S62)*R$8/86.4</f>
        <v>252.945417621482</v>
      </c>
      <c r="Y62" s="15"/>
      <c r="Z62" s="15"/>
      <c r="AA62" s="15"/>
      <c r="AB62" s="15"/>
      <c r="AC62" s="105" t="n">
        <f aca="false">(B62-B$16)^2</f>
        <v>18.6504388402367</v>
      </c>
      <c r="AD62" s="105" t="n">
        <f aca="false">(B62-V62)^2</f>
        <v>58969.525723235</v>
      </c>
      <c r="AE62" s="32"/>
      <c r="AF62" s="32" t="n">
        <f aca="false">B62-V62</f>
        <v>-242.836417621482</v>
      </c>
      <c r="AG62" s="32" t="str">
        <f aca="false">B62</f>
        <v>10,109</v>
      </c>
      <c r="AH62" s="32"/>
      <c r="AI62" s="119" t="str">
        <f aca="false">IF(V62&lt;B62,"-","+")</f>
        <v>-</v>
      </c>
      <c r="AJ62" s="120" t="n">
        <f aca="false">IF(AI62="-",AJ61-1,AJ61+1)</f>
        <v>-45</v>
      </c>
      <c r="AK62" s="112"/>
      <c r="AL62" s="105" t="n">
        <f aca="false">V62-V$16+AL61</f>
        <v>6651.23135692262</v>
      </c>
      <c r="AM62" s="105" t="n">
        <f aca="false">B62-B$16+AM61</f>
        <v>204.345692307692</v>
      </c>
      <c r="AN62" s="105" t="n">
        <f aca="false">(AM62-AM$16)^2</f>
        <v>15891.3067587589</v>
      </c>
      <c r="AO62" s="105" t="n">
        <f aca="false">(AM62-AL62)^2</f>
        <v>41562334.7726175</v>
      </c>
      <c r="AP62" s="32"/>
      <c r="AQ62" s="109" t="n">
        <f aca="false">((V62-B62)/B62)^2</f>
        <v>577.047072097978</v>
      </c>
    </row>
    <row r="63" customFormat="false" ht="12.8" hidden="false" customHeight="false" outlineLevel="0" collapsed="false">
      <c r="A63" s="113" t="n">
        <v>40954</v>
      </c>
      <c r="B63" s="114" t="s">
        <v>117</v>
      </c>
      <c r="C63" s="68" t="n">
        <v>6.3</v>
      </c>
      <c r="D63" s="115" t="n">
        <v>0</v>
      </c>
      <c r="E63" s="116" t="n">
        <v>5.2</v>
      </c>
      <c r="F63" s="116" t="n">
        <v>0</v>
      </c>
      <c r="G63" s="116" t="n">
        <v>0</v>
      </c>
      <c r="H63" s="117"/>
      <c r="I63" s="117"/>
      <c r="J63" s="118" t="n">
        <f aca="false">(D63*D$15*D$8+E63*E$15*E$8+F63*F$15*F$8+G63*G$15*G$8+H63*H$15*H$8+I63*I$15*I$8)*M$15</f>
        <v>1.02938943714993</v>
      </c>
      <c r="K63" s="105" t="n">
        <f aca="false">K62+J63-M63-N63-O63</f>
        <v>119.233835189038</v>
      </c>
      <c r="L63" s="109" t="n">
        <f aca="false">K62/$K$3</f>
        <v>0.600172842293452</v>
      </c>
      <c r="M63" s="118" t="n">
        <f aca="false">IF(J63&gt;K$6,(J63-K$6)^2/(J63-K$6+K$3-K62),0)</f>
        <v>0</v>
      </c>
      <c r="N63" s="118" t="n">
        <f aca="false">IF((J63-M63)&gt;C63,C63,(J63-M63+(C63-(J63-M63))*L63))</f>
        <v>4.19266675927755</v>
      </c>
      <c r="O63" s="118" t="n">
        <f aca="false">IF(K62&gt;(K$5/100*K$3),(K$4/100*L63*(K62-(K$5/100*K$3))),0)</f>
        <v>1.23849300128542</v>
      </c>
      <c r="P63" s="105" t="n">
        <f aca="false">P62+M63-Q63</f>
        <v>0.727374707060962</v>
      </c>
      <c r="Q63" s="118" t="n">
        <f aca="false">P62*(1-0.5^(1/K$7))</f>
        <v>0.727374707060962</v>
      </c>
      <c r="R63" s="105" t="n">
        <f aca="false">R62-S63+O63</f>
        <v>49.6263803736522</v>
      </c>
      <c r="S63" s="118" t="n">
        <f aca="false">R62*(1-0.5^(1/K$8))</f>
        <v>1.13101325339381</v>
      </c>
      <c r="T63" s="105" t="n">
        <f aca="false">Q63*R$8/86.4</f>
        <v>72.341792335357</v>
      </c>
      <c r="U63" s="105" t="n">
        <f aca="false">S63*R$8/86.4</f>
        <v>112.486075074225</v>
      </c>
      <c r="V63" s="105" t="n">
        <f aca="false">(Q63+S63)*R$8/86.4</f>
        <v>184.827867409582</v>
      </c>
      <c r="Y63" s="15"/>
      <c r="Z63" s="15"/>
      <c r="AA63" s="15"/>
      <c r="AB63" s="15"/>
      <c r="AC63" s="105" t="n">
        <f aca="false">(B63-B$16)^2</f>
        <v>7.72070345562131</v>
      </c>
      <c r="AD63" s="105" t="n">
        <f aca="false">(B63-V63)^2</f>
        <v>31067.1883405086</v>
      </c>
      <c r="AE63" s="32"/>
      <c r="AF63" s="32" t="n">
        <f aca="false">B63-V63</f>
        <v>-176.258867409582</v>
      </c>
      <c r="AG63" s="32" t="str">
        <f aca="false">B63</f>
        <v>8,569</v>
      </c>
      <c r="AH63" s="32"/>
      <c r="AI63" s="119" t="str">
        <f aca="false">IF(V63&lt;B63,"-","+")</f>
        <v>-</v>
      </c>
      <c r="AJ63" s="120" t="n">
        <f aca="false">IF(AI63="-",AJ62-1,AJ62+1)</f>
        <v>-46</v>
      </c>
      <c r="AK63" s="112"/>
      <c r="AL63" s="105" t="n">
        <f aca="false">V63-V$16+AL62</f>
        <v>6751.0599079562</v>
      </c>
      <c r="AM63" s="105" t="n">
        <f aca="false">B63-B$16+AM62</f>
        <v>207.124307692308</v>
      </c>
      <c r="AN63" s="105" t="n">
        <f aca="false">(AM63-AM$16)^2</f>
        <v>15198.4789142703</v>
      </c>
      <c r="AO63" s="105" t="n">
        <f aca="false">(AM63-AL63)^2</f>
        <v>42823093.1404012</v>
      </c>
      <c r="AP63" s="32"/>
      <c r="AQ63" s="109" t="n">
        <f aca="false">((V63-B63)/B63)^2</f>
        <v>423.098674362528</v>
      </c>
    </row>
    <row r="64" customFormat="false" ht="12.8" hidden="false" customHeight="false" outlineLevel="0" collapsed="false">
      <c r="A64" s="113" t="n">
        <v>40955</v>
      </c>
      <c r="B64" s="114" t="s">
        <v>108</v>
      </c>
      <c r="C64" s="68" t="n">
        <v>6.3</v>
      </c>
      <c r="D64" s="115" t="n">
        <v>0.5</v>
      </c>
      <c r="E64" s="116" t="n">
        <v>7.7</v>
      </c>
      <c r="F64" s="116" t="n">
        <v>0</v>
      </c>
      <c r="G64" s="116" t="n">
        <v>0</v>
      </c>
      <c r="H64" s="117"/>
      <c r="I64" s="117"/>
      <c r="J64" s="118" t="n">
        <f aca="false">(D64*D$15*D$8+E64*E$15*E$8+F64*F$15*F$8+G64*G$15*G$8+H64*H$15*H$8+I64*I$15*I$8)*M$15</f>
        <v>1.70605296209877</v>
      </c>
      <c r="K64" s="105" t="n">
        <f aca="false">K63+J64-M64-N64-O64</f>
        <v>115.635213019495</v>
      </c>
      <c r="L64" s="109" t="n">
        <f aca="false">K63/$K$3</f>
        <v>0.578805025189505</v>
      </c>
      <c r="M64" s="118" t="n">
        <f aca="false">IF(J64&gt;K$6,(J64-K$6)^2/(J64-K$6+K$3-K63),0)</f>
        <v>0</v>
      </c>
      <c r="N64" s="118" t="n">
        <f aca="false">IF((J64-M64)&gt;C64,C64,(J64-M64+(C64-(J64-M64))*L64))</f>
        <v>4.36505259309044</v>
      </c>
      <c r="O64" s="118" t="n">
        <f aca="false">IF(K63&gt;(K$5/100*K$3),(K$4/100*L64*(K63-(K$5/100*K$3))),0)</f>
        <v>0.939622538551342</v>
      </c>
      <c r="P64" s="105" t="n">
        <f aca="false">P63+M64-Q64</f>
        <v>0.363687353530481</v>
      </c>
      <c r="Q64" s="118" t="n">
        <f aca="false">P63*(1-0.5^(1/K$7))</f>
        <v>0.363687353530481</v>
      </c>
      <c r="R64" s="105" t="n">
        <f aca="false">R63-S64+O64</f>
        <v>49.4325348179752</v>
      </c>
      <c r="S64" s="118" t="n">
        <f aca="false">R63*(1-0.5^(1/K$8))</f>
        <v>1.13346809422834</v>
      </c>
      <c r="T64" s="105" t="n">
        <f aca="false">Q64*R$8/86.4</f>
        <v>36.1708961676785</v>
      </c>
      <c r="U64" s="105" t="n">
        <f aca="false">S64*R$8/86.4</f>
        <v>112.730223769723</v>
      </c>
      <c r="V64" s="105" t="n">
        <f aca="false">(Q64+S64)*R$8/86.4</f>
        <v>148.901119937402</v>
      </c>
      <c r="Y64" s="15"/>
      <c r="Z64" s="15"/>
      <c r="AA64" s="15"/>
      <c r="AB64" s="15"/>
      <c r="AC64" s="105" t="n">
        <f aca="false">(B64-B$16)^2</f>
        <v>3.82443153254438</v>
      </c>
      <c r="AD64" s="105" t="n">
        <f aca="false">(B64-V64)^2</f>
        <v>19924.7678845423</v>
      </c>
      <c r="AE64" s="32"/>
      <c r="AF64" s="32" t="n">
        <f aca="false">B64-V64</f>
        <v>-141.155119937402</v>
      </c>
      <c r="AG64" s="32" t="str">
        <f aca="false">B64</f>
        <v>7,746</v>
      </c>
      <c r="AH64" s="32"/>
      <c r="AI64" s="119" t="str">
        <f aca="false">IF(V64&lt;B64,"-","+")</f>
        <v>-</v>
      </c>
      <c r="AJ64" s="120" t="n">
        <f aca="false">IF(AI64="-",AJ63-1,AJ63+1)</f>
        <v>-47</v>
      </c>
      <c r="AK64" s="112"/>
      <c r="AL64" s="105" t="n">
        <f aca="false">V64-V$16+AL63</f>
        <v>6814.9617115176</v>
      </c>
      <c r="AM64" s="105" t="n">
        <f aca="false">B64-B$16+AM63</f>
        <v>209.079923076923</v>
      </c>
      <c r="AN64" s="105" t="n">
        <f aca="false">(AM64-AM$16)^2</f>
        <v>14720.1185596204</v>
      </c>
      <c r="AO64" s="105" t="n">
        <f aca="false">(AM64-AL64)^2</f>
        <v>43637674.2028522</v>
      </c>
      <c r="AP64" s="32"/>
      <c r="AQ64" s="109" t="n">
        <f aca="false">((V64-B64)/B64)^2</f>
        <v>332.076608883535</v>
      </c>
    </row>
    <row r="65" customFormat="false" ht="12.8" hidden="false" customHeight="false" outlineLevel="0" collapsed="false">
      <c r="A65" s="113" t="n">
        <v>40956</v>
      </c>
      <c r="B65" s="114" t="s">
        <v>92</v>
      </c>
      <c r="C65" s="68" t="n">
        <v>6.3</v>
      </c>
      <c r="D65" s="115" t="n">
        <v>3</v>
      </c>
      <c r="E65" s="116" t="n">
        <v>0</v>
      </c>
      <c r="F65" s="116" t="n">
        <v>0</v>
      </c>
      <c r="G65" s="116" t="n">
        <v>0</v>
      </c>
      <c r="H65" s="117"/>
      <c r="I65" s="117"/>
      <c r="J65" s="118" t="n">
        <f aca="false">(D65*D$15*D$8+E65*E$15*E$8+F65*F$15*F$8+G65*G$15*G$8+H65*H$15*H$8+I65*I$15*I$8)*M$15</f>
        <v>1.09058854252975</v>
      </c>
      <c r="K65" s="105" t="n">
        <f aca="false">K64+J65-M65-N65-O65</f>
        <v>112.001722929707</v>
      </c>
      <c r="L65" s="109" t="n">
        <f aca="false">K64/$K$3</f>
        <v>0.561335985531529</v>
      </c>
      <c r="M65" s="118" t="n">
        <f aca="false">IF(J65&gt;K$6,(J65-K$6)^2/(J65-K$6+K$3-K64),0)</f>
        <v>0</v>
      </c>
      <c r="N65" s="118" t="n">
        <f aca="false">IF((J65-M65)&gt;C65,C65,(J65-M65+(C65-(J65-M65))*L65))</f>
        <v>4.01481865704805</v>
      </c>
      <c r="O65" s="118" t="n">
        <f aca="false">IF(K64&gt;(K$5/100*K$3),(K$4/100*L65*(K64-(K$5/100*K$3))),0)</f>
        <v>0.709259975269903</v>
      </c>
      <c r="P65" s="105" t="n">
        <f aca="false">P64+M65-Q65</f>
        <v>0.18184367676524</v>
      </c>
      <c r="Q65" s="118" t="n">
        <f aca="false">P64*(1-0.5^(1/K$7))</f>
        <v>0.18184367676524</v>
      </c>
      <c r="R65" s="105" t="n">
        <f aca="false">R64-S65+O65</f>
        <v>49.0127541376273</v>
      </c>
      <c r="S65" s="118" t="n">
        <f aca="false">R64*(1-0.5^(1/K$8))</f>
        <v>1.12904065561779</v>
      </c>
      <c r="T65" s="105" t="n">
        <f aca="false">Q65*R$8/86.4</f>
        <v>18.0854480838392</v>
      </c>
      <c r="U65" s="105" t="n">
        <f aca="false">S65*R$8/86.4</f>
        <v>112.289888353283</v>
      </c>
      <c r="V65" s="105" t="n">
        <f aca="false">(Q65+S65)*R$8/86.4</f>
        <v>130.375336437123</v>
      </c>
      <c r="Y65" s="15"/>
      <c r="Z65" s="15"/>
      <c r="AA65" s="15"/>
      <c r="AB65" s="15"/>
      <c r="AC65" s="105" t="n">
        <f aca="false">(B65-B$16)^2</f>
        <v>3.08218537869822</v>
      </c>
      <c r="AD65" s="105" t="n">
        <f aca="false">(B65-V65)^2</f>
        <v>15087.0458895839</v>
      </c>
      <c r="AE65" s="32"/>
      <c r="AF65" s="32" t="n">
        <f aca="false">B65-V65</f>
        <v>-122.829336437123</v>
      </c>
      <c r="AG65" s="32" t="str">
        <f aca="false">B65</f>
        <v>7,546</v>
      </c>
      <c r="AH65" s="32"/>
      <c r="AI65" s="119" t="str">
        <f aca="false">IF(V65&lt;B65,"-","+")</f>
        <v>-</v>
      </c>
      <c r="AJ65" s="120" t="n">
        <f aca="false">IF(AI65="-",AJ64-1,AJ64+1)</f>
        <v>-48</v>
      </c>
      <c r="AK65" s="112"/>
      <c r="AL65" s="105" t="n">
        <f aca="false">V65-V$16+AL64</f>
        <v>6860.33773157872</v>
      </c>
      <c r="AM65" s="105" t="n">
        <f aca="false">B65-B$16+AM64</f>
        <v>210.835538461538</v>
      </c>
      <c r="AN65" s="105" t="n">
        <f aca="false">(AM65-AM$16)^2</f>
        <v>14297.1954201631</v>
      </c>
      <c r="AO65" s="105" t="n">
        <f aca="false">(AM65-AL65)^2</f>
        <v>44215879.4162702</v>
      </c>
      <c r="AP65" s="32"/>
      <c r="AQ65" s="109" t="n">
        <f aca="false">((V65-B65)/B65)^2</f>
        <v>264.954078797913</v>
      </c>
    </row>
    <row r="66" customFormat="false" ht="12.8" hidden="false" customHeight="false" outlineLevel="0" collapsed="false">
      <c r="A66" s="113" t="n">
        <v>40957</v>
      </c>
      <c r="B66" s="114" t="s">
        <v>108</v>
      </c>
      <c r="C66" s="68" t="n">
        <v>6.3</v>
      </c>
      <c r="D66" s="115" t="n">
        <v>0</v>
      </c>
      <c r="E66" s="116" t="n">
        <v>0</v>
      </c>
      <c r="F66" s="116" t="n">
        <v>0</v>
      </c>
      <c r="G66" s="116" t="n">
        <v>0</v>
      </c>
      <c r="H66" s="117"/>
      <c r="I66" s="117"/>
      <c r="J66" s="118" t="n">
        <f aca="false">(D66*D$15*D$8+E66*E$15*E$8+F66*F$15*F$8+G66*G$15*G$8+H66*H$15*H$8+I66*I$15*I$8)*M$15</f>
        <v>0</v>
      </c>
      <c r="K66" s="105" t="n">
        <f aca="false">K65+J66-M66-N66-O66</f>
        <v>108.087005928719</v>
      </c>
      <c r="L66" s="109" t="n">
        <f aca="false">K65/$K$3</f>
        <v>0.54369768412479</v>
      </c>
      <c r="M66" s="118" t="n">
        <f aca="false">IF(J66&gt;K$6,(J66-K$6)^2/(J66-K$6+K$3-K65),0)</f>
        <v>0</v>
      </c>
      <c r="N66" s="118" t="n">
        <f aca="false">IF((J66-M66)&gt;C66,C66,(J66-M66+(C66-(J66-M66))*L66))</f>
        <v>3.42529540998618</v>
      </c>
      <c r="O66" s="118" t="n">
        <f aca="false">IF(K65&gt;(K$5/100*K$3),(K$4/100*L66*(K65-(K$5/100*K$3))),0)</f>
        <v>0.48942159100146</v>
      </c>
      <c r="P66" s="105" t="n">
        <f aca="false">P65+M66-Q66</f>
        <v>0.0909218383826202</v>
      </c>
      <c r="Q66" s="118" t="n">
        <f aca="false">P65*(1-0.5^(1/K$7))</f>
        <v>0.0909218383826202</v>
      </c>
      <c r="R66" s="105" t="n">
        <f aca="false">R65-S66+O66</f>
        <v>48.3827228770008</v>
      </c>
      <c r="S66" s="118" t="n">
        <f aca="false">R65*(1-0.5^(1/K$8))</f>
        <v>1.11945285162795</v>
      </c>
      <c r="T66" s="105" t="n">
        <f aca="false">Q66*R$8/86.4</f>
        <v>9.04272404191962</v>
      </c>
      <c r="U66" s="105" t="n">
        <f aca="false">S66*R$8/86.4</f>
        <v>111.336323542118</v>
      </c>
      <c r="V66" s="105" t="n">
        <f aca="false">(Q66+S66)*R$8/86.4</f>
        <v>120.379047584038</v>
      </c>
      <c r="Y66" s="15"/>
      <c r="Z66" s="15"/>
      <c r="AA66" s="15"/>
      <c r="AB66" s="15"/>
      <c r="AC66" s="105" t="n">
        <f aca="false">(B66-B$16)^2</f>
        <v>3.82443153254438</v>
      </c>
      <c r="AD66" s="105" t="n">
        <f aca="false">(B66-V66)^2</f>
        <v>12686.2034080681</v>
      </c>
      <c r="AE66" s="32"/>
      <c r="AF66" s="32" t="n">
        <f aca="false">B66-V66</f>
        <v>-112.633047584038</v>
      </c>
      <c r="AG66" s="32" t="str">
        <f aca="false">B66</f>
        <v>7,746</v>
      </c>
      <c r="AH66" s="32"/>
      <c r="AI66" s="119" t="str">
        <f aca="false">IF(V66&lt;B66,"-","+")</f>
        <v>-</v>
      </c>
      <c r="AJ66" s="120" t="n">
        <f aca="false">IF(AI66="-",AJ65-1,AJ65+1)</f>
        <v>-49</v>
      </c>
      <c r="AK66" s="112"/>
      <c r="AL66" s="105" t="n">
        <f aca="false">V66-V$16+AL65</f>
        <v>6895.71746278675</v>
      </c>
      <c r="AM66" s="105" t="n">
        <f aca="false">B66-B$16+AM65</f>
        <v>212.791153846154</v>
      </c>
      <c r="AN66" s="105" t="n">
        <f aca="false">(AM66-AM$16)^2</f>
        <v>13833.3505454895</v>
      </c>
      <c r="AO66" s="105" t="n">
        <f aca="false">(AM66-AL66)^2</f>
        <v>44661504.0507304</v>
      </c>
      <c r="AP66" s="32"/>
      <c r="AQ66" s="109" t="n">
        <f aca="false">((V66-B66)/B66)^2</f>
        <v>211.434905127617</v>
      </c>
    </row>
    <row r="67" customFormat="false" ht="12.8" hidden="false" customHeight="false" outlineLevel="0" collapsed="false">
      <c r="A67" s="113" t="n">
        <v>40958</v>
      </c>
      <c r="B67" s="114" t="s">
        <v>95</v>
      </c>
      <c r="C67" s="68" t="n">
        <v>6.3</v>
      </c>
      <c r="D67" s="115" t="n">
        <v>0</v>
      </c>
      <c r="E67" s="116" t="n">
        <v>0</v>
      </c>
      <c r="F67" s="116" t="n">
        <v>0</v>
      </c>
      <c r="G67" s="116" t="n">
        <v>0</v>
      </c>
      <c r="H67" s="117"/>
      <c r="I67" s="117"/>
      <c r="J67" s="118" t="n">
        <f aca="false">(D67*D$15*D$8+E67*E$15*E$8+F67*F$15*F$8+G67*G$15*G$8+H67*H$15*H$8+I67*I$15*I$8)*M$15</f>
        <v>0</v>
      </c>
      <c r="K67" s="105" t="n">
        <f aca="false">K66+J67-M67-N67-O67</f>
        <v>104.514520194017</v>
      </c>
      <c r="L67" s="109" t="n">
        <f aca="false">K66/$K$3</f>
        <v>0.524694203537472</v>
      </c>
      <c r="M67" s="118" t="n">
        <f aca="false">IF(J67&gt;K$6,(J67-K$6)^2/(J67-K$6+K$3-K66),0)</f>
        <v>0</v>
      </c>
      <c r="N67" s="118" t="n">
        <f aca="false">IF((J67-M67)&gt;C67,C67,(J67-M67+(C67-(J67-M67))*L67))</f>
        <v>3.30557348228607</v>
      </c>
      <c r="O67" s="118" t="n">
        <f aca="false">IF(K66&gt;(K$5/100*K$3),(K$4/100*L67*(K66-(K$5/100*K$3))),0)</f>
        <v>0.266912252415969</v>
      </c>
      <c r="P67" s="105" t="n">
        <f aca="false">P66+M67-Q67</f>
        <v>0.0454609191913101</v>
      </c>
      <c r="Q67" s="118" t="n">
        <f aca="false">P66*(1-0.5^(1/K$7))</f>
        <v>0.0454609191913101</v>
      </c>
      <c r="R67" s="105" t="n">
        <f aca="false">R66-S67+O67</f>
        <v>47.544572211669</v>
      </c>
      <c r="S67" s="118" t="n">
        <f aca="false">R66*(1-0.5^(1/K$8))</f>
        <v>1.10506291774783</v>
      </c>
      <c r="T67" s="105" t="n">
        <f aca="false">Q67*R$8/86.4</f>
        <v>4.52136202095981</v>
      </c>
      <c r="U67" s="105" t="n">
        <f aca="false">S67*R$8/86.4</f>
        <v>109.905158011656</v>
      </c>
      <c r="V67" s="105" t="n">
        <f aca="false">(Q67+S67)*R$8/86.4</f>
        <v>114.426520032616</v>
      </c>
      <c r="Y67" s="15"/>
      <c r="Z67" s="15"/>
      <c r="AA67" s="15"/>
      <c r="AB67" s="15"/>
      <c r="AC67" s="105" t="n">
        <f aca="false">(B67-B$16)^2</f>
        <v>2.42928191715976</v>
      </c>
      <c r="AD67" s="105" t="n">
        <f aca="false">(B67-V67)^2</f>
        <v>11465.5952963353</v>
      </c>
      <c r="AE67" s="32"/>
      <c r="AF67" s="32" t="n">
        <f aca="false">B67-V67</f>
        <v>-107.077520032616</v>
      </c>
      <c r="AG67" s="32" t="str">
        <f aca="false">B67</f>
        <v>7,349</v>
      </c>
      <c r="AH67" s="32"/>
      <c r="AI67" s="119" t="str">
        <f aca="false">IF(V67&lt;B67,"-","+")</f>
        <v>-</v>
      </c>
      <c r="AJ67" s="120" t="n">
        <f aca="false">IF(AI67="-",AJ66-1,AJ66+1)</f>
        <v>-50</v>
      </c>
      <c r="AK67" s="112"/>
      <c r="AL67" s="105" t="n">
        <f aca="false">V67-V$16+AL66</f>
        <v>6925.14466644336</v>
      </c>
      <c r="AM67" s="105" t="n">
        <f aca="false">B67-B$16+AM66</f>
        <v>214.349769230769</v>
      </c>
      <c r="AN67" s="105" t="n">
        <f aca="false">(AM67-AM$16)^2</f>
        <v>13469.1459046233</v>
      </c>
      <c r="AO67" s="105" t="n">
        <f aca="false">(AM67-AL67)^2</f>
        <v>45034768.1524546</v>
      </c>
      <c r="AP67" s="32"/>
      <c r="AQ67" s="109" t="n">
        <f aca="false">((V67-B67)/B67)^2</f>
        <v>212.295170031739</v>
      </c>
    </row>
    <row r="68" customFormat="false" ht="12.8" hidden="false" customHeight="false" outlineLevel="0" collapsed="false">
      <c r="A68" s="113" t="n">
        <v>40959</v>
      </c>
      <c r="B68" s="114" t="s">
        <v>120</v>
      </c>
      <c r="C68" s="68" t="n">
        <v>6.3</v>
      </c>
      <c r="D68" s="115" t="n">
        <v>0</v>
      </c>
      <c r="E68" s="116" t="n">
        <v>0</v>
      </c>
      <c r="F68" s="116" t="n">
        <v>0</v>
      </c>
      <c r="G68" s="116" t="n">
        <v>0</v>
      </c>
      <c r="H68" s="117"/>
      <c r="I68" s="117"/>
      <c r="J68" s="118" t="n">
        <f aca="false">(D68*D$15*D$8+E68*E$15*E$8+F68*F$15*F$8+G68*G$15*G$8+H68*H$15*H$8+I68*I$15*I$8)*M$15</f>
        <v>0</v>
      </c>
      <c r="K68" s="105" t="n">
        <f aca="false">K67+J68-M68-N68-O68</f>
        <v>101.241362852452</v>
      </c>
      <c r="L68" s="109" t="n">
        <f aca="false">K67/$K$3</f>
        <v>0.507352039776782</v>
      </c>
      <c r="M68" s="118" t="n">
        <f aca="false">IF(J68&gt;K$6,(J68-K$6)^2/(J68-K$6+K$3-K67),0)</f>
        <v>0</v>
      </c>
      <c r="N68" s="118" t="n">
        <f aca="false">IF((J68-M68)&gt;C68,C68,(J68-M68+(C68-(J68-M68))*L68))</f>
        <v>3.19631785059373</v>
      </c>
      <c r="O68" s="118" t="n">
        <f aca="false">IF(K67&gt;(K$5/100*K$3),(K$4/100*L68*(K67-(K$5/100*K$3))),0)</f>
        <v>0.0768394909717715</v>
      </c>
      <c r="P68" s="105" t="n">
        <f aca="false">P67+M68-Q68</f>
        <v>0.0227304595956551</v>
      </c>
      <c r="Q68" s="118" t="n">
        <f aca="false">P67*(1-0.5^(1/K$7))</f>
        <v>0.0227304595956551</v>
      </c>
      <c r="R68" s="105" t="n">
        <f aca="false">R67-S68+O68</f>
        <v>46.535492172546</v>
      </c>
      <c r="S68" s="118" t="n">
        <f aca="false">R67*(1-0.5^(1/K$8))</f>
        <v>1.08591953009479</v>
      </c>
      <c r="T68" s="105" t="n">
        <f aca="false">Q68*R$8/86.4</f>
        <v>2.26068101047991</v>
      </c>
      <c r="U68" s="105" t="n">
        <f aca="false">S68*R$8/86.4</f>
        <v>108.001232894729</v>
      </c>
      <c r="V68" s="105" t="n">
        <f aca="false">(Q68+S68)*R$8/86.4</f>
        <v>110.261913905209</v>
      </c>
      <c r="Y68" s="15"/>
      <c r="Z68" s="15"/>
      <c r="AA68" s="15"/>
      <c r="AB68" s="15"/>
      <c r="AC68" s="105" t="n">
        <f aca="false">(B68-B$16)^2</f>
        <v>1.37502684023669</v>
      </c>
      <c r="AD68" s="105" t="n">
        <f aca="false">(B68-V68)^2</f>
        <v>10670.6656139957</v>
      </c>
      <c r="AE68" s="32"/>
      <c r="AF68" s="32" t="n">
        <f aca="false">B68-V68</f>
        <v>-103.298913905209</v>
      </c>
      <c r="AG68" s="32" t="str">
        <f aca="false">B68</f>
        <v>6,963</v>
      </c>
      <c r="AH68" s="32"/>
      <c r="AI68" s="119" t="str">
        <f aca="false">IF(V68&lt;B68,"-","+")</f>
        <v>-</v>
      </c>
      <c r="AJ68" s="120" t="n">
        <f aca="false">IF(AI68="-",AJ67-1,AJ67+1)</f>
        <v>-51</v>
      </c>
      <c r="AK68" s="112"/>
      <c r="AL68" s="105" t="n">
        <f aca="false">V68-V$16+AL67</f>
        <v>6950.40726397257</v>
      </c>
      <c r="AM68" s="105" t="n">
        <f aca="false">B68-B$16+AM67</f>
        <v>215.522384615385</v>
      </c>
      <c r="AN68" s="105" t="n">
        <f aca="false">(AM68-AM$16)^2</f>
        <v>13198.3413059665</v>
      </c>
      <c r="AO68" s="105" t="n">
        <f aca="false">(AM68-AL68)^2</f>
        <v>45358674.338194</v>
      </c>
      <c r="AP68" s="32"/>
      <c r="AQ68" s="109" t="n">
        <f aca="false">((V68-B68)/B68)^2</f>
        <v>220.089194172866</v>
      </c>
    </row>
    <row r="69" customFormat="false" ht="12.8" hidden="false" customHeight="false" outlineLevel="0" collapsed="false">
      <c r="A69" s="113" t="n">
        <v>40960</v>
      </c>
      <c r="B69" s="114" t="s">
        <v>121</v>
      </c>
      <c r="C69" s="68" t="n">
        <v>6.3</v>
      </c>
      <c r="D69" s="115" t="n">
        <v>0</v>
      </c>
      <c r="E69" s="116" t="n">
        <v>0</v>
      </c>
      <c r="F69" s="116" t="n">
        <v>0</v>
      </c>
      <c r="G69" s="116" t="n">
        <v>0</v>
      </c>
      <c r="H69" s="117"/>
      <c r="I69" s="117"/>
      <c r="J69" s="118" t="n">
        <f aca="false">(D69*D$15*D$8+E69*E$15*E$8+F69*F$15*F$8+G69*G$15*G$8+H69*H$15*H$8+I69*I$15*I$8)*M$15</f>
        <v>0</v>
      </c>
      <c r="K69" s="105" t="n">
        <f aca="false">K68+J69-M69-N69-O69</f>
        <v>98.1451464157019</v>
      </c>
      <c r="L69" s="109" t="n">
        <f aca="false">K68/$K$3</f>
        <v>0.491462926468212</v>
      </c>
      <c r="M69" s="118" t="n">
        <f aca="false">IF(J69&gt;K$6,(J69-K$6)^2/(J69-K$6+K$3-K68),0)</f>
        <v>0</v>
      </c>
      <c r="N69" s="118" t="n">
        <f aca="false">IF((J69-M69)&gt;C69,C69,(J69-M69+(C69-(J69-M69))*L69))</f>
        <v>3.09621643674973</v>
      </c>
      <c r="O69" s="118" t="n">
        <f aca="false">IF(K68&gt;(K$5/100*K$3),(K$4/100*L69*(K68-(K$5/100*K$3))),0)</f>
        <v>0</v>
      </c>
      <c r="P69" s="105" t="n">
        <f aca="false">P68+M69-Q69</f>
        <v>0.0113652297978275</v>
      </c>
      <c r="Q69" s="118" t="n">
        <f aca="false">P68*(1-0.5^(1/K$7))</f>
        <v>0.0113652297978275</v>
      </c>
      <c r="R69" s="105" t="n">
        <f aca="false">R68-S69+O69</f>
        <v>45.4726200623971</v>
      </c>
      <c r="S69" s="118" t="n">
        <f aca="false">R68*(1-0.5^(1/K$8))</f>
        <v>1.06287211014885</v>
      </c>
      <c r="T69" s="105" t="n">
        <f aca="false">Q69*R$8/86.4</f>
        <v>1.13034050523995</v>
      </c>
      <c r="U69" s="105" t="n">
        <f aca="false">S69*R$8/86.4</f>
        <v>105.709028269781</v>
      </c>
      <c r="V69" s="105" t="n">
        <f aca="false">(Q69+S69)*R$8/86.4</f>
        <v>106.839368775021</v>
      </c>
      <c r="Y69" s="15"/>
      <c r="Z69" s="15"/>
      <c r="AA69" s="15"/>
      <c r="AB69" s="15"/>
      <c r="AC69" s="105" t="n">
        <f aca="false">(B69-B$16)^2</f>
        <v>0.96749922485207</v>
      </c>
      <c r="AD69" s="105" t="n">
        <f aca="false">(B69-V69)^2</f>
        <v>10013.078028081</v>
      </c>
      <c r="AE69" s="32"/>
      <c r="AF69" s="32" t="n">
        <f aca="false">B69-V69</f>
        <v>-100.065368775021</v>
      </c>
      <c r="AG69" s="32" t="str">
        <f aca="false">B69</f>
        <v>6,774</v>
      </c>
      <c r="AH69" s="32"/>
      <c r="AI69" s="119" t="str">
        <f aca="false">IF(V69&lt;B69,"-","+")</f>
        <v>-</v>
      </c>
      <c r="AJ69" s="120" t="n">
        <f aca="false">IF(AI69="-",AJ68-1,AJ68+1)</f>
        <v>-52</v>
      </c>
      <c r="AK69" s="112"/>
      <c r="AL69" s="105" t="n">
        <f aca="false">V69-V$16+AL68</f>
        <v>6972.24731637158</v>
      </c>
      <c r="AM69" s="105" t="n">
        <f aca="false">B69-B$16+AM68</f>
        <v>216.506</v>
      </c>
      <c r="AN69" s="105" t="n">
        <f aca="false">(AM69-AM$16)^2</f>
        <v>12973.3053982891</v>
      </c>
      <c r="AO69" s="105" t="n">
        <f aca="false">(AM69-AL69)^2</f>
        <v>45640040.73373</v>
      </c>
      <c r="AP69" s="32"/>
      <c r="AQ69" s="109" t="n">
        <f aca="false">((V69-B69)/B69)^2</f>
        <v>218.211289559635</v>
      </c>
    </row>
    <row r="70" customFormat="false" ht="12.8" hidden="false" customHeight="false" outlineLevel="0" collapsed="false">
      <c r="A70" s="113" t="n">
        <v>40961</v>
      </c>
      <c r="B70" s="114" t="s">
        <v>96</v>
      </c>
      <c r="C70" s="68" t="n">
        <v>6.3</v>
      </c>
      <c r="D70" s="115" t="n">
        <v>0</v>
      </c>
      <c r="E70" s="116" t="n">
        <v>0</v>
      </c>
      <c r="F70" s="116" t="n">
        <v>0</v>
      </c>
      <c r="G70" s="116" t="n">
        <v>0</v>
      </c>
      <c r="H70" s="117"/>
      <c r="I70" s="117"/>
      <c r="J70" s="118" t="n">
        <f aca="false">(D70*D$15*D$8+E70*E$15*E$8+F70*F$15*F$8+G70*G$15*G$8+H70*H$15*H$8+I70*I$15*I$8)*M$15</f>
        <v>0</v>
      </c>
      <c r="K70" s="105" t="n">
        <f aca="false">K69+J70-M70-N70-O70</f>
        <v>95.1436200932799</v>
      </c>
      <c r="L70" s="109" t="n">
        <f aca="false">K69/$K$3</f>
        <v>0.476432749590786</v>
      </c>
      <c r="M70" s="118" t="n">
        <f aca="false">IF(J70&gt;K$6,(J70-K$6)^2/(J70-K$6+K$3-K69),0)</f>
        <v>0</v>
      </c>
      <c r="N70" s="118" t="n">
        <f aca="false">IF((J70-M70)&gt;C70,C70,(J70-M70+(C70-(J70-M70))*L70))</f>
        <v>3.00152632242195</v>
      </c>
      <c r="O70" s="118" t="n">
        <f aca="false">IF(K69&gt;(K$5/100*K$3),(K$4/100*L70*(K69-(K$5/100*K$3))),0)</f>
        <v>0</v>
      </c>
      <c r="P70" s="105" t="n">
        <f aca="false">P69+M70-Q70</f>
        <v>0.00568261489891376</v>
      </c>
      <c r="Q70" s="118" t="n">
        <f aca="false">P69*(1-0.5^(1/K$7))</f>
        <v>0.00568261489891376</v>
      </c>
      <c r="R70" s="105" t="n">
        <f aca="false">R69-S70+O70</f>
        <v>44.4340239847944</v>
      </c>
      <c r="S70" s="118" t="n">
        <f aca="false">R69*(1-0.5^(1/K$8))</f>
        <v>1.03859607760269</v>
      </c>
      <c r="T70" s="105" t="n">
        <f aca="false">Q70*R$8/86.4</f>
        <v>0.565170252619976</v>
      </c>
      <c r="U70" s="105" t="n">
        <f aca="false">S70*R$8/86.4</f>
        <v>103.294630727314</v>
      </c>
      <c r="V70" s="105" t="n">
        <f aca="false">(Q70+S70)*R$8/86.4</f>
        <v>103.859800979934</v>
      </c>
      <c r="Y70" s="15"/>
      <c r="Z70" s="15"/>
      <c r="AA70" s="15"/>
      <c r="AB70" s="15"/>
      <c r="AC70" s="105" t="n">
        <f aca="false">(B70-B$16)^2</f>
        <v>0.634596071005916</v>
      </c>
      <c r="AD70" s="105" t="n">
        <f aca="false">(B70-V70)^2</f>
        <v>9461.99781048186</v>
      </c>
      <c r="AE70" s="32"/>
      <c r="AF70" s="32" t="n">
        <f aca="false">B70-V70</f>
        <v>-97.2728009799341</v>
      </c>
      <c r="AG70" s="32" t="str">
        <f aca="false">B70</f>
        <v>6,587</v>
      </c>
      <c r="AH70" s="32"/>
      <c r="AI70" s="119" t="str">
        <f aca="false">IF(V70&lt;B70,"-","+")</f>
        <v>-</v>
      </c>
      <c r="AJ70" s="120" t="n">
        <f aca="false">IF(AI70="-",AJ69-1,AJ69+1)</f>
        <v>-53</v>
      </c>
      <c r="AK70" s="112"/>
      <c r="AL70" s="105" t="n">
        <f aca="false">V70-V$16+AL69</f>
        <v>6991.10780097551</v>
      </c>
      <c r="AM70" s="105" t="n">
        <f aca="false">B70-B$16+AM69</f>
        <v>217.302615384615</v>
      </c>
      <c r="AN70" s="105" t="n">
        <f aca="false">(AM70-AM$16)^2</f>
        <v>12792.4703425314</v>
      </c>
      <c r="AO70" s="105" t="n">
        <f aca="false">(AM70-AL70)^2</f>
        <v>45884436.6923381</v>
      </c>
      <c r="AP70" s="32"/>
      <c r="AQ70" s="109" t="n">
        <f aca="false">((V70-B70)/B70)^2</f>
        <v>218.07582108739</v>
      </c>
    </row>
    <row r="71" customFormat="false" ht="12.8" hidden="false" customHeight="false" outlineLevel="0" collapsed="false">
      <c r="A71" s="113" t="n">
        <v>40962</v>
      </c>
      <c r="B71" s="114" t="s">
        <v>125</v>
      </c>
      <c r="C71" s="68" t="n">
        <v>6.3</v>
      </c>
      <c r="D71" s="115" t="n">
        <v>0</v>
      </c>
      <c r="E71" s="116" t="n">
        <v>0</v>
      </c>
      <c r="F71" s="116" t="n">
        <v>0</v>
      </c>
      <c r="G71" s="116" t="n">
        <v>0</v>
      </c>
      <c r="H71" s="117"/>
      <c r="I71" s="117"/>
      <c r="J71" s="118" t="n">
        <f aca="false">(D71*D$15*D$8+E71*E$15*E$8+F71*F$15*F$8+G71*G$15*G$8+H71*H$15*H$8+I71*I$15*I$8)*M$15</f>
        <v>0</v>
      </c>
      <c r="K71" s="105" t="n">
        <f aca="false">K70+J71-M71-N71-O71</f>
        <v>92.233888022466</v>
      </c>
      <c r="L71" s="109" t="n">
        <f aca="false">K70/$K$3</f>
        <v>0.461862233462524</v>
      </c>
      <c r="M71" s="118" t="n">
        <f aca="false">IF(J71&gt;K$6,(J71-K$6)^2/(J71-K$6+K$3-K70),0)</f>
        <v>0</v>
      </c>
      <c r="N71" s="118" t="n">
        <f aca="false">IF((J71-M71)&gt;C71,C71,(J71-M71+(C71-(J71-M71))*L71))</f>
        <v>2.9097320708139</v>
      </c>
      <c r="O71" s="118" t="n">
        <f aca="false">IF(K70&gt;(K$5/100*K$3),(K$4/100*L71*(K70-(K$5/100*K$3))),0)</f>
        <v>0</v>
      </c>
      <c r="P71" s="105" t="n">
        <f aca="false">P70+M71-Q71</f>
        <v>0.00284130744945688</v>
      </c>
      <c r="Q71" s="118" t="n">
        <f aca="false">P70*(1-0.5^(1/K$7))</f>
        <v>0.00284130744945688</v>
      </c>
      <c r="R71" s="105" t="n">
        <f aca="false">R70-S71+O71</f>
        <v>43.4191494743882</v>
      </c>
      <c r="S71" s="118" t="n">
        <f aca="false">R70*(1-0.5^(1/K$8))</f>
        <v>1.01487451040618</v>
      </c>
      <c r="T71" s="105" t="n">
        <f aca="false">Q71*R$8/86.4</f>
        <v>0.282585126309988</v>
      </c>
      <c r="U71" s="105" t="n">
        <f aca="false">S71*R$8/86.4</f>
        <v>100.935378100929</v>
      </c>
      <c r="V71" s="105" t="n">
        <f aca="false">(Q71+S71)*R$8/86.4</f>
        <v>101.217963227239</v>
      </c>
      <c r="Y71" s="15"/>
      <c r="Z71" s="15"/>
      <c r="AA71" s="15"/>
      <c r="AB71" s="15"/>
      <c r="AC71" s="105" t="n">
        <f aca="false">(B71-B$16)^2</f>
        <v>30.1907982248521</v>
      </c>
      <c r="AD71" s="105" t="n">
        <f aca="false">(B71-V71)^2</f>
        <v>8087.93787483198</v>
      </c>
      <c r="AE71" s="32"/>
      <c r="AF71" s="32" t="n">
        <f aca="false">B71-V71</f>
        <v>-89.9329632272393</v>
      </c>
      <c r="AG71" s="32" t="str">
        <f aca="false">B71</f>
        <v>11,285</v>
      </c>
      <c r="AH71" s="32"/>
      <c r="AI71" s="119" t="str">
        <f aca="false">IF(V71&lt;B71,"-","+")</f>
        <v>-</v>
      </c>
      <c r="AJ71" s="120" t="n">
        <f aca="false">IF(AI71="-",AJ70-1,AJ70+1)</f>
        <v>-54</v>
      </c>
      <c r="AK71" s="112"/>
      <c r="AL71" s="105" t="n">
        <f aca="false">V71-V$16+AL70</f>
        <v>7007.32644782675</v>
      </c>
      <c r="AM71" s="105" t="n">
        <f aca="false">B71-B$16+AM70</f>
        <v>222.797230769231</v>
      </c>
      <c r="AN71" s="105" t="n">
        <f aca="false">(AM71-AM$16)^2</f>
        <v>11579.7373443652</v>
      </c>
      <c r="AO71" s="105" t="n">
        <f aca="false">(AM71-AL71)^2</f>
        <v>46029836.6971071</v>
      </c>
      <c r="AP71" s="32"/>
      <c r="AQ71" s="109" t="n">
        <f aca="false">((V71-B71)/B71)^2</f>
        <v>63.5089130460424</v>
      </c>
    </row>
    <row r="72" customFormat="false" ht="12.8" hidden="false" customHeight="false" outlineLevel="0" collapsed="false">
      <c r="A72" s="113" t="n">
        <v>40963</v>
      </c>
      <c r="B72" s="114" t="s">
        <v>117</v>
      </c>
      <c r="C72" s="68" t="n">
        <v>6.3</v>
      </c>
      <c r="D72" s="115" t="n">
        <v>10.4</v>
      </c>
      <c r="E72" s="116" t="n">
        <v>7.7</v>
      </c>
      <c r="F72" s="116" t="n">
        <v>9.7</v>
      </c>
      <c r="G72" s="116" t="n">
        <v>15.1</v>
      </c>
      <c r="H72" s="117"/>
      <c r="I72" s="117"/>
      <c r="J72" s="118" t="n">
        <f aca="false">(D72*D$15*D$8+E72*E$15*E$8+F72*F$15*F$8+G72*G$15*G$8+H72*H$15*H$8+I72*I$15*I$8)*M$15</f>
        <v>12.1245032842741</v>
      </c>
      <c r="K72" s="105" t="n">
        <f aca="false">K71+J72-M72-N72-O72</f>
        <v>97.3076772976361</v>
      </c>
      <c r="L72" s="109" t="n">
        <f aca="false">K71/$K$3</f>
        <v>0.447737320497408</v>
      </c>
      <c r="M72" s="118" t="n">
        <f aca="false">IF(J72&gt;K$6,(J72-K$6)^2/(J72-K$6+K$3-K71),0)</f>
        <v>0.750714009104011</v>
      </c>
      <c r="N72" s="118" t="n">
        <f aca="false">IF((J72-M72)&gt;C72,C72,(J72-M72+(C72-(J72-M72))*L72))</f>
        <v>6.3</v>
      </c>
      <c r="O72" s="118" t="n">
        <f aca="false">IF(K71&gt;(K$5/100*K$3),(K$4/100*L72*(K71-(K$5/100*K$3))),0)</f>
        <v>0</v>
      </c>
      <c r="P72" s="105" t="n">
        <f aca="false">P71+M72-Q72</f>
        <v>0.752134662828739</v>
      </c>
      <c r="Q72" s="118" t="n">
        <f aca="false">P71*(1-0.5^(1/K$7))</f>
        <v>0.00142065372472844</v>
      </c>
      <c r="R72" s="105" t="n">
        <f aca="false">R71-S72+O72</f>
        <v>42.427454729835</v>
      </c>
      <c r="S72" s="118" t="n">
        <f aca="false">R71*(1-0.5^(1/K$8))</f>
        <v>0.991694744553223</v>
      </c>
      <c r="T72" s="105" t="n">
        <f aca="false">Q72*R$8/86.4</f>
        <v>0.141292563154994</v>
      </c>
      <c r="U72" s="105" t="n">
        <f aca="false">S72*R$8/86.4</f>
        <v>98.6300108790028</v>
      </c>
      <c r="V72" s="105" t="n">
        <f aca="false">(Q72+S72)*R$8/86.4</f>
        <v>98.7713034421578</v>
      </c>
      <c r="Y72" s="15"/>
      <c r="Z72" s="15"/>
      <c r="AA72" s="15"/>
      <c r="AB72" s="15"/>
      <c r="AC72" s="105" t="n">
        <f aca="false">(B72-B$16)^2</f>
        <v>7.72070345562131</v>
      </c>
      <c r="AD72" s="105" t="n">
        <f aca="false">(B72-V72)^2</f>
        <v>8136.45554627111</v>
      </c>
      <c r="AE72" s="32"/>
      <c r="AF72" s="32" t="n">
        <f aca="false">B72-V72</f>
        <v>-90.2023034421578</v>
      </c>
      <c r="AG72" s="32" t="str">
        <f aca="false">B72</f>
        <v>8,569</v>
      </c>
      <c r="AH72" s="32"/>
      <c r="AI72" s="119" t="str">
        <f aca="false">IF(V72&lt;B72,"-","+")</f>
        <v>-</v>
      </c>
      <c r="AJ72" s="120" t="n">
        <f aca="false">IF(AI72="-",AJ71-1,AJ71+1)</f>
        <v>-55</v>
      </c>
      <c r="AK72" s="112"/>
      <c r="AL72" s="105" t="n">
        <f aca="false">V72-V$16+AL71</f>
        <v>7021.0984348929</v>
      </c>
      <c r="AM72" s="105" t="n">
        <f aca="false">B72-B$16+AM71</f>
        <v>225.575846153846</v>
      </c>
      <c r="AN72" s="105" t="n">
        <f aca="false">(AM72-AM$16)^2</f>
        <v>10989.4489571547</v>
      </c>
      <c r="AO72" s="105" t="n">
        <f aca="false">(AM72-AL72)^2</f>
        <v>46179127.2540627</v>
      </c>
      <c r="AP72" s="32"/>
      <c r="AQ72" s="109" t="n">
        <f aca="false">((V72-B72)/B72)^2</f>
        <v>110.808983352647</v>
      </c>
    </row>
    <row r="73" customFormat="false" ht="12.8" hidden="false" customHeight="false" outlineLevel="0" collapsed="false">
      <c r="A73" s="113" t="n">
        <v>40964</v>
      </c>
      <c r="B73" s="114" t="s">
        <v>95</v>
      </c>
      <c r="C73" s="68" t="n">
        <v>6.3</v>
      </c>
      <c r="D73" s="115" t="n">
        <v>0</v>
      </c>
      <c r="E73" s="116" t="n">
        <v>4.6</v>
      </c>
      <c r="F73" s="116" t="n">
        <v>0</v>
      </c>
      <c r="G73" s="116" t="n">
        <v>0</v>
      </c>
      <c r="H73" s="117"/>
      <c r="I73" s="117"/>
      <c r="J73" s="118" t="n">
        <f aca="false">(D73*D$15*D$8+E73*E$15*E$8+F73*F$15*F$8+G73*G$15*G$8+H73*H$15*H$8+I73*I$15*I$8)*M$15</f>
        <v>0.910613732863403</v>
      </c>
      <c r="K73" s="105" t="n">
        <f aca="false">K72+J73-M73-N73-O73</f>
        <v>94.7619071048456</v>
      </c>
      <c r="L73" s="109" t="n">
        <f aca="false">K72/$K$3</f>
        <v>0.472367365522505</v>
      </c>
      <c r="M73" s="118" t="n">
        <f aca="false">IF(J73&gt;K$6,(J73-K$6)^2/(J73-K$6+K$3-K72),0)</f>
        <v>0</v>
      </c>
      <c r="N73" s="118" t="n">
        <f aca="false">IF((J73-M73)&gt;C73,C73,(J73-M73+(C73-(J73-M73))*L73))</f>
        <v>3.45638392565389</v>
      </c>
      <c r="O73" s="118" t="n">
        <f aca="false">IF(K72&gt;(K$5/100*K$3),(K$4/100*L73*(K72-(K$5/100*K$3))),0)</f>
        <v>0</v>
      </c>
      <c r="P73" s="105" t="n">
        <f aca="false">P72+M73-Q73</f>
        <v>0.37606733141437</v>
      </c>
      <c r="Q73" s="118" t="n">
        <f aca="false">P72*(1-0.5^(1/K$7))</f>
        <v>0.37606733141437</v>
      </c>
      <c r="R73" s="105" t="n">
        <f aca="false">R72-S73+O73</f>
        <v>41.458410324551</v>
      </c>
      <c r="S73" s="118" t="n">
        <f aca="false">R72*(1-0.5^(1/K$8))</f>
        <v>0.969044405284035</v>
      </c>
      <c r="T73" s="105" t="n">
        <f aca="false">Q73*R$8/86.4</f>
        <v>37.4021594773574</v>
      </c>
      <c r="U73" s="105" t="n">
        <f aca="false">S73*R$8/86.4</f>
        <v>96.3772983171957</v>
      </c>
      <c r="V73" s="105" t="n">
        <f aca="false">(Q73+S73)*R$8/86.4</f>
        <v>133.779457794553</v>
      </c>
      <c r="Y73" s="15"/>
      <c r="Z73" s="15"/>
      <c r="AA73" s="15"/>
      <c r="AB73" s="15"/>
      <c r="AC73" s="105" t="n">
        <f aca="false">(B73-B$16)^2</f>
        <v>2.42928191715976</v>
      </c>
      <c r="AD73" s="105" t="n">
        <f aca="false">(B73-V73)^2</f>
        <v>15984.6606581403</v>
      </c>
      <c r="AE73" s="32"/>
      <c r="AF73" s="32" t="n">
        <f aca="false">B73-V73</f>
        <v>-126.430457794553</v>
      </c>
      <c r="AG73" s="32" t="str">
        <f aca="false">B73</f>
        <v>7,349</v>
      </c>
      <c r="AH73" s="32"/>
      <c r="AI73" s="119" t="str">
        <f aca="false">IF(V73&lt;B73,"-","+")</f>
        <v>-</v>
      </c>
      <c r="AJ73" s="120" t="n">
        <f aca="false">IF(AI73="-",AJ72-1,AJ72+1)</f>
        <v>-56</v>
      </c>
      <c r="AK73" s="112"/>
      <c r="AL73" s="105" t="n">
        <f aca="false">V73-V$16+AL72</f>
        <v>7069.87857631145</v>
      </c>
      <c r="AM73" s="105" t="n">
        <f aca="false">B73-B$16+AM72</f>
        <v>227.134461538462</v>
      </c>
      <c r="AN73" s="105" t="n">
        <f aca="false">(AM73-AM$16)^2</f>
        <v>10665.0971525251</v>
      </c>
      <c r="AO73" s="105" t="n">
        <f aca="false">(AM73-AL73)^2</f>
        <v>46823147.0202603</v>
      </c>
      <c r="AP73" s="32"/>
      <c r="AQ73" s="109" t="n">
        <f aca="false">((V73-B73)/B73)^2</f>
        <v>295.969477782298</v>
      </c>
    </row>
    <row r="74" customFormat="false" ht="12.8" hidden="false" customHeight="false" outlineLevel="0" collapsed="false">
      <c r="A74" s="113" t="n">
        <v>40965</v>
      </c>
      <c r="B74" s="114" t="s">
        <v>96</v>
      </c>
      <c r="C74" s="68" t="n">
        <v>6.3</v>
      </c>
      <c r="D74" s="115" t="n">
        <v>0</v>
      </c>
      <c r="E74" s="116" t="n">
        <v>11.3</v>
      </c>
      <c r="F74" s="116" t="n">
        <v>0</v>
      </c>
      <c r="G74" s="116" t="n">
        <v>0</v>
      </c>
      <c r="H74" s="117"/>
      <c r="I74" s="117"/>
      <c r="J74" s="118" t="n">
        <f aca="false">(D74*D$15*D$8+E74*E$15*E$8+F74*F$15*F$8+G74*G$15*G$8+H74*H$15*H$8+I74*I$15*I$8)*M$15</f>
        <v>2.23694243072966</v>
      </c>
      <c r="K74" s="105" t="n">
        <f aca="false">K73+J74-M74-N74-O74</f>
        <v>92.8928630080454</v>
      </c>
      <c r="L74" s="109" t="n">
        <f aca="false">K73/$K$3</f>
        <v>0.460009257790513</v>
      </c>
      <c r="M74" s="118" t="n">
        <f aca="false">IF(J74&gt;K$6,(J74-K$6)^2/(J74-K$6+K$3-K73),0)</f>
        <v>0</v>
      </c>
      <c r="N74" s="118" t="n">
        <f aca="false">IF((J74-M74)&gt;C74,C74,(J74-M74+(C74-(J74-M74))*L74))</f>
        <v>4.10598652752984</v>
      </c>
      <c r="O74" s="118" t="n">
        <f aca="false">IF(K73&gt;(K$5/100*K$3),(K$4/100*L74*(K73-(K$5/100*K$3))),0)</f>
        <v>0</v>
      </c>
      <c r="P74" s="105" t="n">
        <f aca="false">P73+M74-Q74</f>
        <v>0.188033665707185</v>
      </c>
      <c r="Q74" s="118" t="n">
        <f aca="false">P73*(1-0.5^(1/K$7))</f>
        <v>0.188033665707185</v>
      </c>
      <c r="R74" s="105" t="n">
        <f aca="false">R73-S74+O74</f>
        <v>40.5114989240722</v>
      </c>
      <c r="S74" s="118" t="n">
        <f aca="false">R73*(1-0.5^(1/K$8))</f>
        <v>0.94691140047873</v>
      </c>
      <c r="T74" s="105" t="n">
        <f aca="false">Q74*R$8/86.4</f>
        <v>18.7010797386787</v>
      </c>
      <c r="U74" s="105" t="n">
        <f aca="false">S74*R$8/86.4</f>
        <v>94.1760377814088</v>
      </c>
      <c r="V74" s="105" t="n">
        <f aca="false">(Q74+S74)*R$8/86.4</f>
        <v>112.877117520088</v>
      </c>
      <c r="Y74" s="15"/>
      <c r="Z74" s="15"/>
      <c r="AA74" s="15"/>
      <c r="AB74" s="15"/>
      <c r="AC74" s="105" t="n">
        <f aca="false">(B74-B$16)^2</f>
        <v>0.634596071005916</v>
      </c>
      <c r="AD74" s="105" t="n">
        <f aca="false">(B74-V74)^2</f>
        <v>11297.589082434</v>
      </c>
      <c r="AE74" s="32"/>
      <c r="AF74" s="32" t="n">
        <f aca="false">B74-V74</f>
        <v>-106.290117520088</v>
      </c>
      <c r="AG74" s="32" t="str">
        <f aca="false">B74</f>
        <v>6,587</v>
      </c>
      <c r="AH74" s="32"/>
      <c r="AI74" s="119" t="str">
        <f aca="false">IF(V74&lt;B74,"-","+")</f>
        <v>-</v>
      </c>
      <c r="AJ74" s="120" t="n">
        <f aca="false">IF(AI74="-",AJ73-1,AJ73+1)</f>
        <v>-57</v>
      </c>
      <c r="AK74" s="112"/>
      <c r="AL74" s="105" t="n">
        <f aca="false">V74-V$16+AL73</f>
        <v>7097.75637745553</v>
      </c>
      <c r="AM74" s="105" t="n">
        <f aca="false">B74-B$16+AM73</f>
        <v>227.931076923077</v>
      </c>
      <c r="AN74" s="105" t="n">
        <f aca="false">(AM74-AM$16)^2</f>
        <v>10501.19568872</v>
      </c>
      <c r="AO74" s="105" t="n">
        <f aca="false">(AM74-AL74)^2</f>
        <v>47194499.6598358</v>
      </c>
      <c r="AP74" s="32"/>
      <c r="AQ74" s="109" t="n">
        <f aca="false">((V74-B74)/B74)^2</f>
        <v>260.38169367683</v>
      </c>
    </row>
    <row r="75" customFormat="false" ht="12.8" hidden="false" customHeight="false" outlineLevel="0" collapsed="false">
      <c r="A75" s="113" t="n">
        <v>40966</v>
      </c>
      <c r="B75" s="114" t="s">
        <v>96</v>
      </c>
      <c r="C75" s="68" t="n">
        <v>6.3</v>
      </c>
      <c r="D75" s="115" t="n">
        <v>0</v>
      </c>
      <c r="E75" s="116" t="n">
        <v>0.2</v>
      </c>
      <c r="F75" s="116" t="n">
        <v>0</v>
      </c>
      <c r="G75" s="116" t="n">
        <v>0</v>
      </c>
      <c r="H75" s="117"/>
      <c r="I75" s="117"/>
      <c r="J75" s="118" t="n">
        <f aca="false">(D75*D$15*D$8+E75*E$15*E$8+F75*F$15*F$8+G75*G$15*G$8+H75*H$15*H$8+I75*I$15*I$8)*M$15</f>
        <v>0.0395919014288436</v>
      </c>
      <c r="K75" s="105" t="n">
        <f aca="false">K74+J75-M75-N75-O75</f>
        <v>90.0698181931181</v>
      </c>
      <c r="L75" s="109" t="n">
        <f aca="false">K74/$K$3</f>
        <v>0.450936228194395</v>
      </c>
      <c r="M75" s="118" t="n">
        <f aca="false">IF(J75&gt;K$6,(J75-K$6)^2/(J75-K$6+K$3-K74),0)</f>
        <v>0</v>
      </c>
      <c r="N75" s="118" t="n">
        <f aca="false">IF((J75-M75)&gt;C75,C75,(J75-M75+(C75-(J75-M75))*L75))</f>
        <v>2.86263671635617</v>
      </c>
      <c r="O75" s="118" t="n">
        <f aca="false">IF(K74&gt;(K$5/100*K$3),(K$4/100*L75*(K74-(K$5/100*K$3))),0)</f>
        <v>0</v>
      </c>
      <c r="P75" s="105" t="n">
        <f aca="false">P74+M75-Q75</f>
        <v>0.0940168328535924</v>
      </c>
      <c r="Q75" s="118" t="n">
        <f aca="false">P74*(1-0.5^(1/K$7))</f>
        <v>0.0940168328535924</v>
      </c>
      <c r="R75" s="105" t="n">
        <f aca="false">R74-S75+O75</f>
        <v>39.5862150098704</v>
      </c>
      <c r="S75" s="118" t="n">
        <f aca="false">R74*(1-0.5^(1/K$8))</f>
        <v>0.925283914201823</v>
      </c>
      <c r="T75" s="105" t="n">
        <f aca="false">Q75*R$8/86.4</f>
        <v>9.35053986933934</v>
      </c>
      <c r="U75" s="105" t="n">
        <f aca="false">S75*R$8/86.4</f>
        <v>92.0250541057438</v>
      </c>
      <c r="V75" s="105" t="n">
        <f aca="false">(Q75+S75)*R$8/86.4</f>
        <v>101.375593975083</v>
      </c>
      <c r="Y75" s="15"/>
      <c r="Z75" s="15"/>
      <c r="AA75" s="15"/>
      <c r="AB75" s="15"/>
      <c r="AC75" s="105" t="n">
        <f aca="false">(B75-B$16)^2</f>
        <v>0.634596071005916</v>
      </c>
      <c r="AD75" s="105" t="n">
        <f aca="false">(B75-V75)^2</f>
        <v>8984.87754777317</v>
      </c>
      <c r="AE75" s="32"/>
      <c r="AF75" s="32" t="n">
        <f aca="false">B75-V75</f>
        <v>-94.7885939750832</v>
      </c>
      <c r="AG75" s="32" t="str">
        <f aca="false">B75</f>
        <v>6,587</v>
      </c>
      <c r="AH75" s="32"/>
      <c r="AI75" s="119" t="str">
        <f aca="false">IF(V75&lt;B75,"-","+")</f>
        <v>-</v>
      </c>
      <c r="AJ75" s="120" t="n">
        <f aca="false">IF(AI75="-",AJ74-1,AJ74+1)</f>
        <v>-58</v>
      </c>
      <c r="AK75" s="112"/>
      <c r="AL75" s="105" t="n">
        <f aca="false">V75-V$16+AL74</f>
        <v>7114.13265505461</v>
      </c>
      <c r="AM75" s="105" t="n">
        <f aca="false">B75-B$16+AM74</f>
        <v>228.727692307692</v>
      </c>
      <c r="AN75" s="105" t="n">
        <f aca="false">(AM75-AM$16)^2</f>
        <v>10338.5634170569</v>
      </c>
      <c r="AO75" s="105" t="n">
        <f aca="false">(AM75-AL75)^2</f>
        <v>47408801.5010199</v>
      </c>
      <c r="AP75" s="32"/>
      <c r="AQ75" s="109" t="n">
        <f aca="false">((V75-B75)/B75)^2</f>
        <v>207.079370323856</v>
      </c>
    </row>
    <row r="76" customFormat="false" ht="12.8" hidden="false" customHeight="false" outlineLevel="0" collapsed="false">
      <c r="A76" s="113" t="n">
        <v>40967</v>
      </c>
      <c r="B76" s="114" t="s">
        <v>96</v>
      </c>
      <c r="C76" s="68" t="n">
        <v>6.3</v>
      </c>
      <c r="D76" s="115" t="n">
        <v>0</v>
      </c>
      <c r="E76" s="116" t="n">
        <v>0</v>
      </c>
      <c r="F76" s="116" t="n">
        <v>0</v>
      </c>
      <c r="G76" s="116" t="n">
        <v>0</v>
      </c>
      <c r="H76" s="117"/>
      <c r="I76" s="117"/>
      <c r="J76" s="118" t="n">
        <f aca="false">(D76*D$15*D$8+E76*E$15*E$8+F76*F$15*F$8+G76*G$15*G$8+H76*H$15*H$8+I76*I$15*I$8)*M$15</f>
        <v>0</v>
      </c>
      <c r="K76" s="105" t="n">
        <f aca="false">K75+J76-M76-N76-O76</f>
        <v>87.3152557920665</v>
      </c>
      <c r="L76" s="109" t="n">
        <f aca="false">K75/$K$3</f>
        <v>0.437232127151059</v>
      </c>
      <c r="M76" s="118" t="n">
        <f aca="false">IF(J76&gt;K$6,(J76-K$6)^2/(J76-K$6+K$3-K75),0)</f>
        <v>0</v>
      </c>
      <c r="N76" s="118" t="n">
        <f aca="false">IF((J76-M76)&gt;C76,C76,(J76-M76+(C76-(J76-M76))*L76))</f>
        <v>2.75456240105167</v>
      </c>
      <c r="O76" s="118" t="n">
        <f aca="false">IF(K75&gt;(K$5/100*K$3),(K$4/100*L76*(K75-(K$5/100*K$3))),0)</f>
        <v>0</v>
      </c>
      <c r="P76" s="105" t="n">
        <f aca="false">P75+M76-Q76</f>
        <v>0.0470084164267962</v>
      </c>
      <c r="Q76" s="118" t="n">
        <f aca="false">P75*(1-0.5^(1/K$7))</f>
        <v>0.0470084164267962</v>
      </c>
      <c r="R76" s="105" t="n">
        <f aca="false">R75-S76+O76</f>
        <v>38.6820646094763</v>
      </c>
      <c r="S76" s="118" t="n">
        <f aca="false">R75*(1-0.5^(1/K$8))</f>
        <v>0.904150400394169</v>
      </c>
      <c r="T76" s="105" t="n">
        <f aca="false">Q76*R$8/86.4</f>
        <v>4.67526993466967</v>
      </c>
      <c r="U76" s="105" t="n">
        <f aca="false">S76*R$8/86.4</f>
        <v>89.9231989651284</v>
      </c>
      <c r="V76" s="105" t="n">
        <f aca="false">(Q76+S76)*R$8/86.4</f>
        <v>94.5984688997981</v>
      </c>
      <c r="Y76" s="15"/>
      <c r="Z76" s="15"/>
      <c r="AA76" s="15"/>
      <c r="AB76" s="15"/>
      <c r="AC76" s="105" t="n">
        <f aca="false">(B76-B$16)^2</f>
        <v>0.634596071005916</v>
      </c>
      <c r="AD76" s="105" t="n">
        <f aca="false">(B76-V76)^2</f>
        <v>7746.01865790012</v>
      </c>
      <c r="AE76" s="32"/>
      <c r="AF76" s="32" t="n">
        <f aca="false">B76-V76</f>
        <v>-88.0114688997981</v>
      </c>
      <c r="AG76" s="32" t="str">
        <f aca="false">B76</f>
        <v>6,587</v>
      </c>
      <c r="AH76" s="32"/>
      <c r="AI76" s="119" t="str">
        <f aca="false">IF(V76&lt;B76,"-","+")</f>
        <v>-</v>
      </c>
      <c r="AJ76" s="120" t="n">
        <f aca="false">IF(AI76="-",AJ75-1,AJ75+1)</f>
        <v>-59</v>
      </c>
      <c r="AK76" s="112"/>
      <c r="AL76" s="105" t="n">
        <f aca="false">V76-V$16+AL75</f>
        <v>7123.7318075784</v>
      </c>
      <c r="AM76" s="105" t="n">
        <f aca="false">B76-B$16+AM75</f>
        <v>229.524307692308</v>
      </c>
      <c r="AN76" s="105" t="n">
        <f aca="false">(AM76-AM$16)^2</f>
        <v>10177.2003375358</v>
      </c>
      <c r="AO76" s="105" t="n">
        <f aca="false">(AM76-AL76)^2</f>
        <v>47530097.0514857</v>
      </c>
      <c r="AP76" s="32"/>
      <c r="AQ76" s="109" t="n">
        <f aca="false">((V76-B76)/B76)^2</f>
        <v>178.526714211297</v>
      </c>
    </row>
    <row r="77" customFormat="false" ht="12.8" hidden="false" customHeight="false" outlineLevel="0" collapsed="false">
      <c r="A77" s="113" t="n">
        <v>40968</v>
      </c>
      <c r="B77" s="114" t="s">
        <v>126</v>
      </c>
      <c r="C77" s="68" t="n">
        <v>6.3</v>
      </c>
      <c r="D77" s="115" t="n">
        <v>0</v>
      </c>
      <c r="E77" s="116" t="n">
        <v>0</v>
      </c>
      <c r="F77" s="116" t="n">
        <v>0</v>
      </c>
      <c r="G77" s="116" t="n">
        <v>0</v>
      </c>
      <c r="H77" s="117"/>
      <c r="I77" s="117"/>
      <c r="J77" s="118" t="n">
        <f aca="false">(D77*D$15*D$8+E77*E$15*E$8+F77*F$15*F$8+G77*G$15*G$8+H77*H$15*H$8+I77*I$15*I$8)*M$15</f>
        <v>0</v>
      </c>
      <c r="K77" s="105" t="n">
        <f aca="false">K76+J77-M77-N77-O77</f>
        <v>84.6449348625033</v>
      </c>
      <c r="L77" s="109" t="n">
        <f aca="false">K76/$K$3</f>
        <v>0.423860465010031</v>
      </c>
      <c r="M77" s="118" t="n">
        <f aca="false">IF(J77&gt;K$6,(J77-K$6)^2/(J77-K$6+K$3-K76),0)</f>
        <v>0</v>
      </c>
      <c r="N77" s="118" t="n">
        <f aca="false">IF((J77-M77)&gt;C77,C77,(J77-M77+(C77-(J77-M77))*L77))</f>
        <v>2.6703209295632</v>
      </c>
      <c r="O77" s="118" t="n">
        <f aca="false">IF(K76&gt;(K$5/100*K$3),(K$4/100*L77*(K76-(K$5/100*K$3))),0)</f>
        <v>0</v>
      </c>
      <c r="P77" s="105" t="n">
        <f aca="false">P76+M77-Q77</f>
        <v>0.0235042082133981</v>
      </c>
      <c r="Q77" s="118" t="n">
        <f aca="false">P76*(1-0.5^(1/K$7))</f>
        <v>0.0235042082133981</v>
      </c>
      <c r="R77" s="105" t="n">
        <f aca="false">R76-S77+O77</f>
        <v>37.7985650327673</v>
      </c>
      <c r="S77" s="118" t="n">
        <f aca="false">R76*(1-0.5^(1/K$8))</f>
        <v>0.883499576708977</v>
      </c>
      <c r="T77" s="105" t="n">
        <f aca="false">Q77*R$8/86.4</f>
        <v>2.33763496733484</v>
      </c>
      <c r="U77" s="105" t="n">
        <f aca="false">S77*R$8/86.4</f>
        <v>87.8693502622713</v>
      </c>
      <c r="V77" s="105" t="n">
        <f aca="false">(Q77+S77)*R$8/86.4</f>
        <v>90.2069852296061</v>
      </c>
      <c r="Y77" s="15"/>
      <c r="Z77" s="15"/>
      <c r="AA77" s="15"/>
      <c r="AB77" s="15"/>
      <c r="AC77" s="105" t="n">
        <f aca="false">(B77-B$16)^2</f>
        <v>0.00571768639053245</v>
      </c>
      <c r="AD77" s="105" t="n">
        <f aca="false">(B77-V77)^2</f>
        <v>7113.40178950064</v>
      </c>
      <c r="AE77" s="32"/>
      <c r="AF77" s="32" t="n">
        <f aca="false">B77-V77</f>
        <v>-84.3409852296061</v>
      </c>
      <c r="AG77" s="32" t="str">
        <f aca="false">B77</f>
        <v>5,866</v>
      </c>
      <c r="AH77" s="32"/>
      <c r="AI77" s="119" t="str">
        <f aca="false">IF(V77&lt;B77,"-","+")</f>
        <v>-</v>
      </c>
      <c r="AJ77" s="120" t="n">
        <f aca="false">IF(AI77="-",AJ76-1,AJ76+1)</f>
        <v>-60</v>
      </c>
      <c r="AK77" s="112"/>
      <c r="AL77" s="105" t="n">
        <f aca="false">V77-V$16+AL76</f>
        <v>7128.939476432</v>
      </c>
      <c r="AM77" s="105" t="n">
        <f aca="false">B77-B$16+AM76</f>
        <v>229.599923076923</v>
      </c>
      <c r="AN77" s="105" t="n">
        <f aca="false">(AM77-AM$16)^2</f>
        <v>10161.9495759608</v>
      </c>
      <c r="AO77" s="105" t="n">
        <f aca="false">(AM77-AL77)^2</f>
        <v>47600886.2724899</v>
      </c>
      <c r="AP77" s="32"/>
      <c r="AQ77" s="109" t="n">
        <f aca="false">((V77-B77)/B77)^2</f>
        <v>206.725105649674</v>
      </c>
    </row>
    <row r="78" customFormat="false" ht="12.8" hidden="false" customHeight="false" outlineLevel="0" collapsed="false">
      <c r="A78" s="113" t="n">
        <v>40969</v>
      </c>
      <c r="B78" s="114" t="s">
        <v>127</v>
      </c>
      <c r="C78" s="68" t="n">
        <v>6.3</v>
      </c>
      <c r="D78" s="115" t="n">
        <v>0</v>
      </c>
      <c r="E78" s="116" t="n">
        <v>0</v>
      </c>
      <c r="F78" s="116" t="n">
        <v>0</v>
      </c>
      <c r="G78" s="116" t="n">
        <v>0</v>
      </c>
      <c r="H78" s="117"/>
      <c r="I78" s="117"/>
      <c r="J78" s="118" t="n">
        <f aca="false">(D78*D$15*D$8+E78*E$15*E$8+F78*F$15*F$8+G78*G$15*G$8+H78*H$15*H$8+I78*I$15*I$8)*M$15</f>
        <v>0</v>
      </c>
      <c r="K78" s="105" t="n">
        <f aca="false">K77+J78-M78-N78-O78</f>
        <v>82.056279087582</v>
      </c>
      <c r="L78" s="109" t="n">
        <f aca="false">K77/$K$3</f>
        <v>0.410897742050987</v>
      </c>
      <c r="M78" s="118" t="n">
        <f aca="false">IF(J78&gt;K$6,(J78-K$6)^2/(J78-K$6+K$3-K77),0)</f>
        <v>0</v>
      </c>
      <c r="N78" s="118" t="n">
        <f aca="false">IF((J78-M78)&gt;C78,C78,(J78-M78+(C78-(J78-M78))*L78))</f>
        <v>2.58865577492122</v>
      </c>
      <c r="O78" s="118" t="n">
        <f aca="false">IF(K77&gt;(K$5/100*K$3),(K$4/100*L78*(K77-(K$5/100*K$3))),0)</f>
        <v>0</v>
      </c>
      <c r="P78" s="105" t="n">
        <f aca="false">P77+M78-Q78</f>
        <v>0.011752104106699</v>
      </c>
      <c r="Q78" s="118" t="n">
        <f aca="false">P77*(1-0.5^(1/K$7))</f>
        <v>0.011752104106699</v>
      </c>
      <c r="R78" s="105" t="n">
        <f aca="false">R77-S78+O78</f>
        <v>36.9352446142787</v>
      </c>
      <c r="S78" s="118" t="n">
        <f aca="false">R77*(1-0.5^(1/K$8))</f>
        <v>0.863320418488614</v>
      </c>
      <c r="T78" s="105" t="n">
        <f aca="false">Q78*R$8/86.4</f>
        <v>1.16881748366742</v>
      </c>
      <c r="U78" s="105" t="n">
        <f aca="false">S78*R$8/86.4</f>
        <v>85.8624115286187</v>
      </c>
      <c r="V78" s="105" t="n">
        <f aca="false">(Q78+S78)*R$8/86.4</f>
        <v>87.0312290122861</v>
      </c>
      <c r="Y78" s="15"/>
      <c r="Z78" s="15"/>
      <c r="AA78" s="15"/>
      <c r="AB78" s="15"/>
      <c r="AC78" s="105" t="n">
        <f aca="false">(B78-B$16)^2</f>
        <v>0.192181071005917</v>
      </c>
      <c r="AD78" s="105" t="n">
        <f aca="false">(B78-V78)^2</f>
        <v>6671.49645204148</v>
      </c>
      <c r="AE78" s="32"/>
      <c r="AF78" s="32" t="n">
        <f aca="false">B78-V78</f>
        <v>-81.6792290122861</v>
      </c>
      <c r="AG78" s="32" t="str">
        <f aca="false">B78</f>
        <v>5,352</v>
      </c>
      <c r="AH78" s="32"/>
      <c r="AI78" s="119" t="str">
        <f aca="false">IF(V78&lt;B78,"-","+")</f>
        <v>-</v>
      </c>
      <c r="AJ78" s="120" t="n">
        <f aca="false">IF(AI78="-",AJ77-1,AJ77+1)</f>
        <v>-61</v>
      </c>
      <c r="AK78" s="112"/>
      <c r="AL78" s="105" t="n">
        <f aca="false">V78-V$16+AL77</f>
        <v>7130.97138906829</v>
      </c>
      <c r="AM78" s="105" t="n">
        <f aca="false">B78-B$16+AM77</f>
        <v>229.161538461539</v>
      </c>
      <c r="AN78" s="105" t="n">
        <f aca="false">(AM78-AM$16)^2</f>
        <v>10250.525790726</v>
      </c>
      <c r="AO78" s="105" t="n">
        <f aca="false">(AM78-AL78)^2</f>
        <v>47634979.2139323</v>
      </c>
      <c r="AP78" s="32"/>
      <c r="AQ78" s="109" t="n">
        <f aca="false">((V78-B78)/B78)^2</f>
        <v>232.911563034197</v>
      </c>
    </row>
    <row r="79" customFormat="false" ht="12.8" hidden="false" customHeight="false" outlineLevel="0" collapsed="false">
      <c r="A79" s="113" t="n">
        <v>40970</v>
      </c>
      <c r="B79" s="114" t="s">
        <v>126</v>
      </c>
      <c r="C79" s="68" t="n">
        <v>6.3</v>
      </c>
      <c r="D79" s="115" t="n">
        <v>0</v>
      </c>
      <c r="E79" s="116" t="n">
        <v>0</v>
      </c>
      <c r="F79" s="116" t="n">
        <v>0</v>
      </c>
      <c r="G79" s="116" t="n">
        <v>0</v>
      </c>
      <c r="H79" s="117"/>
      <c r="I79" s="117"/>
      <c r="J79" s="118" t="n">
        <f aca="false">(D79*D$15*D$8+E79*E$15*E$8+F79*F$15*F$8+G79*G$15*G$8+H79*H$15*H$8+I79*I$15*I$8)*M$15</f>
        <v>0</v>
      </c>
      <c r="K79" s="105" t="n">
        <f aca="false">K78+J79-M79-N79-O79</f>
        <v>79.5467909407288</v>
      </c>
      <c r="L79" s="109" t="n">
        <f aca="false">K78/$K$3</f>
        <v>0.398331451881466</v>
      </c>
      <c r="M79" s="118" t="n">
        <f aca="false">IF(J79&gt;K$6,(J79-K$6)^2/(J79-K$6+K$3-K78),0)</f>
        <v>0</v>
      </c>
      <c r="N79" s="118" t="n">
        <f aca="false">IF((J79-M79)&gt;C79,C79,(J79-M79+(C79-(J79-M79))*L79))</f>
        <v>2.50948814685324</v>
      </c>
      <c r="O79" s="118" t="n">
        <f aca="false">IF(K78&gt;(K$5/100*K$3),(K$4/100*L79*(K78-(K$5/100*K$3))),0)</f>
        <v>0</v>
      </c>
      <c r="P79" s="105" t="n">
        <f aca="false">P78+M79-Q79</f>
        <v>0.00587605205334952</v>
      </c>
      <c r="Q79" s="118" t="n">
        <f aca="false">P78*(1-0.5^(1/K$7))</f>
        <v>0.00587605205334952</v>
      </c>
      <c r="R79" s="105" t="n">
        <f aca="false">R78-S79+O79</f>
        <v>36.0916424613997</v>
      </c>
      <c r="S79" s="118" t="n">
        <f aca="false">R78*(1-0.5^(1/K$8))</f>
        <v>0.843602152878974</v>
      </c>
      <c r="T79" s="105" t="n">
        <f aca="false">Q79*R$8/86.4</f>
        <v>0.584408741833709</v>
      </c>
      <c r="U79" s="105" t="n">
        <f aca="false">S79*R$8/86.4</f>
        <v>83.9013113389933</v>
      </c>
      <c r="V79" s="105" t="n">
        <f aca="false">(Q79+S79)*R$8/86.4</f>
        <v>84.485720080827</v>
      </c>
      <c r="Y79" s="15"/>
      <c r="Z79" s="15"/>
      <c r="AA79" s="15"/>
      <c r="AB79" s="15"/>
      <c r="AC79" s="105" t="n">
        <f aca="false">(B79-B$16)^2</f>
        <v>0.00571768639053245</v>
      </c>
      <c r="AD79" s="105" t="n">
        <f aca="false">(B79-V79)^2</f>
        <v>6181.06038558759</v>
      </c>
      <c r="AE79" s="32"/>
      <c r="AF79" s="32" t="n">
        <f aca="false">B79-V79</f>
        <v>-78.619720080827</v>
      </c>
      <c r="AG79" s="32" t="str">
        <f aca="false">B79</f>
        <v>5,866</v>
      </c>
      <c r="AH79" s="32"/>
      <c r="AI79" s="119" t="str">
        <f aca="false">IF(V79&lt;B79,"-","+")</f>
        <v>-</v>
      </c>
      <c r="AJ79" s="120" t="n">
        <f aca="false">IF(AI79="-",AJ78-1,AJ78+1)</f>
        <v>-62</v>
      </c>
      <c r="AK79" s="112"/>
      <c r="AL79" s="105" t="n">
        <f aca="false">V79-V$16+AL78</f>
        <v>7130.45779277311</v>
      </c>
      <c r="AM79" s="105" t="n">
        <f aca="false">B79-B$16+AM78</f>
        <v>229.237153846154</v>
      </c>
      <c r="AN79" s="105" t="n">
        <f aca="false">(AM79-AM$16)^2</f>
        <v>10235.2201672812</v>
      </c>
      <c r="AO79" s="105" t="n">
        <f aca="false">(AM79-AL79)^2</f>
        <v>47626846.3071514</v>
      </c>
      <c r="AP79" s="32"/>
      <c r="AQ79" s="109" t="n">
        <f aca="false">((V79-B79)/B79)^2</f>
        <v>179.629999689264</v>
      </c>
    </row>
    <row r="80" customFormat="false" ht="12.8" hidden="false" customHeight="false" outlineLevel="0" collapsed="false">
      <c r="A80" s="113" t="n">
        <v>40971</v>
      </c>
      <c r="B80" s="114" t="s">
        <v>128</v>
      </c>
      <c r="C80" s="68" t="n">
        <v>6.3</v>
      </c>
      <c r="D80" s="115" t="n">
        <v>0</v>
      </c>
      <c r="E80" s="116" t="n">
        <v>6.1</v>
      </c>
      <c r="F80" s="116" t="n">
        <v>0</v>
      </c>
      <c r="G80" s="116" t="n">
        <v>0</v>
      </c>
      <c r="H80" s="117"/>
      <c r="I80" s="117"/>
      <c r="J80" s="118" t="n">
        <f aca="false">(D80*D$15*D$8+E80*E$15*E$8+F80*F$15*F$8+G80*G$15*G$8+H80*H$15*H$8+I80*I$15*I$8)*M$15</f>
        <v>1.20755299357973</v>
      </c>
      <c r="K80" s="105" t="n">
        <f aca="false">K79+J80-M80-N80-O80</f>
        <v>77.580345225212</v>
      </c>
      <c r="L80" s="109" t="n">
        <f aca="false">K79/$K$3</f>
        <v>0.386149470586062</v>
      </c>
      <c r="M80" s="118" t="n">
        <f aca="false">IF(J80&gt;K$6,(J80-K$6)^2/(J80-K$6+K$3-K79),0)</f>
        <v>0</v>
      </c>
      <c r="N80" s="118" t="n">
        <f aca="false">IF((J80-M80)&gt;C80,C80,(J80-M80+(C80-(J80-M80))*L80))</f>
        <v>3.17399870909649</v>
      </c>
      <c r="O80" s="118" t="n">
        <f aca="false">IF(K79&gt;(K$5/100*K$3),(K$4/100*L80*(K79-(K$5/100*K$3))),0)</f>
        <v>0</v>
      </c>
      <c r="P80" s="105" t="n">
        <f aca="false">P79+M80-Q80</f>
        <v>0.00293802602667476</v>
      </c>
      <c r="Q80" s="118" t="n">
        <f aca="false">P79*(1-0.5^(1/K$7))</f>
        <v>0.00293802602667476</v>
      </c>
      <c r="R80" s="105" t="n">
        <f aca="false">R79-S80+O80</f>
        <v>35.2673082083214</v>
      </c>
      <c r="S80" s="118" t="n">
        <f aca="false">R79*(1-0.5^(1/K$8))</f>
        <v>0.82433425307828</v>
      </c>
      <c r="T80" s="105" t="n">
        <f aca="false">Q80*R$8/86.4</f>
        <v>0.292204370916854</v>
      </c>
      <c r="U80" s="105" t="n">
        <f aca="false">S80*R$8/86.4</f>
        <v>81.9850027396025</v>
      </c>
      <c r="V80" s="105" t="n">
        <f aca="false">(Q80+S80)*R$8/86.4</f>
        <v>82.2772071105194</v>
      </c>
      <c r="Y80" s="15"/>
      <c r="Z80" s="15"/>
      <c r="AA80" s="15"/>
      <c r="AB80" s="15"/>
      <c r="AC80" s="105" t="n">
        <f aca="false">(B80-B$16)^2</f>
        <v>0.375297609467455</v>
      </c>
      <c r="AD80" s="105" t="n">
        <f aca="false">(B80-V80)^2</f>
        <v>5756.89530464999</v>
      </c>
      <c r="AE80" s="32"/>
      <c r="AF80" s="32" t="n">
        <f aca="false">B80-V80</f>
        <v>-75.8742071105194</v>
      </c>
      <c r="AG80" s="32" t="str">
        <f aca="false">B80</f>
        <v>6,403</v>
      </c>
      <c r="AH80" s="32"/>
      <c r="AI80" s="119" t="str">
        <f aca="false">IF(V80&lt;B80,"-","+")</f>
        <v>-</v>
      </c>
      <c r="AJ80" s="120" t="n">
        <f aca="false">IF(AI80="-",AJ79-1,AJ79+1)</f>
        <v>-63</v>
      </c>
      <c r="AK80" s="112"/>
      <c r="AL80" s="105" t="n">
        <f aca="false">V80-V$16+AL79</f>
        <v>7127.73568350762</v>
      </c>
      <c r="AM80" s="105" t="n">
        <f aca="false">B80-B$16+AM79</f>
        <v>229.849769230769</v>
      </c>
      <c r="AN80" s="105" t="n">
        <f aca="false">(AM80-AM$16)^2</f>
        <v>10111.6397685931</v>
      </c>
      <c r="AO80" s="105" t="n">
        <f aca="false">(AM80-AL80)^2</f>
        <v>47580830.086379</v>
      </c>
      <c r="AP80" s="32"/>
      <c r="AQ80" s="109" t="n">
        <f aca="false">((V80-B80)/B80)^2</f>
        <v>140.417529486327</v>
      </c>
    </row>
    <row r="81" customFormat="false" ht="12.8" hidden="false" customHeight="false" outlineLevel="0" collapsed="false">
      <c r="A81" s="113" t="n">
        <v>40972</v>
      </c>
      <c r="B81" s="114" t="s">
        <v>129</v>
      </c>
      <c r="C81" s="68" t="n">
        <v>6.3</v>
      </c>
      <c r="D81" s="115" t="n">
        <v>0</v>
      </c>
      <c r="E81" s="116" t="n">
        <v>18</v>
      </c>
      <c r="F81" s="116" t="n">
        <v>0</v>
      </c>
      <c r="G81" s="116" t="n">
        <v>1.3</v>
      </c>
      <c r="H81" s="117"/>
      <c r="I81" s="117"/>
      <c r="J81" s="118" t="n">
        <f aca="false">(D81*D$15*D$8+E81*E$15*E$8+F81*F$15*F$8+G81*G$15*G$8+H81*H$15*H$8+I81*I$15*I$8)*M$15</f>
        <v>4.12128060343103</v>
      </c>
      <c r="K81" s="105" t="n">
        <f aca="false">K80+J81-M81-N81-O81</f>
        <v>76.7522192331747</v>
      </c>
      <c r="L81" s="109" t="n">
        <f aca="false">K80/$K$3</f>
        <v>0.376603617598117</v>
      </c>
      <c r="M81" s="118" t="n">
        <f aca="false">IF(J81&gt;K$6,(J81-K$6)^2/(J81-K$6+K$3-K80),0)</f>
        <v>0.020213256598137</v>
      </c>
      <c r="N81" s="118" t="n">
        <f aca="false">IF((J81-M81)&gt;C81,C81,(J81-M81+(C81-(J81-M81))*L81))</f>
        <v>4.92919333887025</v>
      </c>
      <c r="O81" s="118" t="n">
        <f aca="false">IF(K80&gt;(K$5/100*K$3),(K$4/100*L81*(K80-(K$5/100*K$3))),0)</f>
        <v>0</v>
      </c>
      <c r="P81" s="105" t="n">
        <f aca="false">P80+M81-Q81</f>
        <v>0.0216822696114744</v>
      </c>
      <c r="Q81" s="118" t="n">
        <f aca="false">P80*(1-0.5^(1/K$7))</f>
        <v>0.00146901301333738</v>
      </c>
      <c r="R81" s="105" t="n">
        <f aca="false">R80-S81+O81</f>
        <v>34.4618017756042</v>
      </c>
      <c r="S81" s="118" t="n">
        <f aca="false">R80*(1-0.5^(1/K$8))</f>
        <v>0.80550643271724</v>
      </c>
      <c r="T81" s="105" t="n">
        <f aca="false">Q81*R$8/86.4</f>
        <v>0.146102185458427</v>
      </c>
      <c r="U81" s="105" t="n">
        <f aca="false">S81*R$8/86.4</f>
        <v>80.1124626891116</v>
      </c>
      <c r="V81" s="105" t="n">
        <f aca="false">(Q81+S81)*R$8/86.4</f>
        <v>80.25856487457</v>
      </c>
      <c r="Y81" s="15"/>
      <c r="Z81" s="15"/>
      <c r="AA81" s="15"/>
      <c r="AB81" s="15"/>
      <c r="AC81" s="105" t="n">
        <f aca="false">(B81-B$16)^2</f>
        <v>42.0113379940828</v>
      </c>
      <c r="AD81" s="105" t="n">
        <f aca="false">(B81-V81)^2</f>
        <v>4622.17300344411</v>
      </c>
      <c r="AE81" s="32"/>
      <c r="AF81" s="32" t="n">
        <f aca="false">B81-V81</f>
        <v>-67.98656487457</v>
      </c>
      <c r="AG81" s="32" t="str">
        <f aca="false">B81</f>
        <v>12,272</v>
      </c>
      <c r="AH81" s="32"/>
      <c r="AI81" s="119" t="str">
        <f aca="false">IF(V81&lt;B81,"-","+")</f>
        <v>-</v>
      </c>
      <c r="AJ81" s="120" t="n">
        <f aca="false">IF(AI81="-",AJ80-1,AJ80+1)</f>
        <v>-64</v>
      </c>
      <c r="AK81" s="112"/>
      <c r="AL81" s="105" t="n">
        <f aca="false">V81-V$16+AL80</f>
        <v>7122.99493200619</v>
      </c>
      <c r="AM81" s="105" t="n">
        <f aca="false">B81-B$16+AM80</f>
        <v>236.331384615385</v>
      </c>
      <c r="AN81" s="105" t="n">
        <f aca="false">(AM81-AM$16)^2</f>
        <v>8850.11205309811</v>
      </c>
      <c r="AO81" s="105" t="n">
        <f aca="false">(AM81-AL81)^2</f>
        <v>47426134.8149613</v>
      </c>
      <c r="AP81" s="32"/>
      <c r="AQ81" s="109" t="n">
        <f aca="false">((V81-B81)/B81)^2</f>
        <v>30.6913154838924</v>
      </c>
    </row>
    <row r="82" customFormat="false" ht="12.8" hidden="false" customHeight="false" outlineLevel="0" collapsed="false">
      <c r="A82" s="113" t="n">
        <v>40973</v>
      </c>
      <c r="B82" s="114" t="s">
        <v>92</v>
      </c>
      <c r="C82" s="68" t="n">
        <v>6.3</v>
      </c>
      <c r="D82" s="115" t="n">
        <v>0</v>
      </c>
      <c r="E82" s="116" t="n">
        <v>8</v>
      </c>
      <c r="F82" s="116" t="n">
        <v>0</v>
      </c>
      <c r="G82" s="116" t="n">
        <v>0</v>
      </c>
      <c r="H82" s="117"/>
      <c r="I82" s="117"/>
      <c r="J82" s="118" t="n">
        <f aca="false">(D82*D$15*D$8+E82*E$15*E$8+F82*F$15*F$8+G82*G$15*G$8+H82*H$15*H$8+I82*I$15*I$8)*M$15</f>
        <v>1.58367605715374</v>
      </c>
      <c r="K82" s="105" t="n">
        <f aca="false">K81+J82-M82-N82-O82</f>
        <v>74.9949943339707</v>
      </c>
      <c r="L82" s="109" t="n">
        <f aca="false">K81/$K$3</f>
        <v>0.372583588510557</v>
      </c>
      <c r="M82" s="118" t="n">
        <f aca="false">IF(J82&gt;K$6,(J82-K$6)^2/(J82-K$6+K$3-K81),0)</f>
        <v>0</v>
      </c>
      <c r="N82" s="118" t="n">
        <f aca="false">IF((J82-M82)&gt;C82,C82,(J82-M82+(C82-(J82-M82))*L82))</f>
        <v>3.34090095635766</v>
      </c>
      <c r="O82" s="118" t="n">
        <f aca="false">IF(K81&gt;(K$5/100*K$3),(K$4/100*L82*(K81-(K$5/100*K$3))),0)</f>
        <v>0</v>
      </c>
      <c r="P82" s="105" t="n">
        <f aca="false">P81+M82-Q82</f>
        <v>0.0108411348057372</v>
      </c>
      <c r="Q82" s="118" t="n">
        <f aca="false">P81*(1-0.5^(1/K$7))</f>
        <v>0.0108411348057372</v>
      </c>
      <c r="R82" s="105" t="n">
        <f aca="false">R81-S82+O82</f>
        <v>33.6746931352366</v>
      </c>
      <c r="S82" s="118" t="n">
        <f aca="false">R81*(1-0.5^(1/K$8))</f>
        <v>0.78710864036756</v>
      </c>
      <c r="T82" s="105" t="n">
        <f aca="false">Q82*R$8/86.4</f>
        <v>1.07821610400115</v>
      </c>
      <c r="U82" s="105" t="n">
        <f aca="false">S82*R$8/86.4</f>
        <v>78.282691512482</v>
      </c>
      <c r="V82" s="105" t="n">
        <f aca="false">(Q82+S82)*R$8/86.4</f>
        <v>79.3609076164831</v>
      </c>
      <c r="Y82" s="15"/>
      <c r="Z82" s="15"/>
      <c r="AA82" s="15"/>
      <c r="AB82" s="15"/>
      <c r="AC82" s="105" t="n">
        <f aca="false">(B82-B$16)^2</f>
        <v>3.08218537869822</v>
      </c>
      <c r="AD82" s="105" t="n">
        <f aca="false">(B82-V82)^2</f>
        <v>5157.380955964</v>
      </c>
      <c r="AE82" s="32"/>
      <c r="AF82" s="32" t="n">
        <f aca="false">B82-V82</f>
        <v>-71.8149076164831</v>
      </c>
      <c r="AG82" s="32" t="str">
        <f aca="false">B82</f>
        <v>7,546</v>
      </c>
      <c r="AH82" s="32"/>
      <c r="AI82" s="119" t="str">
        <f aca="false">IF(V82&lt;B82,"-","+")</f>
        <v>-</v>
      </c>
      <c r="AJ82" s="120" t="n">
        <f aca="false">IF(AI82="-",AJ81-1,AJ81+1)</f>
        <v>-65</v>
      </c>
      <c r="AK82" s="112"/>
      <c r="AL82" s="105" t="n">
        <f aca="false">V82-V$16+AL81</f>
        <v>7117.35652324667</v>
      </c>
      <c r="AM82" s="105" t="n">
        <f aca="false">B82-B$16+AM81</f>
        <v>238.087</v>
      </c>
      <c r="AN82" s="105" t="n">
        <f aca="false">(AM82-AM$16)^2</f>
        <v>8522.87508390111</v>
      </c>
      <c r="AO82" s="105" t="n">
        <f aca="false">(AM82-AL82)^2</f>
        <v>47324349.1734704</v>
      </c>
      <c r="AP82" s="32"/>
      <c r="AQ82" s="109" t="n">
        <f aca="false">((V82-B82)/B82)^2</f>
        <v>90.5723446589868</v>
      </c>
    </row>
    <row r="83" customFormat="false" ht="12.8" hidden="false" customHeight="false" outlineLevel="0" collapsed="false">
      <c r="A83" s="113" t="n">
        <v>40974</v>
      </c>
      <c r="B83" s="114" t="s">
        <v>130</v>
      </c>
      <c r="C83" s="68" t="n">
        <v>6.3</v>
      </c>
      <c r="D83" s="115" t="n">
        <v>0</v>
      </c>
      <c r="E83" s="116" t="n">
        <v>8.6</v>
      </c>
      <c r="F83" s="116" t="n">
        <v>0</v>
      </c>
      <c r="G83" s="116" t="n">
        <v>0</v>
      </c>
      <c r="H83" s="117"/>
      <c r="I83" s="117"/>
      <c r="J83" s="118" t="n">
        <f aca="false">(D83*D$15*D$8+E83*E$15*E$8+F83*F$15*F$8+G83*G$15*G$8+H83*H$15*H$8+I83*I$15*I$8)*M$15</f>
        <v>1.70245176144027</v>
      </c>
      <c r="K83" s="105" t="n">
        <f aca="false">K82+J83-M83-N83-O83</f>
        <v>73.3212414014419</v>
      </c>
      <c r="L83" s="109" t="n">
        <f aca="false">K82/$K$3</f>
        <v>0.364053370553256</v>
      </c>
      <c r="M83" s="118" t="n">
        <f aca="false">IF(J83&gt;K$6,(J83-K$6)^2/(J83-K$6+K$3-K82),0)</f>
        <v>0</v>
      </c>
      <c r="N83" s="118" t="n">
        <f aca="false">IF((J83-M83)&gt;C83,C83,(J83-M83+(C83-(J83-M83))*L83))</f>
        <v>3.37620469396913</v>
      </c>
      <c r="O83" s="118" t="n">
        <f aca="false">IF(K82&gt;(K$5/100*K$3),(K$4/100*L83*(K82-(K$5/100*K$3))),0)</f>
        <v>0</v>
      </c>
      <c r="P83" s="105" t="n">
        <f aca="false">P82+M83-Q83</f>
        <v>0.00542056740286859</v>
      </c>
      <c r="Q83" s="118" t="n">
        <f aca="false">P82*(1-0.5^(1/K$7))</f>
        <v>0.00542056740286859</v>
      </c>
      <c r="R83" s="105" t="n">
        <f aca="false">R82-S83+O83</f>
        <v>32.9055620810607</v>
      </c>
      <c r="S83" s="118" t="n">
        <f aca="false">R82*(1-0.5^(1/K$8))</f>
        <v>0.769131054175887</v>
      </c>
      <c r="T83" s="105" t="n">
        <f aca="false">Q83*R$8/86.4</f>
        <v>0.539108052000576</v>
      </c>
      <c r="U83" s="105" t="n">
        <f aca="false">S83*R$8/86.4</f>
        <v>76.4947123672847</v>
      </c>
      <c r="V83" s="105" t="n">
        <f aca="false">(Q83+S83)*R$8/86.4</f>
        <v>77.0338204192853</v>
      </c>
      <c r="Y83" s="15"/>
      <c r="Z83" s="15"/>
      <c r="AA83" s="15"/>
      <c r="AB83" s="15"/>
      <c r="AC83" s="105" t="n">
        <f aca="false">(B83-B$16)^2</f>
        <v>0.185429609467455</v>
      </c>
      <c r="AD83" s="105" t="n">
        <f aca="false">(B83-V83)^2</f>
        <v>5014.45553573394</v>
      </c>
      <c r="AE83" s="32"/>
      <c r="AF83" s="32" t="n">
        <f aca="false">B83-V83</f>
        <v>-70.8128204192853</v>
      </c>
      <c r="AG83" s="32" t="str">
        <f aca="false">B83</f>
        <v>6,221</v>
      </c>
      <c r="AH83" s="32"/>
      <c r="AI83" s="119" t="str">
        <f aca="false">IF(V83&lt;B83,"-","+")</f>
        <v>-</v>
      </c>
      <c r="AJ83" s="120" t="n">
        <f aca="false">IF(AI83="-",AJ82-1,AJ82+1)</f>
        <v>-66</v>
      </c>
      <c r="AK83" s="112"/>
      <c r="AL83" s="105" t="n">
        <f aca="false">V83-V$16+AL82</f>
        <v>7109.39102728995</v>
      </c>
      <c r="AM83" s="105" t="n">
        <f aca="false">B83-B$16+AM82</f>
        <v>238.517615384615</v>
      </c>
      <c r="AN83" s="105" t="n">
        <f aca="false">(AM83-AM$16)^2</f>
        <v>8443.55218945963</v>
      </c>
      <c r="AO83" s="105" t="n">
        <f aca="false">(AM83-AL83)^2</f>
        <v>47208901.4424276</v>
      </c>
      <c r="AP83" s="32"/>
      <c r="AQ83" s="109" t="n">
        <f aca="false">((V83-B83)/B83)^2</f>
        <v>129.569678750236</v>
      </c>
    </row>
    <row r="84" customFormat="false" ht="12.8" hidden="false" customHeight="false" outlineLevel="0" collapsed="false">
      <c r="A84" s="113" t="n">
        <v>40975</v>
      </c>
      <c r="B84" s="114" t="s">
        <v>131</v>
      </c>
      <c r="C84" s="68" t="n">
        <v>6.3</v>
      </c>
      <c r="D84" s="115" t="n">
        <v>0</v>
      </c>
      <c r="E84" s="116" t="n">
        <v>5.6</v>
      </c>
      <c r="F84" s="116" t="n">
        <v>0</v>
      </c>
      <c r="G84" s="116" t="n">
        <v>0</v>
      </c>
      <c r="H84" s="117"/>
      <c r="I84" s="117"/>
      <c r="J84" s="118" t="n">
        <f aca="false">(D84*D$15*D$8+E84*E$15*E$8+F84*F$15*F$8+G84*G$15*G$8+H84*H$15*H$8+I84*I$15*I$8)*M$15</f>
        <v>1.10857324000762</v>
      </c>
      <c r="K84" s="105" t="n">
        <f aca="false">K83+J84-M84-N84-O84</f>
        <v>71.4734654078142</v>
      </c>
      <c r="L84" s="109" t="n">
        <f aca="false">K83/$K$3</f>
        <v>0.355928356317679</v>
      </c>
      <c r="M84" s="118" t="n">
        <f aca="false">IF(J84&gt;K$6,(J84-K$6)^2/(J84-K$6+K$3-K83),0)</f>
        <v>0</v>
      </c>
      <c r="N84" s="118" t="n">
        <f aca="false">IF((J84-M84)&gt;C84,C84,(J84-M84+(C84-(J84-M84))*L84))</f>
        <v>2.95634923363532</v>
      </c>
      <c r="O84" s="118" t="n">
        <f aca="false">IF(K83&gt;(K$5/100*K$3),(K$4/100*L84*(K83-(K$5/100*K$3))),0)</f>
        <v>0</v>
      </c>
      <c r="P84" s="105" t="n">
        <f aca="false">P83+M84-Q84</f>
        <v>0.0027102837014343</v>
      </c>
      <c r="Q84" s="118" t="n">
        <f aca="false">P83*(1-0.5^(1/K$7))</f>
        <v>0.0027102837014343</v>
      </c>
      <c r="R84" s="105" t="n">
        <f aca="false">R83-S84+O84</f>
        <v>32.1539980044404</v>
      </c>
      <c r="S84" s="118" t="n">
        <f aca="false">R83*(1-0.5^(1/K$8))</f>
        <v>0.751564076620308</v>
      </c>
      <c r="T84" s="105" t="n">
        <f aca="false">Q84*R$8/86.4</f>
        <v>0.269554026000288</v>
      </c>
      <c r="U84" s="105" t="n">
        <f aca="false">S84*R$8/86.4</f>
        <v>74.7475707222026</v>
      </c>
      <c r="V84" s="105" t="n">
        <f aca="false">(Q84+S84)*R$8/86.4</f>
        <v>75.0171247482029</v>
      </c>
      <c r="Y84" s="15"/>
      <c r="Z84" s="15"/>
      <c r="AA84" s="15"/>
      <c r="AB84" s="15"/>
      <c r="AC84" s="105" t="n">
        <f aca="false">(B84-B$16)^2</f>
        <v>0.0638145325443786</v>
      </c>
      <c r="AD84" s="105" t="n">
        <f aca="false">(B84-V84)^2</f>
        <v>4757.42988478066</v>
      </c>
      <c r="AE84" s="32"/>
      <c r="AF84" s="32" t="n">
        <f aca="false">B84-V84</f>
        <v>-68.9741247482029</v>
      </c>
      <c r="AG84" s="32" t="str">
        <f aca="false">B84</f>
        <v>6,043</v>
      </c>
      <c r="AH84" s="32"/>
      <c r="AI84" s="119" t="str">
        <f aca="false">IF(V84&lt;B84,"-","+")</f>
        <v>-</v>
      </c>
      <c r="AJ84" s="120" t="n">
        <f aca="false">IF(AI84="-",AJ83-1,AJ83+1)</f>
        <v>-67</v>
      </c>
      <c r="AK84" s="112"/>
      <c r="AL84" s="105" t="n">
        <f aca="false">V84-V$16+AL83</f>
        <v>7099.40883566215</v>
      </c>
      <c r="AM84" s="105" t="n">
        <f aca="false">B84-B$16+AM83</f>
        <v>238.770230769231</v>
      </c>
      <c r="AN84" s="105" t="n">
        <f aca="false">(AM84-AM$16)^2</f>
        <v>8397.19095316896</v>
      </c>
      <c r="AO84" s="105" t="n">
        <f aca="false">(AM84-AL84)^2</f>
        <v>47068362.066947</v>
      </c>
      <c r="AP84" s="32"/>
      <c r="AQ84" s="109" t="n">
        <f aca="false">((V84-B84)/B84)^2</f>
        <v>130.276837630296</v>
      </c>
    </row>
    <row r="85" customFormat="false" ht="12.8" hidden="false" customHeight="false" outlineLevel="0" collapsed="false">
      <c r="A85" s="113" t="n">
        <v>40976</v>
      </c>
      <c r="B85" s="114" t="s">
        <v>132</v>
      </c>
      <c r="C85" s="68" t="n">
        <v>6.3</v>
      </c>
      <c r="D85" s="115" t="n">
        <v>0</v>
      </c>
      <c r="E85" s="116" t="n">
        <v>7</v>
      </c>
      <c r="F85" s="116" t="n">
        <v>9.4</v>
      </c>
      <c r="G85" s="116" t="n">
        <v>0</v>
      </c>
      <c r="H85" s="117"/>
      <c r="I85" s="117"/>
      <c r="J85" s="118" t="n">
        <f aca="false">(D85*D$15*D$8+E85*E$15*E$8+F85*F$15*F$8+G85*G$15*G$8+H85*H$15*H$8+I85*I$15*I$8)*M$15</f>
        <v>1.71327598798196</v>
      </c>
      <c r="K85" s="105" t="n">
        <f aca="false">K84+J85-M85-N85-O85</f>
        <v>69.8820622038911</v>
      </c>
      <c r="L85" s="109" t="n">
        <f aca="false">K84/$K$3</f>
        <v>0.346958569940846</v>
      </c>
      <c r="M85" s="118" t="n">
        <f aca="false">IF(J85&gt;K$6,(J85-K$6)^2/(J85-K$6+K$3-K84),0)</f>
        <v>0</v>
      </c>
      <c r="N85" s="118" t="n">
        <f aca="false">IF((J85-M85)&gt;C85,C85,(J85-M85+(C85-(J85-M85))*L85))</f>
        <v>3.30467919190508</v>
      </c>
      <c r="O85" s="118" t="n">
        <f aca="false">IF(K84&gt;(K$5/100*K$3),(K$4/100*L85*(K84-(K$5/100*K$3))),0)</f>
        <v>0</v>
      </c>
      <c r="P85" s="105" t="n">
        <f aca="false">P84+M85-Q85</f>
        <v>0.00135514185071715</v>
      </c>
      <c r="Q85" s="118" t="n">
        <f aca="false">P84*(1-0.5^(1/K$7))</f>
        <v>0.00135514185071715</v>
      </c>
      <c r="R85" s="105" t="n">
        <f aca="false">R84-S85+O85</f>
        <v>31.4195996750538</v>
      </c>
      <c r="S85" s="118" t="n">
        <f aca="false">R84*(1-0.5^(1/K$8))</f>
        <v>0.734398329386613</v>
      </c>
      <c r="T85" s="105" t="n">
        <f aca="false">Q85*R$8/86.4</f>
        <v>0.134777013000144</v>
      </c>
      <c r="U85" s="105" t="n">
        <f aca="false">S85*R$8/86.4</f>
        <v>73.0403338474441</v>
      </c>
      <c r="V85" s="105" t="n">
        <f aca="false">(Q85+S85)*R$8/86.4</f>
        <v>73.1751108604442</v>
      </c>
      <c r="Y85" s="15"/>
      <c r="Z85" s="15"/>
      <c r="AA85" s="15"/>
      <c r="AB85" s="15"/>
      <c r="AC85" s="105" t="n">
        <f aca="false">(B85-B$16)^2</f>
        <v>0.00967953254437872</v>
      </c>
      <c r="AD85" s="105" t="n">
        <f aca="false">(B85-V85)^2</f>
        <v>4553.97025140301</v>
      </c>
      <c r="AE85" s="32"/>
      <c r="AF85" s="32" t="n">
        <f aca="false">B85-V85</f>
        <v>-67.4831108604442</v>
      </c>
      <c r="AG85" s="32" t="str">
        <f aca="false">B85</f>
        <v>5,692</v>
      </c>
      <c r="AH85" s="32"/>
      <c r="AI85" s="119" t="str">
        <f aca="false">IF(V85&lt;B85,"-","+")</f>
        <v>-</v>
      </c>
      <c r="AJ85" s="120" t="n">
        <f aca="false">IF(AI85="-",AJ84-1,AJ84+1)</f>
        <v>-68</v>
      </c>
      <c r="AK85" s="112"/>
      <c r="AL85" s="105" t="n">
        <f aca="false">V85-V$16+AL84</f>
        <v>7087.58463014659</v>
      </c>
      <c r="AM85" s="105" t="n">
        <f aca="false">B85-B$16+AM84</f>
        <v>238.671846153846</v>
      </c>
      <c r="AN85" s="105" t="n">
        <f aca="false">(AM85-AM$16)^2</f>
        <v>8415.23181492704</v>
      </c>
      <c r="AO85" s="105" t="n">
        <f aca="false">(AM85-AL85)^2</f>
        <v>46907606.3227392</v>
      </c>
      <c r="AP85" s="32"/>
      <c r="AQ85" s="109" t="n">
        <f aca="false">((V85-B85)/B85)^2</f>
        <v>140.559565650296</v>
      </c>
    </row>
    <row r="86" customFormat="false" ht="12.8" hidden="false" customHeight="false" outlineLevel="0" collapsed="false">
      <c r="A86" s="113" t="n">
        <v>40977</v>
      </c>
      <c r="B86" s="114" t="s">
        <v>132</v>
      </c>
      <c r="C86" s="68" t="n">
        <v>5.45</v>
      </c>
      <c r="D86" s="115" t="n">
        <v>0</v>
      </c>
      <c r="E86" s="116" t="n">
        <v>19</v>
      </c>
      <c r="F86" s="116" t="n">
        <v>0</v>
      </c>
      <c r="G86" s="116" t="n">
        <v>0</v>
      </c>
      <c r="H86" s="117"/>
      <c r="I86" s="117"/>
      <c r="J86" s="118" t="n">
        <f aca="false">(D86*D$15*D$8+E86*E$15*E$8+F86*F$15*F$8+G86*G$15*G$8+H86*H$15*H$8+I86*I$15*I$8)*M$15</f>
        <v>3.76123063574014</v>
      </c>
      <c r="K86" s="105" t="n">
        <f aca="false">K85+J86-M86-N86-O86</f>
        <v>69.305247423651</v>
      </c>
      <c r="L86" s="109" t="n">
        <f aca="false">K85/$K$3</f>
        <v>0.339233311669374</v>
      </c>
      <c r="M86" s="118" t="n">
        <f aca="false">IF(J86&gt;K$6,(J86-K$6)^2/(J86-K$6+K$3-K85),0)</f>
        <v>0.0115789222972229</v>
      </c>
      <c r="N86" s="118" t="n">
        <f aca="false">IF((J86-M86)&gt;C86,C86,(J86-M86+(C86-(J86-M86))*L86))</f>
        <v>4.32646649368302</v>
      </c>
      <c r="O86" s="118" t="n">
        <f aca="false">IF(K85&gt;(K$5/100*K$3),(K$4/100*L86*(K85-(K$5/100*K$3))),0)</f>
        <v>0</v>
      </c>
      <c r="P86" s="105" t="n">
        <f aca="false">P85+M86-Q86</f>
        <v>0.0122564932225815</v>
      </c>
      <c r="Q86" s="118" t="n">
        <f aca="false">P85*(1-0.5^(1/K$7))</f>
        <v>0.000677570925358574</v>
      </c>
      <c r="R86" s="105" t="n">
        <f aca="false">R85-S86+O86</f>
        <v>30.7019750266922</v>
      </c>
      <c r="S86" s="118" t="n">
        <f aca="false">R85*(1-0.5^(1/K$8))</f>
        <v>0.717624648361586</v>
      </c>
      <c r="T86" s="105" t="n">
        <f aca="false">Q86*R$8/86.4</f>
        <v>0.067388506500072</v>
      </c>
      <c r="U86" s="105" t="n">
        <f aca="false">S86*R$8/86.4</f>
        <v>71.3720903167952</v>
      </c>
      <c r="V86" s="105" t="n">
        <f aca="false">(Q86+S86)*R$8/86.4</f>
        <v>71.4394788232953</v>
      </c>
      <c r="Y86" s="15"/>
      <c r="Z86" s="15"/>
      <c r="AA86" s="15"/>
      <c r="AB86" s="15"/>
      <c r="AC86" s="105" t="n">
        <f aca="false">(B86-B$16)^2</f>
        <v>0.00967953254437872</v>
      </c>
      <c r="AD86" s="105" t="n">
        <f aca="false">(B86-V86)^2</f>
        <v>4322.73097161966</v>
      </c>
      <c r="AE86" s="32"/>
      <c r="AF86" s="32" t="n">
        <f aca="false">B86-V86</f>
        <v>-65.7474788232953</v>
      </c>
      <c r="AG86" s="32" t="str">
        <f aca="false">B86</f>
        <v>5,692</v>
      </c>
      <c r="AH86" s="32"/>
      <c r="AI86" s="119" t="str">
        <f aca="false">IF(V86&lt;B86,"-","+")</f>
        <v>-</v>
      </c>
      <c r="AJ86" s="120" t="n">
        <f aca="false">IF(AI86="-",AJ85-1,AJ85+1)</f>
        <v>-69</v>
      </c>
      <c r="AK86" s="112"/>
      <c r="AL86" s="105" t="n">
        <f aca="false">V86-V$16+AL85</f>
        <v>7074.02479259388</v>
      </c>
      <c r="AM86" s="105" t="n">
        <f aca="false">B86-B$16+AM85</f>
        <v>238.573461538462</v>
      </c>
      <c r="AN86" s="105" t="n">
        <f aca="false">(AM86-AM$16)^2</f>
        <v>8433.2920357502</v>
      </c>
      <c r="AO86" s="105" t="n">
        <f aca="false">(AM86-AL86)^2</f>
        <v>46723394.8992272</v>
      </c>
      <c r="AP86" s="32"/>
      <c r="AQ86" s="109" t="n">
        <f aca="false">((V86-B86)/B86)^2</f>
        <v>133.422300597319</v>
      </c>
    </row>
    <row r="87" customFormat="false" ht="12.8" hidden="false" customHeight="false" outlineLevel="0" collapsed="false">
      <c r="A87" s="113" t="n">
        <v>40978</v>
      </c>
      <c r="B87" s="114" t="s">
        <v>132</v>
      </c>
      <c r="C87" s="68" t="n">
        <v>5.45</v>
      </c>
      <c r="D87" s="115" t="n">
        <v>0</v>
      </c>
      <c r="E87" s="116" t="n">
        <v>16.1</v>
      </c>
      <c r="F87" s="116" t="n">
        <v>0</v>
      </c>
      <c r="G87" s="116" t="n">
        <v>5.7</v>
      </c>
      <c r="H87" s="117"/>
      <c r="I87" s="117"/>
      <c r="J87" s="118" t="n">
        <f aca="false">(D87*D$15*D$8+E87*E$15*E$8+F87*F$15*F$8+G87*G$15*G$8+H87*H$15*H$8+I87*I$15*I$8)*M$15</f>
        <v>5.63380499314508</v>
      </c>
      <c r="K87" s="105" t="n">
        <f aca="false">K86+J87-M87-N87-O87</f>
        <v>69.4188183107896</v>
      </c>
      <c r="L87" s="109" t="n">
        <f aca="false">K86/$K$3</f>
        <v>0.336433239920636</v>
      </c>
      <c r="M87" s="118" t="n">
        <f aca="false">IF(J87&gt;K$6,(J87-K$6)^2/(J87-K$6+K$3-K86),0)</f>
        <v>0.0702341060064226</v>
      </c>
      <c r="N87" s="118" t="n">
        <f aca="false">IF((J87-M87)&gt;C87,C87,(J87-M87+(C87-(J87-M87))*L87))</f>
        <v>5.45</v>
      </c>
      <c r="O87" s="118" t="n">
        <f aca="false">IF(K86&gt;(K$5/100*K$3),(K$4/100*L87*(K86-(K$5/100*K$3))),0)</f>
        <v>0</v>
      </c>
      <c r="P87" s="105" t="n">
        <f aca="false">P86+M87-Q87</f>
        <v>0.0763623526177134</v>
      </c>
      <c r="Q87" s="118" t="n">
        <f aca="false">P86*(1-0.5^(1/K$7))</f>
        <v>0.00612824661129076</v>
      </c>
      <c r="R87" s="105" t="n">
        <f aca="false">R86-S87+O87</f>
        <v>30.0007409479516</v>
      </c>
      <c r="S87" s="118" t="n">
        <f aca="false">R86*(1-0.5^(1/K$8))</f>
        <v>0.701234078740644</v>
      </c>
      <c r="T87" s="105" t="n">
        <f aca="false">Q87*R$8/86.4</f>
        <v>0.609491008458582</v>
      </c>
      <c r="U87" s="105" t="n">
        <f aca="false">S87*R$8/86.4</f>
        <v>69.7419495210458</v>
      </c>
      <c r="V87" s="105" t="n">
        <f aca="false">(Q87+S87)*R$8/86.4</f>
        <v>70.3514405295044</v>
      </c>
      <c r="Y87" s="15"/>
      <c r="Z87" s="15"/>
      <c r="AA87" s="15"/>
      <c r="AB87" s="15"/>
      <c r="AC87" s="105" t="n">
        <f aca="false">(B87-B$16)^2</f>
        <v>0.00967953254437872</v>
      </c>
      <c r="AD87" s="105" t="n">
        <f aca="false">(B87-V87)^2</f>
        <v>4180.84324958851</v>
      </c>
      <c r="AE87" s="32"/>
      <c r="AF87" s="32" t="n">
        <f aca="false">B87-V87</f>
        <v>-64.6594405295044</v>
      </c>
      <c r="AG87" s="32" t="str">
        <f aca="false">B87</f>
        <v>5,692</v>
      </c>
      <c r="AH87" s="32"/>
      <c r="AI87" s="119" t="str">
        <f aca="false">IF(V87&lt;B87,"-","+")</f>
        <v>-</v>
      </c>
      <c r="AJ87" s="120" t="n">
        <f aca="false">IF(AI87="-",AJ86-1,AJ86+1)</f>
        <v>-70</v>
      </c>
      <c r="AK87" s="112"/>
      <c r="AL87" s="105" t="n">
        <f aca="false">V87-V$16+AL86</f>
        <v>7059.37691674738</v>
      </c>
      <c r="AM87" s="105" t="n">
        <f aca="false">B87-B$16+AM86</f>
        <v>238.475076923077</v>
      </c>
      <c r="AN87" s="105" t="n">
        <f aca="false">(AM87-AM$16)^2</f>
        <v>8451.37161563845</v>
      </c>
      <c r="AO87" s="105" t="n">
        <f aca="false">(AM87-AL87)^2</f>
        <v>46524701.9085185</v>
      </c>
      <c r="AP87" s="32"/>
      <c r="AQ87" s="109" t="n">
        <f aca="false">((V87-B87)/B87)^2</f>
        <v>129.042896367864</v>
      </c>
    </row>
    <row r="88" customFormat="false" ht="12.8" hidden="false" customHeight="false" outlineLevel="0" collapsed="false">
      <c r="A88" s="113" t="n">
        <v>40979</v>
      </c>
      <c r="B88" s="114" t="s">
        <v>132</v>
      </c>
      <c r="C88" s="68" t="n">
        <v>5.45</v>
      </c>
      <c r="D88" s="115" t="n">
        <v>0</v>
      </c>
      <c r="E88" s="116" t="n">
        <v>22.3</v>
      </c>
      <c r="F88" s="116" t="n">
        <v>0</v>
      </c>
      <c r="G88" s="116" t="n">
        <v>1.6</v>
      </c>
      <c r="H88" s="117"/>
      <c r="I88" s="117"/>
      <c r="J88" s="118" t="n">
        <f aca="false">(D88*D$15*D$8+E88*E$15*E$8+F88*F$15*F$8+G88*G$15*G$8+H88*H$15*H$8+I88*I$15*I$8)*M$15</f>
        <v>5.10127790142081</v>
      </c>
      <c r="K88" s="105" t="n">
        <f aca="false">K87+J88-M88-N88-O88</f>
        <v>69.2849211398329</v>
      </c>
      <c r="L88" s="109" t="n">
        <f aca="false">K87/$K$3</f>
        <v>0.336984554906746</v>
      </c>
      <c r="M88" s="118" t="n">
        <f aca="false">IF(J88&gt;K$6,(J88-K$6)^2/(J88-K$6+K$3-K87),0)</f>
        <v>0.0486170939953395</v>
      </c>
      <c r="N88" s="118" t="n">
        <f aca="false">IF((J88-M88)&gt;C88,C88,(J88-M88+(C88-(J88-M88))*L88))</f>
        <v>5.1865579783822</v>
      </c>
      <c r="O88" s="118" t="n">
        <f aca="false">IF(K87&gt;(K$5/100*K$3),(K$4/100*L88*(K87-(K$5/100*K$3))),0)</f>
        <v>0</v>
      </c>
      <c r="P88" s="105" t="n">
        <f aca="false">P87+M88-Q88</f>
        <v>0.0867982703041962</v>
      </c>
      <c r="Q88" s="118" t="n">
        <f aca="false">P87*(1-0.5^(1/K$7))</f>
        <v>0.0381811763088567</v>
      </c>
      <c r="R88" s="105" t="n">
        <f aca="false">R87-S88+O88</f>
        <v>29.3155230777044</v>
      </c>
      <c r="S88" s="118" t="n">
        <f aca="false">R87*(1-0.5^(1/K$8))</f>
        <v>0.685217870247226</v>
      </c>
      <c r="T88" s="105" t="n">
        <f aca="false">Q88*R$8/86.4</f>
        <v>3.79734777803247</v>
      </c>
      <c r="U88" s="105" t="n">
        <f aca="false">S88*R$8/86.4</f>
        <v>68.1490411925279</v>
      </c>
      <c r="V88" s="105" t="n">
        <f aca="false">(Q88+S88)*R$8/86.4</f>
        <v>71.9463889705603</v>
      </c>
      <c r="Y88" s="15"/>
      <c r="Z88" s="15"/>
      <c r="AA88" s="15"/>
      <c r="AB88" s="15"/>
      <c r="AC88" s="105" t="n">
        <f aca="false">(B88-B$16)^2</f>
        <v>0.00967953254437872</v>
      </c>
      <c r="AD88" s="105" t="n">
        <f aca="false">(B88-V88)^2</f>
        <v>4389.64405786231</v>
      </c>
      <c r="AE88" s="32"/>
      <c r="AF88" s="32" t="n">
        <f aca="false">B88-V88</f>
        <v>-66.2543889705603</v>
      </c>
      <c r="AG88" s="32" t="str">
        <f aca="false">B88</f>
        <v>5,692</v>
      </c>
      <c r="AH88" s="32"/>
      <c r="AI88" s="119" t="str">
        <f aca="false">IF(V88&lt;B88,"-","+")</f>
        <v>-</v>
      </c>
      <c r="AJ88" s="120" t="n">
        <f aca="false">IF(AI88="-",AJ87-1,AJ87+1)</f>
        <v>-71</v>
      </c>
      <c r="AK88" s="112"/>
      <c r="AL88" s="105" t="n">
        <f aca="false">V88-V$16+AL87</f>
        <v>7046.32398934193</v>
      </c>
      <c r="AM88" s="105" t="n">
        <f aca="false">B88-B$16+AM87</f>
        <v>238.376692307692</v>
      </c>
      <c r="AN88" s="105" t="n">
        <f aca="false">(AM88-AM$16)^2</f>
        <v>8469.47055459179</v>
      </c>
      <c r="AO88" s="105" t="n">
        <f aca="false">(AM88-AL88)^2</f>
        <v>46348146.3991958</v>
      </c>
      <c r="AP88" s="32"/>
      <c r="AQ88" s="109" t="n">
        <f aca="false">((V88-B88)/B88)^2</f>
        <v>135.487591721188</v>
      </c>
    </row>
    <row r="89" customFormat="false" ht="12.8" hidden="false" customHeight="false" outlineLevel="0" collapsed="false">
      <c r="A89" s="113" t="n">
        <v>40980</v>
      </c>
      <c r="B89" s="114" t="s">
        <v>130</v>
      </c>
      <c r="C89" s="68" t="n">
        <v>5.45</v>
      </c>
      <c r="D89" s="115" t="n">
        <v>14.6</v>
      </c>
      <c r="E89" s="116" t="n">
        <v>3.2</v>
      </c>
      <c r="F89" s="116" t="n">
        <v>3.2</v>
      </c>
      <c r="G89" s="116" t="n">
        <v>9.2</v>
      </c>
      <c r="H89" s="117"/>
      <c r="I89" s="117"/>
      <c r="J89" s="118" t="n">
        <f aca="false">(D89*D$15*D$8+E89*E$15*E$8+F89*F$15*F$8+G89*G$15*G$8+H89*H$15*H$8+I89*I$15*I$8)*M$15</f>
        <v>10.0015010553474</v>
      </c>
      <c r="K89" s="105" t="n">
        <f aca="false">K88+J89-M89-N89-O89</f>
        <v>73.4462276827578</v>
      </c>
      <c r="L89" s="109" t="n">
        <f aca="false">K88/$K$3</f>
        <v>0.336334568639965</v>
      </c>
      <c r="M89" s="118" t="n">
        <f aca="false">IF(J89&gt;K$6,(J89-K$6)^2/(J89-K$6+K$3-K88),0)</f>
        <v>0.390194512422525</v>
      </c>
      <c r="N89" s="118" t="n">
        <f aca="false">IF((J89-M89)&gt;C89,C89,(J89-M89+(C89-(J89-M89))*L89))</f>
        <v>5.45</v>
      </c>
      <c r="O89" s="118" t="n">
        <f aca="false">IF(K88&gt;(K$5/100*K$3),(K$4/100*L89*(K88-(K$5/100*K$3))),0)</f>
        <v>0</v>
      </c>
      <c r="P89" s="105" t="n">
        <f aca="false">P88+M89-Q89</f>
        <v>0.433593647574623</v>
      </c>
      <c r="Q89" s="118" t="n">
        <f aca="false">P88*(1-0.5^(1/K$7))</f>
        <v>0.0433991351520981</v>
      </c>
      <c r="R89" s="105" t="n">
        <f aca="false">R88-S89+O89</f>
        <v>28.645955605243</v>
      </c>
      <c r="S89" s="118" t="n">
        <f aca="false">R88*(1-0.5^(1/K$8))</f>
        <v>0.66956747246136</v>
      </c>
      <c r="T89" s="105" t="n">
        <f aca="false">Q89*R$8/86.4</f>
        <v>4.31630518937476</v>
      </c>
      <c r="U89" s="105" t="n">
        <f aca="false">S89*R$8/86.4</f>
        <v>66.5925149405147</v>
      </c>
      <c r="V89" s="105" t="n">
        <f aca="false">(Q89+S89)*R$8/86.4</f>
        <v>70.9088201298894</v>
      </c>
      <c r="Y89" s="15"/>
      <c r="Z89" s="15"/>
      <c r="AA89" s="15"/>
      <c r="AB89" s="15"/>
      <c r="AC89" s="105" t="n">
        <f aca="false">(B89-B$16)^2</f>
        <v>0.185429609467455</v>
      </c>
      <c r="AD89" s="105" t="n">
        <f aca="false">(B89-V89)^2</f>
        <v>4184.51407315693</v>
      </c>
      <c r="AE89" s="32"/>
      <c r="AF89" s="32" t="n">
        <f aca="false">B89-V89</f>
        <v>-64.6878201298894</v>
      </c>
      <c r="AG89" s="32" t="str">
        <f aca="false">B89</f>
        <v>6,221</v>
      </c>
      <c r="AH89" s="32"/>
      <c r="AI89" s="119" t="str">
        <f aca="false">IF(V89&lt;B89,"-","+")</f>
        <v>-</v>
      </c>
      <c r="AJ89" s="120" t="n">
        <f aca="false">IF(AI89="-",AJ88-1,AJ88+1)</f>
        <v>-72</v>
      </c>
      <c r="AK89" s="112"/>
      <c r="AL89" s="105" t="n">
        <f aca="false">V89-V$16+AL88</f>
        <v>7032.23349309582</v>
      </c>
      <c r="AM89" s="105" t="n">
        <f aca="false">B89-B$16+AM88</f>
        <v>238.807307692308</v>
      </c>
      <c r="AN89" s="105" t="n">
        <f aca="false">(AM89-AM$16)^2</f>
        <v>8390.39715207931</v>
      </c>
      <c r="AO89" s="105" t="n">
        <f aca="false">(AM89-AL89)^2</f>
        <v>46150639.3365261</v>
      </c>
      <c r="AP89" s="32"/>
      <c r="AQ89" s="109" t="n">
        <f aca="false">((V89-B89)/B89)^2</f>
        <v>108.124628949457</v>
      </c>
    </row>
    <row r="90" customFormat="false" ht="12.8" hidden="false" customHeight="false" outlineLevel="0" collapsed="false">
      <c r="A90" s="113" t="n">
        <v>40981</v>
      </c>
      <c r="B90" s="114" t="s">
        <v>130</v>
      </c>
      <c r="C90" s="68" t="n">
        <v>5.45</v>
      </c>
      <c r="D90" s="115" t="n">
        <v>4.3</v>
      </c>
      <c r="E90" s="116" t="n">
        <v>0</v>
      </c>
      <c r="F90" s="116" t="n">
        <v>1.5</v>
      </c>
      <c r="G90" s="116" t="n">
        <v>6.9</v>
      </c>
      <c r="H90" s="117"/>
      <c r="I90" s="117"/>
      <c r="J90" s="118" t="n">
        <f aca="false">(D90*D$15*D$8+E90*E$15*E$8+F90*F$15*F$8+G90*G$15*G$8+H90*H$15*H$8+I90*I$15*I$8)*M$15</f>
        <v>4.57718963124174</v>
      </c>
      <c r="K90" s="105" t="n">
        <f aca="false">K89+J90-M90-N90-O90</f>
        <v>73.1236137578995</v>
      </c>
      <c r="L90" s="109" t="n">
        <f aca="false">K89/$K$3</f>
        <v>0.35653508583863</v>
      </c>
      <c r="M90" s="118" t="n">
        <f aca="false">IF(J90&gt;K$6,(J90-K$6)^2/(J90-K$6+K$3-K89),0)</f>
        <v>0.0320484731126649</v>
      </c>
      <c r="N90" s="118" t="n">
        <f aca="false">IF((J90-M90)&gt;C90,C90,(J90-M90+(C90-(J90-M90))*L90))</f>
        <v>4.86775508298737</v>
      </c>
      <c r="O90" s="118" t="n">
        <f aca="false">IF(K89&gt;(K$5/100*K$3),(K$4/100*L90*(K89-(K$5/100*K$3))),0)</f>
        <v>0</v>
      </c>
      <c r="P90" s="105" t="n">
        <f aca="false">P89+M90-Q90</f>
        <v>0.248845296899976</v>
      </c>
      <c r="Q90" s="118" t="n">
        <f aca="false">P89*(1-0.5^(1/K$7))</f>
        <v>0.216796823787311</v>
      </c>
      <c r="R90" s="105" t="n">
        <f aca="false">R89-S90+O90</f>
        <v>27.9916810749881</v>
      </c>
      <c r="S90" s="118" t="n">
        <f aca="false">R89*(1-0.5^(1/K$8))</f>
        <v>0.65427453025494</v>
      </c>
      <c r="T90" s="105" t="n">
        <f aca="false">Q90*R$8/86.4</f>
        <v>21.5617489213468</v>
      </c>
      <c r="U90" s="105" t="n">
        <f aca="false">S90*R$8/86.4</f>
        <v>65.0715397972304</v>
      </c>
      <c r="V90" s="105" t="n">
        <f aca="false">(Q90+S90)*R$8/86.4</f>
        <v>86.6332887185772</v>
      </c>
      <c r="Y90" s="15"/>
      <c r="Z90" s="15"/>
      <c r="AA90" s="15"/>
      <c r="AB90" s="15"/>
      <c r="AC90" s="105" t="n">
        <f aca="false">(B90-B$16)^2</f>
        <v>0.185429609467455</v>
      </c>
      <c r="AD90" s="105" t="n">
        <f aca="false">(B90-V90)^2</f>
        <v>6466.13617695982</v>
      </c>
      <c r="AE90" s="32"/>
      <c r="AF90" s="32" t="n">
        <f aca="false">B90-V90</f>
        <v>-80.4122887185772</v>
      </c>
      <c r="AG90" s="32" t="str">
        <f aca="false">B90</f>
        <v>6,221</v>
      </c>
      <c r="AH90" s="32"/>
      <c r="AI90" s="119" t="str">
        <f aca="false">IF(V90&lt;B90,"-","+")</f>
        <v>-</v>
      </c>
      <c r="AJ90" s="120" t="n">
        <f aca="false">IF(AI90="-",AJ89-1,AJ89+1)</f>
        <v>-73</v>
      </c>
      <c r="AK90" s="112"/>
      <c r="AL90" s="105" t="n">
        <f aca="false">V90-V$16+AL89</f>
        <v>7033.86746543839</v>
      </c>
      <c r="AM90" s="105" t="n">
        <f aca="false">B90-B$16+AM89</f>
        <v>239.237923076923</v>
      </c>
      <c r="AN90" s="105" t="n">
        <f aca="false">(AM90-AM$16)^2</f>
        <v>8311.69460878575</v>
      </c>
      <c r="AO90" s="105" t="n">
        <f aca="false">(AM90-AL90)^2</f>
        <v>46166990.6179312</v>
      </c>
      <c r="AP90" s="32"/>
      <c r="AQ90" s="109" t="n">
        <f aca="false">((V90-B90)/B90)^2</f>
        <v>167.079991283906</v>
      </c>
    </row>
    <row r="91" customFormat="false" ht="12.8" hidden="false" customHeight="false" outlineLevel="0" collapsed="false">
      <c r="A91" s="113" t="n">
        <v>40982</v>
      </c>
      <c r="B91" s="114" t="s">
        <v>120</v>
      </c>
      <c r="C91" s="68" t="n">
        <v>5.45</v>
      </c>
      <c r="D91" s="115" t="n">
        <v>20.2</v>
      </c>
      <c r="E91" s="116" t="n">
        <v>18.9</v>
      </c>
      <c r="F91" s="116" t="n">
        <v>0.9</v>
      </c>
      <c r="G91" s="116" t="n">
        <v>3.6</v>
      </c>
      <c r="H91" s="117"/>
      <c r="I91" s="117"/>
      <c r="J91" s="118" t="n">
        <f aca="false">(D91*D$15*D$8+E91*E$15*E$8+F91*F$15*F$8+G91*G$15*G$8+H91*H$15*H$8+I91*I$15*I$8)*M$15</f>
        <v>12.6613499524768</v>
      </c>
      <c r="K91" s="105" t="n">
        <f aca="false">K90+J91-M91-N91-O91</f>
        <v>79.6131050204691</v>
      </c>
      <c r="L91" s="109" t="n">
        <f aca="false">K90/$K$3</f>
        <v>0.354968998824755</v>
      </c>
      <c r="M91" s="118" t="n">
        <f aca="false">IF(J91&gt;K$6,(J91-K$6)^2/(J91-K$6+K$3-K90),0)</f>
        <v>0.721858689907135</v>
      </c>
      <c r="N91" s="118" t="n">
        <f aca="false">IF((J91-M91)&gt;C91,C91,(J91-M91+(C91-(J91-M91))*L91))</f>
        <v>5.45</v>
      </c>
      <c r="O91" s="118" t="n">
        <f aca="false">IF(K90&gt;(K$5/100*K$3),(K$4/100*L91*(K90-(K$5/100*K$3))),0)</f>
        <v>0</v>
      </c>
      <c r="P91" s="105" t="n">
        <f aca="false">P90+M91-Q91</f>
        <v>0.846281338357123</v>
      </c>
      <c r="Q91" s="118" t="n">
        <f aca="false">P90*(1-0.5^(1/K$7))</f>
        <v>0.124422648449988</v>
      </c>
      <c r="R91" s="105" t="n">
        <f aca="false">R90-S91+O91</f>
        <v>27.3523501956568</v>
      </c>
      <c r="S91" s="118" t="n">
        <f aca="false">R90*(1-0.5^(1/K$8))</f>
        <v>0.639330879331249</v>
      </c>
      <c r="T91" s="105" t="n">
        <f aca="false">Q91*R$8/86.4</f>
        <v>12.3745812283651</v>
      </c>
      <c r="U91" s="105" t="n">
        <f aca="false">S91*R$8/86.4</f>
        <v>63.5853037742294</v>
      </c>
      <c r="V91" s="105" t="n">
        <f aca="false">(Q91+S91)*R$8/86.4</f>
        <v>75.9598850025945</v>
      </c>
      <c r="Y91" s="15"/>
      <c r="Z91" s="15"/>
      <c r="AA91" s="15"/>
      <c r="AB91" s="15"/>
      <c r="AC91" s="105" t="n">
        <f aca="false">(B91-B$16)^2</f>
        <v>1.37502684023669</v>
      </c>
      <c r="AD91" s="105" t="n">
        <f aca="false">(B91-V91)^2</f>
        <v>4760.57014006126</v>
      </c>
      <c r="AE91" s="32"/>
      <c r="AF91" s="32" t="n">
        <f aca="false">B91-V91</f>
        <v>-68.9968850025945</v>
      </c>
      <c r="AG91" s="32" t="str">
        <f aca="false">B91</f>
        <v>6,963</v>
      </c>
      <c r="AH91" s="32"/>
      <c r="AI91" s="119" t="str">
        <f aca="false">IF(V91&lt;B91,"-","+")</f>
        <v>-</v>
      </c>
      <c r="AJ91" s="120" t="n">
        <f aca="false">IF(AI91="-",AJ90-1,AJ90+1)</f>
        <v>-74</v>
      </c>
      <c r="AK91" s="112"/>
      <c r="AL91" s="105" t="n">
        <f aca="false">V91-V$16+AL90</f>
        <v>7024.82803406498</v>
      </c>
      <c r="AM91" s="105" t="n">
        <f aca="false">B91-B$16+AM90</f>
        <v>240.410538461539</v>
      </c>
      <c r="AN91" s="105" t="n">
        <f aca="false">(AM91-AM$16)^2</f>
        <v>8099.25847431834</v>
      </c>
      <c r="AO91" s="105" t="n">
        <f aca="false">(AM91-AL91)^2</f>
        <v>46028320.7546501</v>
      </c>
      <c r="AP91" s="32"/>
      <c r="AQ91" s="109" t="n">
        <f aca="false">((V91-B91)/B91)^2</f>
        <v>98.1897553377789</v>
      </c>
    </row>
    <row r="92" customFormat="false" ht="12.8" hidden="false" customHeight="false" outlineLevel="0" collapsed="false">
      <c r="A92" s="113" t="n">
        <v>40983</v>
      </c>
      <c r="B92" s="114" t="s">
        <v>128</v>
      </c>
      <c r="C92" s="68" t="n">
        <v>5.45</v>
      </c>
      <c r="D92" s="115" t="n">
        <v>15.9</v>
      </c>
      <c r="E92" s="116" t="n">
        <v>37</v>
      </c>
      <c r="F92" s="116" t="n">
        <v>0</v>
      </c>
      <c r="G92" s="116" t="n">
        <v>22.7</v>
      </c>
      <c r="H92" s="117"/>
      <c r="I92" s="117"/>
      <c r="J92" s="118" t="n">
        <f aca="false">(D92*D$15*D$8+E92*E$15*E$8+F92*F$15*F$8+G92*G$15*G$8+H92*H$15*H$8+I92*I$15*I$8)*M$15</f>
        <v>22.8483249464798</v>
      </c>
      <c r="K92" s="105" t="n">
        <f aca="false">K91+J92-M92-N92-O92</f>
        <v>94.1896511987956</v>
      </c>
      <c r="L92" s="109" t="n">
        <f aca="false">K91/$K$3</f>
        <v>0.38647138359451</v>
      </c>
      <c r="M92" s="118" t="n">
        <f aca="false">IF(J92&gt;K$6,(J92-K$6)^2/(J92-K$6+K$3-K91),0)</f>
        <v>2.82177876815338</v>
      </c>
      <c r="N92" s="118" t="n">
        <f aca="false">IF((J92-M92)&gt;C92,C92,(J92-M92+(C92-(J92-M92))*L92))</f>
        <v>5.45</v>
      </c>
      <c r="O92" s="118" t="n">
        <f aca="false">IF(K91&gt;(K$5/100*K$3),(K$4/100*L92*(K91-(K$5/100*K$3))),0)</f>
        <v>0</v>
      </c>
      <c r="P92" s="105" t="n">
        <f aca="false">P91+M92-Q92</f>
        <v>3.24491943733194</v>
      </c>
      <c r="Q92" s="118" t="n">
        <f aca="false">P91*(1-0.5^(1/K$7))</f>
        <v>0.423140669178561</v>
      </c>
      <c r="R92" s="105" t="n">
        <f aca="false">R91-S92+O92</f>
        <v>26.7276216537904</v>
      </c>
      <c r="S92" s="118" t="n">
        <f aca="false">R91*(1-0.5^(1/K$8))</f>
        <v>0.624728541866362</v>
      </c>
      <c r="T92" s="105" t="n">
        <f aca="false">Q92*R$8/86.4</f>
        <v>42.0838862297613</v>
      </c>
      <c r="U92" s="105" t="n">
        <f aca="false">S92*R$8/86.4</f>
        <v>62.1330134289079</v>
      </c>
      <c r="V92" s="105" t="n">
        <f aca="false">(Q92+S92)*R$8/86.4</f>
        <v>104.216899658669</v>
      </c>
      <c r="Y92" s="15"/>
      <c r="Z92" s="15"/>
      <c r="AA92" s="15"/>
      <c r="AB92" s="15"/>
      <c r="AC92" s="105" t="n">
        <f aca="false">(B92-B$16)^2</f>
        <v>0.375297609467455</v>
      </c>
      <c r="AD92" s="105" t="n">
        <f aca="false">(B92-V92)^2</f>
        <v>9567.55896643621</v>
      </c>
      <c r="AE92" s="32"/>
      <c r="AF92" s="32" t="n">
        <f aca="false">B92-V92</f>
        <v>-97.8138996586692</v>
      </c>
      <c r="AG92" s="32" t="str">
        <f aca="false">B92</f>
        <v>6,403</v>
      </c>
      <c r="AH92" s="32"/>
      <c r="AI92" s="119" t="str">
        <f aca="false">IF(V92&lt;B92,"-","+")</f>
        <v>-</v>
      </c>
      <c r="AJ92" s="120" t="n">
        <f aca="false">IF(AI92="-",AJ91-1,AJ91+1)</f>
        <v>-75</v>
      </c>
      <c r="AK92" s="112"/>
      <c r="AL92" s="105" t="n">
        <f aca="false">V92-V$16+AL91</f>
        <v>7044.04561734765</v>
      </c>
      <c r="AM92" s="105" t="n">
        <f aca="false">B92-B$16+AM91</f>
        <v>241.023153846154</v>
      </c>
      <c r="AN92" s="105" t="n">
        <f aca="false">(AM92-AM$16)^2</f>
        <v>7989.36805025746</v>
      </c>
      <c r="AO92" s="105" t="n">
        <f aca="false">(AM92-AL92)^2</f>
        <v>46281114.6389059</v>
      </c>
      <c r="AP92" s="32"/>
      <c r="AQ92" s="109" t="n">
        <f aca="false">((V92-B92)/B92)^2</f>
        <v>233.364152409822</v>
      </c>
    </row>
    <row r="93" customFormat="false" ht="12.8" hidden="false" customHeight="false" outlineLevel="0" collapsed="false">
      <c r="A93" s="113" t="n">
        <v>40984</v>
      </c>
      <c r="B93" s="114" t="s">
        <v>133</v>
      </c>
      <c r="C93" s="68" t="n">
        <v>5.45</v>
      </c>
      <c r="D93" s="115" t="n">
        <v>21.2</v>
      </c>
      <c r="E93" s="116" t="n">
        <v>27.4</v>
      </c>
      <c r="F93" s="116" t="n">
        <v>35.3</v>
      </c>
      <c r="G93" s="116" t="n">
        <v>52.5</v>
      </c>
      <c r="H93" s="117"/>
      <c r="I93" s="117"/>
      <c r="J93" s="118" t="n">
        <f aca="false">(D93*D$15*D$8+E93*E$15*E$8+F93*F$15*F$8+G93*G$15*G$8+H93*H$15*H$8+I93*I$15*I$8)*M$15</f>
        <v>36.8960044483148</v>
      </c>
      <c r="K93" s="105" t="n">
        <f aca="false">K92+J93-M93-N93-O93</f>
        <v>117.543769790485</v>
      </c>
      <c r="L93" s="109" t="n">
        <f aca="false">K92/$K$3</f>
        <v>0.457231316499008</v>
      </c>
      <c r="M93" s="118" t="n">
        <f aca="false">IF(J93&gt;K$6,(J93-K$6)^2/(J93-K$6+K$3-K92),0)</f>
        <v>8.09188585662493</v>
      </c>
      <c r="N93" s="118" t="n">
        <f aca="false">IF((J93-M93)&gt;C93,C93,(J93-M93+(C93-(J93-M93))*L93))</f>
        <v>5.45</v>
      </c>
      <c r="O93" s="118" t="n">
        <f aca="false">IF(K92&gt;(K$5/100*K$3),(K$4/100*L93*(K92-(K$5/100*K$3))),0)</f>
        <v>0</v>
      </c>
      <c r="P93" s="105" t="n">
        <f aca="false">P92+M93-Q93</f>
        <v>9.7143455752909</v>
      </c>
      <c r="Q93" s="118" t="n">
        <f aca="false">P92*(1-0.5^(1/K$7))</f>
        <v>1.62245971866597</v>
      </c>
      <c r="R93" s="105" t="n">
        <f aca="false">R92-S93+O93</f>
        <v>26.1171619315403</v>
      </c>
      <c r="S93" s="118" t="n">
        <f aca="false">R92*(1-0.5^(1/K$8))</f>
        <v>0.610459722250107</v>
      </c>
      <c r="T93" s="105" t="n">
        <f aca="false">Q93*R$8/86.4</f>
        <v>161.363383825193</v>
      </c>
      <c r="U93" s="105" t="n">
        <f aca="false">S93*R$8/86.4</f>
        <v>60.7138934409163</v>
      </c>
      <c r="V93" s="105" t="n">
        <f aca="false">(Q93+S93)*R$8/86.4</f>
        <v>222.077277266109</v>
      </c>
      <c r="Y93" s="15"/>
      <c r="Z93" s="15"/>
      <c r="AA93" s="15"/>
      <c r="AB93" s="15"/>
      <c r="AC93" s="105" t="n">
        <f aca="false">(B93-B$16)^2</f>
        <v>83.3133626094674</v>
      </c>
      <c r="AD93" s="105" t="n">
        <f aca="false">(B93-V93)^2</f>
        <v>42914.9661574168</v>
      </c>
      <c r="AE93" s="32"/>
      <c r="AF93" s="32" t="n">
        <f aca="false">B93-V93</f>
        <v>-207.159277266109</v>
      </c>
      <c r="AG93" s="32" t="str">
        <f aca="false">B93</f>
        <v>14,918</v>
      </c>
      <c r="AH93" s="32"/>
      <c r="AI93" s="119" t="str">
        <f aca="false">IF(V93&lt;B93,"-","+")</f>
        <v>-</v>
      </c>
      <c r="AJ93" s="120" t="n">
        <f aca="false">IF(AI93="-",AJ92-1,AJ92+1)</f>
        <v>-76</v>
      </c>
      <c r="AK93" s="112"/>
      <c r="AL93" s="105" t="n">
        <f aca="false">V93-V$16+AL92</f>
        <v>7181.12357823775</v>
      </c>
      <c r="AM93" s="105" t="n">
        <f aca="false">B93-B$16+AM92</f>
        <v>250.150769230769</v>
      </c>
      <c r="AN93" s="105" t="n">
        <f aca="false">(AM93-AM$16)^2</f>
        <v>6440.96928458989</v>
      </c>
      <c r="AO93" s="105" t="n">
        <f aca="false">(AM93-AL93)^2</f>
        <v>48038384.0791941</v>
      </c>
      <c r="AP93" s="32"/>
      <c r="AQ93" s="109" t="n">
        <f aca="false">((V93-B93)/B93)^2</f>
        <v>192.835757750434</v>
      </c>
    </row>
    <row r="94" customFormat="false" ht="12.8" hidden="false" customHeight="false" outlineLevel="0" collapsed="false">
      <c r="A94" s="113" t="n">
        <v>40985</v>
      </c>
      <c r="B94" s="114" t="s">
        <v>98</v>
      </c>
      <c r="C94" s="68" t="n">
        <v>5.45</v>
      </c>
      <c r="D94" s="115" t="n">
        <v>0</v>
      </c>
      <c r="E94" s="116" t="n">
        <v>18.6</v>
      </c>
      <c r="F94" s="116" t="n">
        <v>0</v>
      </c>
      <c r="G94" s="116" t="n">
        <v>0</v>
      </c>
      <c r="H94" s="117"/>
      <c r="I94" s="117"/>
      <c r="J94" s="118" t="n">
        <f aca="false">(D94*D$15*D$8+E94*E$15*E$8+F94*F$15*F$8+G94*G$15*G$8+H94*H$15*H$8+I94*I$15*I$8)*M$15</f>
        <v>3.68204683288245</v>
      </c>
      <c r="K94" s="105" t="n">
        <f aca="false">K93+J94-M94-N94-O94</f>
        <v>115.696211325083</v>
      </c>
      <c r="L94" s="109" t="n">
        <f aca="false">K93/$K$3</f>
        <v>0.570600824225658</v>
      </c>
      <c r="M94" s="118" t="n">
        <f aca="false">IF(J94&gt;K$6,(J94-K$6)^2/(J94-K$6+K$3-K93),0)</f>
        <v>0.015587478488309</v>
      </c>
      <c r="N94" s="118" t="n">
        <f aca="false">IF((J94-M94)&gt;C94,C94,(J94-M94+(C94-(J94-M94))*L94))</f>
        <v>4.68414911681681</v>
      </c>
      <c r="O94" s="118" t="n">
        <f aca="false">IF(K93&gt;(K$5/100*K$3),(K$4/100*L94*(K93-(K$5/100*K$3))),0)</f>
        <v>0.829868702979923</v>
      </c>
      <c r="P94" s="105" t="n">
        <f aca="false">P93+M94-Q94</f>
        <v>4.87276026613376</v>
      </c>
      <c r="Q94" s="118" t="n">
        <f aca="false">P93*(1-0.5^(1/K$7))</f>
        <v>4.85717278764545</v>
      </c>
      <c r="R94" s="105" t="n">
        <f aca="false">R93-S94+O94</f>
        <v>26.350513831596</v>
      </c>
      <c r="S94" s="118" t="n">
        <f aca="false">R93*(1-0.5^(1/K$8))</f>
        <v>0.596516802924293</v>
      </c>
      <c r="T94" s="105" t="n">
        <f aca="false">Q94*R$8/86.4</f>
        <v>483.07506671571</v>
      </c>
      <c r="U94" s="105" t="n">
        <f aca="false">S94*R$8/86.4</f>
        <v>59.3271861982459</v>
      </c>
      <c r="V94" s="105" t="n">
        <f aca="false">(Q94+S94)*R$8/86.4</f>
        <v>542.402252913956</v>
      </c>
      <c r="Y94" s="15"/>
      <c r="Z94" s="15"/>
      <c r="AA94" s="15"/>
      <c r="AB94" s="15"/>
      <c r="AC94" s="105" t="n">
        <f aca="false">(B94-B$16)^2</f>
        <v>315.26187768639</v>
      </c>
      <c r="AD94" s="105" t="n">
        <f aca="false">(B94-V94)^2</f>
        <v>269211.811187911</v>
      </c>
      <c r="AE94" s="32"/>
      <c r="AF94" s="32" t="n">
        <f aca="false">B94-V94</f>
        <v>-518.856252913956</v>
      </c>
      <c r="AG94" s="32" t="str">
        <f aca="false">B94</f>
        <v>23,546</v>
      </c>
      <c r="AH94" s="32"/>
      <c r="AI94" s="119" t="str">
        <f aca="false">IF(V94&lt;B94,"-","+")</f>
        <v>-</v>
      </c>
      <c r="AJ94" s="120" t="n">
        <f aca="false">IF(AI94="-",AJ93-1,AJ93+1)</f>
        <v>-77</v>
      </c>
      <c r="AK94" s="112"/>
      <c r="AL94" s="105" t="n">
        <f aca="false">V94-V$16+AL93</f>
        <v>7638.5265147757</v>
      </c>
      <c r="AM94" s="105" t="n">
        <f aca="false">B94-B$16+AM93</f>
        <v>267.906384615385</v>
      </c>
      <c r="AN94" s="105" t="n">
        <f aca="false">(AM94-AM$16)^2</f>
        <v>3906.2542705944</v>
      </c>
      <c r="AO94" s="105" t="n">
        <f aca="false">(AM94-AL94)^2</f>
        <v>54326041.1031245</v>
      </c>
      <c r="AP94" s="32"/>
      <c r="AQ94" s="109" t="n">
        <f aca="false">((V94-B94)/B94)^2</f>
        <v>485.578926327177</v>
      </c>
    </row>
    <row r="95" customFormat="false" ht="12.8" hidden="false" customHeight="false" outlineLevel="0" collapsed="false">
      <c r="A95" s="113" t="n">
        <v>40986</v>
      </c>
      <c r="B95" s="114" t="s">
        <v>134</v>
      </c>
      <c r="C95" s="68" t="n">
        <v>5.45</v>
      </c>
      <c r="D95" s="115" t="n">
        <v>0</v>
      </c>
      <c r="E95" s="116" t="n">
        <v>1</v>
      </c>
      <c r="F95" s="116" t="n">
        <v>0</v>
      </c>
      <c r="G95" s="116" t="n">
        <v>0</v>
      </c>
      <c r="H95" s="117"/>
      <c r="I95" s="117"/>
      <c r="J95" s="118" t="n">
        <f aca="false">(D95*D$15*D$8+E95*E$15*E$8+F95*F$15*F$8+G95*G$15*G$8+H95*H$15*H$8+I95*I$15*I$8)*M$15</f>
        <v>0.197959507144218</v>
      </c>
      <c r="K95" s="105" t="n">
        <f aca="false">K94+J95-M95-N95-O95</f>
        <v>112.033436851302</v>
      </c>
      <c r="L95" s="109" t="n">
        <f aca="false">K94/$K$3</f>
        <v>0.561632093811082</v>
      </c>
      <c r="M95" s="118" t="n">
        <f aca="false">IF(J95&gt;K$6,(J95-K$6)^2/(J95-K$6+K$3-K94),0)</f>
        <v>0</v>
      </c>
      <c r="N95" s="118" t="n">
        <f aca="false">IF((J95-M95)&gt;C95,C95,(J95-M95+(C95-(J95-M95))*L95))</f>
        <v>3.1476740059274</v>
      </c>
      <c r="O95" s="118" t="n">
        <f aca="false">IF(K94&gt;(K$5/100*K$3),(K$4/100*L95*(K94-(K$5/100*K$3))),0)</f>
        <v>0.713059974997426</v>
      </c>
      <c r="P95" s="105" t="n">
        <f aca="false">P94+M95-Q95</f>
        <v>2.43638013306688</v>
      </c>
      <c r="Q95" s="118" t="n">
        <f aca="false">P94*(1-0.5^(1/K$7))</f>
        <v>2.43638013306688</v>
      </c>
      <c r="R95" s="105" t="n">
        <f aca="false">R94-S95+O95</f>
        <v>26.4617272389059</v>
      </c>
      <c r="S95" s="118" t="n">
        <f aca="false">R94*(1-0.5^(1/K$8))</f>
        <v>0.601846567687492</v>
      </c>
      <c r="T95" s="105" t="n">
        <f aca="false">Q95*R$8/86.4</f>
        <v>242.31266763245</v>
      </c>
      <c r="U95" s="105" t="n">
        <f aca="false">S95*R$8/86.4</f>
        <v>59.857263381234</v>
      </c>
      <c r="V95" s="105" t="n">
        <f aca="false">(Q95+S95)*R$8/86.4</f>
        <v>302.169931013684</v>
      </c>
      <c r="Y95" s="15"/>
      <c r="Z95" s="15"/>
      <c r="AA95" s="15"/>
      <c r="AB95" s="15"/>
      <c r="AC95" s="105" t="n">
        <f aca="false">(B95-B$16)^2</f>
        <v>25.1664299171598</v>
      </c>
      <c r="AD95" s="105" t="n">
        <f aca="false">(B95-V95)^2</f>
        <v>84892.3575688848</v>
      </c>
      <c r="AE95" s="32"/>
      <c r="AF95" s="32" t="n">
        <f aca="false">B95-V95</f>
        <v>-291.362931013684</v>
      </c>
      <c r="AG95" s="32" t="str">
        <f aca="false">B95</f>
        <v>10,807</v>
      </c>
      <c r="AH95" s="32"/>
      <c r="AI95" s="119" t="str">
        <f aca="false">IF(V95&lt;B95,"-","+")</f>
        <v>-</v>
      </c>
      <c r="AJ95" s="120" t="n">
        <f aca="false">IF(AI95="-",AJ94-1,AJ94+1)</f>
        <v>-78</v>
      </c>
      <c r="AK95" s="112"/>
      <c r="AL95" s="105" t="n">
        <f aca="false">V95-V$16+AL94</f>
        <v>7855.69712941338</v>
      </c>
      <c r="AM95" s="105" t="n">
        <f aca="false">B95-B$16+AM94</f>
        <v>272.923</v>
      </c>
      <c r="AN95" s="105" t="n">
        <f aca="false">(AM95-AM$16)^2</f>
        <v>3304.34343465186</v>
      </c>
      <c r="AO95" s="105" t="n">
        <f aca="false">(AM95-AL95)^2</f>
        <v>57498463.4977009</v>
      </c>
      <c r="AP95" s="32"/>
      <c r="AQ95" s="109" t="n">
        <f aca="false">((V95-B95)/B95)^2</f>
        <v>726.872589305769</v>
      </c>
    </row>
    <row r="96" customFormat="false" ht="12.8" hidden="false" customHeight="false" outlineLevel="0" collapsed="false">
      <c r="A96" s="113" t="n">
        <v>40987</v>
      </c>
      <c r="B96" s="114" t="s">
        <v>102</v>
      </c>
      <c r="C96" s="68" t="n">
        <v>5.45</v>
      </c>
      <c r="D96" s="115" t="n">
        <v>0</v>
      </c>
      <c r="E96" s="116" t="n">
        <v>12.1</v>
      </c>
      <c r="F96" s="116" t="n">
        <v>0</v>
      </c>
      <c r="G96" s="116" t="n">
        <v>0</v>
      </c>
      <c r="H96" s="117"/>
      <c r="I96" s="117"/>
      <c r="J96" s="118" t="n">
        <f aca="false">(D96*D$15*D$8+E96*E$15*E$8+F96*F$15*F$8+G96*G$15*G$8+H96*H$15*H$8+I96*I$15*I$8)*M$15</f>
        <v>2.39531003644504</v>
      </c>
      <c r="K96" s="105" t="n">
        <f aca="false">K95+J96-M96-N96-O96</f>
        <v>109.880853779286</v>
      </c>
      <c r="L96" s="109" t="n">
        <f aca="false">K95/$K$3</f>
        <v>0.543851635200497</v>
      </c>
      <c r="M96" s="118" t="n">
        <f aca="false">IF(J96&gt;K$6,(J96-K$6)^2/(J96-K$6+K$3-K95),0)</f>
        <v>0</v>
      </c>
      <c r="N96" s="118" t="n">
        <f aca="false">IF((J96-M96)&gt;C96,C96,(J96-M96+(C96-(J96-M96))*L96))</f>
        <v>4.05660816815495</v>
      </c>
      <c r="O96" s="118" t="n">
        <f aca="false">IF(K95&gt;(K$5/100*K$3),(K$4/100*L96*(K95-(K$5/100*K$3))),0)</f>
        <v>0.491284940306116</v>
      </c>
      <c r="P96" s="105" t="n">
        <f aca="false">P95+M96-Q96</f>
        <v>1.21819006653344</v>
      </c>
      <c r="Q96" s="118" t="n">
        <f aca="false">P95*(1-0.5^(1/K$7))</f>
        <v>1.21819006653344</v>
      </c>
      <c r="R96" s="105" t="n">
        <f aca="false">R95-S96+O96</f>
        <v>26.348625493791</v>
      </c>
      <c r="S96" s="118" t="n">
        <f aca="false">R95*(1-0.5^(1/K$8))</f>
        <v>0.604386685420986</v>
      </c>
      <c r="T96" s="105" t="n">
        <f aca="false">Q96*R$8/86.4</f>
        <v>121.156333816225</v>
      </c>
      <c r="U96" s="105" t="n">
        <f aca="false">S96*R$8/86.4</f>
        <v>60.1098933775756</v>
      </c>
      <c r="V96" s="105" t="n">
        <f aca="false">(Q96+S96)*R$8/86.4</f>
        <v>181.266227193801</v>
      </c>
      <c r="Y96" s="15"/>
      <c r="Z96" s="15"/>
      <c r="AA96" s="15"/>
      <c r="AB96" s="15"/>
      <c r="AC96" s="105" t="n">
        <f aca="false">(B96-B$16)^2</f>
        <v>4.65530414792899</v>
      </c>
      <c r="AD96" s="105" t="n">
        <f aca="false">(B96-V96)^2</f>
        <v>30039.2078776019</v>
      </c>
      <c r="AE96" s="32"/>
      <c r="AF96" s="32" t="n">
        <f aca="false">B96-V96</f>
        <v>-173.318227193801</v>
      </c>
      <c r="AG96" s="32" t="str">
        <f aca="false">B96</f>
        <v>7,948</v>
      </c>
      <c r="AH96" s="32"/>
      <c r="AI96" s="119" t="str">
        <f aca="false">IF(V96&lt;B96,"-","+")</f>
        <v>-</v>
      </c>
      <c r="AJ96" s="120" t="n">
        <f aca="false">IF(AI96="-",AJ95-1,AJ95+1)</f>
        <v>-79</v>
      </c>
      <c r="AK96" s="112"/>
      <c r="AL96" s="105" t="n">
        <f aca="false">V96-V$16+AL95</f>
        <v>7951.96404023118</v>
      </c>
      <c r="AM96" s="105" t="n">
        <f aca="false">B96-B$16+AM95</f>
        <v>275.080615384615</v>
      </c>
      <c r="AN96" s="105" t="n">
        <f aca="false">(AM96-AM$16)^2</f>
        <v>3060.9445213592</v>
      </c>
      <c r="AO96" s="105" t="n">
        <f aca="false">(AM96-AL96)^2</f>
        <v>58934539.1186839</v>
      </c>
      <c r="AP96" s="32"/>
      <c r="AQ96" s="109" t="n">
        <f aca="false">((V96-B96)/B96)^2</f>
        <v>475.524348717119</v>
      </c>
    </row>
    <row r="97" customFormat="false" ht="12.8" hidden="false" customHeight="false" outlineLevel="0" collapsed="false">
      <c r="A97" s="113" t="n">
        <v>40988</v>
      </c>
      <c r="B97" s="114" t="s">
        <v>120</v>
      </c>
      <c r="C97" s="68" t="n">
        <v>5.45</v>
      </c>
      <c r="D97" s="115" t="n">
        <v>5.4</v>
      </c>
      <c r="E97" s="116" t="n">
        <v>0</v>
      </c>
      <c r="F97" s="116" t="n">
        <v>0</v>
      </c>
      <c r="G97" s="116" t="n">
        <v>0</v>
      </c>
      <c r="H97" s="117"/>
      <c r="I97" s="117"/>
      <c r="J97" s="118" t="n">
        <f aca="false">(D97*D$15*D$8+E97*E$15*E$8+F97*F$15*F$8+G97*G$15*G$8+H97*H$15*H$8+I97*I$15*I$8)*M$15</f>
        <v>1.96305937655354</v>
      </c>
      <c r="K97" s="105" t="n">
        <f aca="false">K96+J97-M97-N97-O97</f>
        <v>107.653885713355</v>
      </c>
      <c r="L97" s="109" t="n">
        <f aca="false">K96/$K$3</f>
        <v>0.533402202812069</v>
      </c>
      <c r="M97" s="118" t="n">
        <f aca="false">IF(J97&gt;K$6,(J97-K$6)^2/(J97-K$6+K$3-K96),0)</f>
        <v>0</v>
      </c>
      <c r="N97" s="118" t="n">
        <f aca="false">IF((J97-M97)&gt;C97,C97,(J97-M97+(C97-(J97-M97))*L97))</f>
        <v>3.82300118617477</v>
      </c>
      <c r="O97" s="118" t="n">
        <f aca="false">IF(K96&gt;(K$5/100*K$3),(K$4/100*L97*(K96-(K$5/100*K$3))),0)</f>
        <v>0.367026256309903</v>
      </c>
      <c r="P97" s="105" t="n">
        <f aca="false">P96+M97-Q97</f>
        <v>0.60909503326672</v>
      </c>
      <c r="Q97" s="118" t="n">
        <f aca="false">P96*(1-0.5^(1/K$7))</f>
        <v>0.60909503326672</v>
      </c>
      <c r="R97" s="105" t="n">
        <f aca="false">R96-S97+O97</f>
        <v>26.1138483121085</v>
      </c>
      <c r="S97" s="118" t="n">
        <f aca="false">R96*(1-0.5^(1/K$8))</f>
        <v>0.60180343799242</v>
      </c>
      <c r="T97" s="105" t="n">
        <f aca="false">Q97*R$8/86.4</f>
        <v>60.5781669081125</v>
      </c>
      <c r="U97" s="105" t="n">
        <f aca="false">S97*R$8/86.4</f>
        <v>59.8529738734823</v>
      </c>
      <c r="V97" s="105" t="n">
        <f aca="false">(Q97+S97)*R$8/86.4</f>
        <v>120.431140781595</v>
      </c>
      <c r="Y97" s="15"/>
      <c r="Z97" s="15"/>
      <c r="AA97" s="15"/>
      <c r="AB97" s="15"/>
      <c r="AC97" s="105" t="n">
        <f aca="false">(B97-B$16)^2</f>
        <v>1.37502684023669</v>
      </c>
      <c r="AD97" s="105" t="n">
        <f aca="false">(B97-V97)^2</f>
        <v>12875.0189724318</v>
      </c>
      <c r="AE97" s="32"/>
      <c r="AF97" s="32" t="n">
        <f aca="false">B97-V97</f>
        <v>-113.468140781595</v>
      </c>
      <c r="AG97" s="32" t="str">
        <f aca="false">B97</f>
        <v>6,963</v>
      </c>
      <c r="AH97" s="32"/>
      <c r="AI97" s="119" t="str">
        <f aca="false">IF(V97&lt;B97,"-","+")</f>
        <v>-</v>
      </c>
      <c r="AJ97" s="120" t="n">
        <f aca="false">IF(AI97="-",AJ96-1,AJ96+1)</f>
        <v>-80</v>
      </c>
      <c r="AK97" s="112"/>
      <c r="AL97" s="105" t="n">
        <f aca="false">V97-V$16+AL96</f>
        <v>7987.39586463677</v>
      </c>
      <c r="AM97" s="105" t="n">
        <f aca="false">B97-B$16+AM96</f>
        <v>276.253230769231</v>
      </c>
      <c r="AN97" s="105" t="n">
        <f aca="false">(AM97-AM$16)^2</f>
        <v>2932.56777174386</v>
      </c>
      <c r="AO97" s="105" t="n">
        <f aca="false">(AM97-AL97)^2</f>
        <v>59461720.7198496</v>
      </c>
      <c r="AP97" s="32"/>
      <c r="AQ97" s="109" t="n">
        <f aca="false">((V97-B97)/B97)^2</f>
        <v>265.555369562536</v>
      </c>
    </row>
    <row r="98" customFormat="false" ht="12.8" hidden="false" customHeight="false" outlineLevel="0" collapsed="false">
      <c r="A98" s="113" t="n">
        <v>40989</v>
      </c>
      <c r="B98" s="114" t="s">
        <v>96</v>
      </c>
      <c r="C98" s="68" t="n">
        <v>5.45</v>
      </c>
      <c r="D98" s="115" t="n">
        <v>0</v>
      </c>
      <c r="E98" s="116" t="n">
        <v>0</v>
      </c>
      <c r="F98" s="116" t="n">
        <v>0</v>
      </c>
      <c r="G98" s="116" t="n">
        <v>0</v>
      </c>
      <c r="H98" s="117"/>
      <c r="I98" s="117"/>
      <c r="J98" s="118" t="n">
        <f aca="false">(D98*D$15*D$8+E98*E$15*E$8+F98*F$15*F$8+G98*G$15*G$8+H98*H$15*H$8+I98*I$15*I$8)*M$15</f>
        <v>0</v>
      </c>
      <c r="K98" s="105" t="n">
        <f aca="false">K97+J98-M98-N98-O98</f>
        <v>104.562552872536</v>
      </c>
      <c r="L98" s="109" t="n">
        <f aca="false">K97/$K$3</f>
        <v>0.52259167822017</v>
      </c>
      <c r="M98" s="118" t="n">
        <f aca="false">IF(J98&gt;K$6,(J98-K$6)^2/(J98-K$6+K$3-K97),0)</f>
        <v>0</v>
      </c>
      <c r="N98" s="118" t="n">
        <f aca="false">IF((J98-M98)&gt;C98,C98,(J98-M98+(C98-(J98-M98))*L98))</f>
        <v>2.84812464629993</v>
      </c>
      <c r="O98" s="118" t="n">
        <f aca="false">IF(K97&gt;(K$5/100*K$3),(K$4/100*L98*(K97-(K$5/100*K$3))),0)</f>
        <v>0.243208194518712</v>
      </c>
      <c r="P98" s="105" t="n">
        <f aca="false">P97+M98-Q98</f>
        <v>0.30454751663336</v>
      </c>
      <c r="Q98" s="118" t="n">
        <f aca="false">P97*(1-0.5^(1/K$7))</f>
        <v>0.30454751663336</v>
      </c>
      <c r="R98" s="105" t="n">
        <f aca="false">R97-S98+O98</f>
        <v>25.7606153868754</v>
      </c>
      <c r="S98" s="118" t="n">
        <f aca="false">R97*(1-0.5^(1/K$8))</f>
        <v>0.596441119751873</v>
      </c>
      <c r="T98" s="105" t="n">
        <f aca="false">Q98*R$8/86.4</f>
        <v>30.2890834540563</v>
      </c>
      <c r="U98" s="105" t="n">
        <f aca="false">S98*R$8/86.4</f>
        <v>59.3196590512482</v>
      </c>
      <c r="V98" s="105" t="n">
        <f aca="false">(Q98+S98)*R$8/86.4</f>
        <v>89.6087425053045</v>
      </c>
      <c r="Y98" s="15"/>
      <c r="Z98" s="15"/>
      <c r="AA98" s="15"/>
      <c r="AB98" s="15"/>
      <c r="AC98" s="105" t="n">
        <f aca="false">(B98-B$16)^2</f>
        <v>0.634596071005916</v>
      </c>
      <c r="AD98" s="105" t="n">
        <f aca="false">(B98-V98)^2</f>
        <v>6892.60972861708</v>
      </c>
      <c r="AE98" s="32"/>
      <c r="AF98" s="32" t="n">
        <f aca="false">B98-V98</f>
        <v>-83.0217425053045</v>
      </c>
      <c r="AG98" s="32" t="str">
        <f aca="false">B98</f>
        <v>6,587</v>
      </c>
      <c r="AH98" s="32"/>
      <c r="AI98" s="119" t="str">
        <f aca="false">IF(V98&lt;B98,"-","+")</f>
        <v>-</v>
      </c>
      <c r="AJ98" s="120" t="n">
        <f aca="false">IF(AI98="-",AJ97-1,AJ97+1)</f>
        <v>-81</v>
      </c>
      <c r="AK98" s="112"/>
      <c r="AL98" s="105" t="n">
        <f aca="false">V98-V$16+AL97</f>
        <v>7992.00529076607</v>
      </c>
      <c r="AM98" s="105" t="n">
        <f aca="false">B98-B$16+AM97</f>
        <v>277.049846153846</v>
      </c>
      <c r="AN98" s="105" t="n">
        <f aca="false">(AM98-AM$16)^2</f>
        <v>2846.92384242396</v>
      </c>
      <c r="AO98" s="105" t="n">
        <f aca="false">(AM98-AL98)^2</f>
        <v>59520537.5123517</v>
      </c>
      <c r="AP98" s="32"/>
      <c r="AQ98" s="109" t="n">
        <f aca="false">((V98-B98)/B98)^2</f>
        <v>158.85773344166</v>
      </c>
    </row>
    <row r="99" customFormat="false" ht="12.8" hidden="false" customHeight="false" outlineLevel="0" collapsed="false">
      <c r="A99" s="113" t="n">
        <v>40990</v>
      </c>
      <c r="B99" s="114" t="s">
        <v>128</v>
      </c>
      <c r="C99" s="68" t="n">
        <v>5.45</v>
      </c>
      <c r="D99" s="115" t="n">
        <v>0</v>
      </c>
      <c r="E99" s="116" t="n">
        <v>0</v>
      </c>
      <c r="F99" s="116" t="n">
        <v>0</v>
      </c>
      <c r="G99" s="116" t="n">
        <v>0</v>
      </c>
      <c r="H99" s="117"/>
      <c r="I99" s="117"/>
      <c r="J99" s="118" t="n">
        <f aca="false">(D99*D$15*D$8+E99*E$15*E$8+F99*F$15*F$8+G99*G$15*G$8+H99*H$15*H$8+I99*I$15*I$8)*M$15</f>
        <v>0</v>
      </c>
      <c r="K99" s="105" t="n">
        <f aca="false">K98+J99-M99-N99-O99</f>
        <v>101.716900615787</v>
      </c>
      <c r="L99" s="109" t="n">
        <f aca="false">K98/$K$3</f>
        <v>0.507585208119109</v>
      </c>
      <c r="M99" s="118" t="n">
        <f aca="false">IF(J99&gt;K$6,(J99-K$6)^2/(J99-K$6+K$3-K98),0)</f>
        <v>0</v>
      </c>
      <c r="N99" s="118" t="n">
        <f aca="false">IF((J99-M99)&gt;C99,C99,(J99-M99+(C99-(J99-M99))*L99))</f>
        <v>2.76633938424915</v>
      </c>
      <c r="O99" s="118" t="n">
        <f aca="false">IF(K98&gt;(K$5/100*K$3),(K$4/100*L99*(K98-(K$5/100*K$3))),0)</f>
        <v>0.0793128725003537</v>
      </c>
      <c r="P99" s="105" t="n">
        <f aca="false">P98+M99-Q99</f>
        <v>0.15227375831668</v>
      </c>
      <c r="Q99" s="118" t="n">
        <f aca="false">P98*(1-0.5^(1/K$7))</f>
        <v>0.15227375831668</v>
      </c>
      <c r="R99" s="105" t="n">
        <f aca="false">R98-S99+O99</f>
        <v>25.2515549907862</v>
      </c>
      <c r="S99" s="118" t="n">
        <f aca="false">R98*(1-0.5^(1/K$8))</f>
        <v>0.588373268589484</v>
      </c>
      <c r="T99" s="105" t="n">
        <f aca="false">Q99*R$8/86.4</f>
        <v>15.1445417270281</v>
      </c>
      <c r="U99" s="105" t="n">
        <f aca="false">S99*R$8/86.4</f>
        <v>58.517262696637</v>
      </c>
      <c r="V99" s="105" t="n">
        <f aca="false">(Q99+S99)*R$8/86.4</f>
        <v>73.6618044236651</v>
      </c>
      <c r="Y99" s="15"/>
      <c r="Z99" s="15"/>
      <c r="AA99" s="15"/>
      <c r="AB99" s="15"/>
      <c r="AC99" s="105" t="n">
        <f aca="false">(B99-B$16)^2</f>
        <v>0.375297609467455</v>
      </c>
      <c r="AD99" s="105" t="n">
        <f aca="false">(B99-V99)^2</f>
        <v>4523.74677250083</v>
      </c>
      <c r="AE99" s="32"/>
      <c r="AF99" s="32" t="n">
        <f aca="false">B99-V99</f>
        <v>-67.2588044236651</v>
      </c>
      <c r="AG99" s="32" t="str">
        <f aca="false">B99</f>
        <v>6,403</v>
      </c>
      <c r="AH99" s="32"/>
      <c r="AI99" s="119" t="str">
        <f aca="false">IF(V99&lt;B99,"-","+")</f>
        <v>-</v>
      </c>
      <c r="AJ99" s="120" t="n">
        <f aca="false">IF(AI99="-",AJ98-1,AJ98+1)</f>
        <v>-82</v>
      </c>
      <c r="AK99" s="112"/>
      <c r="AL99" s="105" t="n">
        <f aca="false">V99-V$16+AL98</f>
        <v>7980.66777881373</v>
      </c>
      <c r="AM99" s="105" t="n">
        <f aca="false">B99-B$16+AM98</f>
        <v>277.662461538462</v>
      </c>
      <c r="AN99" s="105" t="n">
        <f aca="false">(AM99-AM$16)^2</f>
        <v>2781.92502551101</v>
      </c>
      <c r="AO99" s="105" t="n">
        <f aca="false">(AM99-AL99)^2</f>
        <v>59336290.917971</v>
      </c>
      <c r="AP99" s="32"/>
      <c r="AQ99" s="109" t="n">
        <f aca="false">((V99-B99)/B99)^2</f>
        <v>110.33956884768</v>
      </c>
    </row>
    <row r="100" customFormat="false" ht="12.8" hidden="false" customHeight="false" outlineLevel="0" collapsed="false">
      <c r="A100" s="113" t="n">
        <v>40991</v>
      </c>
      <c r="B100" s="114" t="s">
        <v>107</v>
      </c>
      <c r="C100" s="68" t="n">
        <v>5.45</v>
      </c>
      <c r="D100" s="115" t="n">
        <v>4.3</v>
      </c>
      <c r="E100" s="116" t="n">
        <v>11.2</v>
      </c>
      <c r="F100" s="116" t="n">
        <v>10.5</v>
      </c>
      <c r="G100" s="116" t="n">
        <v>2.1</v>
      </c>
      <c r="H100" s="117"/>
      <c r="I100" s="117"/>
      <c r="J100" s="118" t="n">
        <f aca="false">(D100*D$15*D$8+E100*E$15*E$8+F100*F$15*F$8+G100*G$15*G$8+H100*H$15*H$8+I100*I$15*I$8)*M$15</f>
        <v>5.04761417342698</v>
      </c>
      <c r="K100" s="105" t="n">
        <f aca="false">K99+J100-M100-N100-O100</f>
        <v>101.488215687836</v>
      </c>
      <c r="L100" s="109" t="n">
        <f aca="false">K99/$K$3</f>
        <v>0.493771362212558</v>
      </c>
      <c r="M100" s="118" t="n">
        <f aca="false">IF(J100&gt;K$6,(J100-K$6)^2/(J100-K$6+K$3-K99),0)</f>
        <v>0.0607534833430107</v>
      </c>
      <c r="N100" s="118" t="n">
        <f aca="false">IF((J100-M100)&gt;C100,C100,(J100-M100+(C100-(J100-M100))*L100))</f>
        <v>5.21554561803539</v>
      </c>
      <c r="O100" s="118" t="n">
        <f aca="false">IF(K99&gt;(K$5/100*K$3),(K$4/100*L100*(K99-(K$5/100*K$3))),0)</f>
        <v>0</v>
      </c>
      <c r="P100" s="105" t="n">
        <f aca="false">P99+M100-Q100</f>
        <v>0.136890362501351</v>
      </c>
      <c r="Q100" s="118" t="n">
        <f aca="false">P99*(1-0.5^(1/K$7))</f>
        <v>0.07613687915834</v>
      </c>
      <c r="R100" s="105" t="n">
        <f aca="false">R99-S100+O100</f>
        <v>24.6748086777123</v>
      </c>
      <c r="S100" s="118" t="n">
        <f aca="false">R99*(1-0.5^(1/K$8))</f>
        <v>0.576746313073933</v>
      </c>
      <c r="T100" s="105" t="n">
        <f aca="false">Q100*R$8/86.4</f>
        <v>7.57227086351407</v>
      </c>
      <c r="U100" s="105" t="n">
        <f aca="false">S100*R$8/86.4</f>
        <v>57.3608919935683</v>
      </c>
      <c r="V100" s="105" t="n">
        <f aca="false">(Q100+S100)*R$8/86.4</f>
        <v>64.9331628570824</v>
      </c>
      <c r="Y100" s="15"/>
      <c r="Z100" s="15"/>
      <c r="AA100" s="15"/>
      <c r="AB100" s="15"/>
      <c r="AC100" s="105" t="n">
        <f aca="false">(B100-B$16)^2</f>
        <v>5.57722722485207</v>
      </c>
      <c r="AD100" s="105" t="n">
        <f aca="false">(B100-V100)^2</f>
        <v>3224.10045540251</v>
      </c>
      <c r="AE100" s="32"/>
      <c r="AF100" s="32" t="n">
        <f aca="false">B100-V100</f>
        <v>-56.7811628570824</v>
      </c>
      <c r="AG100" s="32" t="str">
        <f aca="false">B100</f>
        <v>8,152</v>
      </c>
      <c r="AH100" s="32"/>
      <c r="AI100" s="119" t="str">
        <f aca="false">IF(V100&lt;B100,"-","+")</f>
        <v>-</v>
      </c>
      <c r="AJ100" s="120" t="n">
        <f aca="false">IF(AI100="-",AJ99-1,AJ99+1)</f>
        <v>-83</v>
      </c>
      <c r="AK100" s="112"/>
      <c r="AL100" s="105" t="n">
        <f aca="false">V100-V$16+AL99</f>
        <v>7960.60162529481</v>
      </c>
      <c r="AM100" s="105" t="n">
        <f aca="false">B100-B$16+AM99</f>
        <v>280.024076923077</v>
      </c>
      <c r="AN100" s="105" t="n">
        <f aca="false">(AM100-AM$16)^2</f>
        <v>2538.38037100102</v>
      </c>
      <c r="AO100" s="105" t="n">
        <f aca="false">(AM100-AL100)^2</f>
        <v>58991271.4765519</v>
      </c>
      <c r="AP100" s="32"/>
      <c r="AQ100" s="109" t="n">
        <f aca="false">((V100-B100)/B100)^2</f>
        <v>48.5154677570366</v>
      </c>
    </row>
    <row r="101" customFormat="false" ht="12.8" hidden="false" customHeight="false" outlineLevel="0" collapsed="false">
      <c r="A101" s="113" t="n">
        <v>40992</v>
      </c>
      <c r="B101" s="114" t="s">
        <v>107</v>
      </c>
      <c r="C101" s="68" t="n">
        <v>5.45</v>
      </c>
      <c r="D101" s="115" t="n">
        <v>3.1</v>
      </c>
      <c r="E101" s="116" t="n">
        <v>9</v>
      </c>
      <c r="F101" s="116" t="n">
        <v>6.9</v>
      </c>
      <c r="G101" s="116" t="n">
        <v>11.8</v>
      </c>
      <c r="H101" s="117"/>
      <c r="I101" s="117"/>
      <c r="J101" s="118" t="n">
        <f aca="false">(D101*D$15*D$8+E101*E$15*E$8+F101*F$15*F$8+G101*G$15*G$8+H101*H$15*H$8+I101*I$15*I$8)*M$15</f>
        <v>8.21402870368914</v>
      </c>
      <c r="K101" s="105" t="n">
        <f aca="false">K100+J101-M101-N101-O101</f>
        <v>103.956033158119</v>
      </c>
      <c r="L101" s="109" t="n">
        <f aca="false">K100/$K$3</f>
        <v>0.492661241203085</v>
      </c>
      <c r="M101" s="118" t="n">
        <f aca="false">IF(J101&gt;K$6,(J101-K$6)^2/(J101-K$6+K$3-K100),0)</f>
        <v>0.296211233405803</v>
      </c>
      <c r="N101" s="118" t="n">
        <f aca="false">IF((J101-M101)&gt;C101,C101,(J101-M101+(C101-(J101-M101))*L101))</f>
        <v>5.45</v>
      </c>
      <c r="O101" s="118" t="n">
        <f aca="false">IF(K100&gt;(K$5/100*K$3),(K$4/100*L101*(K100-(K$5/100*K$3))),0)</f>
        <v>0</v>
      </c>
      <c r="P101" s="105" t="n">
        <f aca="false">P100+M101-Q101</f>
        <v>0.364656414656479</v>
      </c>
      <c r="Q101" s="118" t="n">
        <f aca="false">P100*(1-0.5^(1/K$7))</f>
        <v>0.0684451812506753</v>
      </c>
      <c r="R101" s="105" t="n">
        <f aca="false">R100-S101+O101</f>
        <v>24.1112352686344</v>
      </c>
      <c r="S101" s="118" t="n">
        <f aca="false">R100*(1-0.5^(1/K$8))</f>
        <v>0.563573409077892</v>
      </c>
      <c r="T101" s="105" t="n">
        <f aca="false">Q101*R$8/86.4</f>
        <v>6.80728521397052</v>
      </c>
      <c r="U101" s="105" t="n">
        <f aca="false">S101*R$8/86.4</f>
        <v>56.0507674097954</v>
      </c>
      <c r="V101" s="105" t="n">
        <f aca="false">(Q101+S101)*R$8/86.4</f>
        <v>62.8580526237659</v>
      </c>
      <c r="Y101" s="15"/>
      <c r="Z101" s="15"/>
      <c r="AA101" s="15"/>
      <c r="AB101" s="15"/>
      <c r="AC101" s="105" t="n">
        <f aca="false">(B101-B$16)^2</f>
        <v>5.57722722485207</v>
      </c>
      <c r="AD101" s="105" t="n">
        <f aca="false">(B101-V101)^2</f>
        <v>2992.75219367425</v>
      </c>
      <c r="AE101" s="32"/>
      <c r="AF101" s="32" t="n">
        <f aca="false">B101-V101</f>
        <v>-54.7060526237659</v>
      </c>
      <c r="AG101" s="32" t="str">
        <f aca="false">B101</f>
        <v>8,152</v>
      </c>
      <c r="AH101" s="32"/>
      <c r="AI101" s="119" t="str">
        <f aca="false">IF(V101&lt;B101,"-","+")</f>
        <v>-</v>
      </c>
      <c r="AJ101" s="120" t="n">
        <f aca="false">IF(AI101="-",AJ100-1,AJ100+1)</f>
        <v>-84</v>
      </c>
      <c r="AK101" s="112"/>
      <c r="AL101" s="105" t="n">
        <f aca="false">V101-V$16+AL100</f>
        <v>7938.46036154257</v>
      </c>
      <c r="AM101" s="105" t="n">
        <f aca="false">B101-B$16+AM100</f>
        <v>282.385692307692</v>
      </c>
      <c r="AN101" s="105" t="n">
        <f aca="false">(AM101-AM$16)^2</f>
        <v>2305.99017094073</v>
      </c>
      <c r="AO101" s="105" t="n">
        <f aca="false">(AM101-AL101)^2</f>
        <v>58615479.3408999</v>
      </c>
      <c r="AP101" s="32"/>
      <c r="AQ101" s="109" t="n">
        <f aca="false">((V101-B101)/B101)^2</f>
        <v>45.0341962247813</v>
      </c>
    </row>
    <row r="102" customFormat="false" ht="12.8" hidden="false" customHeight="false" outlineLevel="0" collapsed="false">
      <c r="A102" s="113" t="n">
        <v>40993</v>
      </c>
      <c r="B102" s="114" t="s">
        <v>102</v>
      </c>
      <c r="C102" s="68" t="n">
        <v>5.45</v>
      </c>
      <c r="D102" s="115" t="n">
        <v>0</v>
      </c>
      <c r="E102" s="116" t="n">
        <v>0</v>
      </c>
      <c r="F102" s="116" t="n">
        <v>35.8</v>
      </c>
      <c r="G102" s="116" t="n">
        <v>0</v>
      </c>
      <c r="H102" s="117"/>
      <c r="I102" s="117"/>
      <c r="J102" s="118" t="n">
        <f aca="false">(D102*D$15*D$8+E102*E$15*E$8+F102*F$15*F$8+G102*G$15*G$8+H102*H$15*H$8+I102*I$15*I$8)*M$15</f>
        <v>1.24751360419288</v>
      </c>
      <c r="K102" s="105" t="n">
        <f aca="false">K101+J102-M102-N102-O102</f>
        <v>101.787041135897</v>
      </c>
      <c r="L102" s="109" t="n">
        <f aca="false">K101/$K$3</f>
        <v>0.504640937660771</v>
      </c>
      <c r="M102" s="118" t="n">
        <f aca="false">IF(J102&gt;K$6,(J102-K$6)^2/(J102-K$6+K$3-K101),0)</f>
        <v>0</v>
      </c>
      <c r="N102" s="118" t="n">
        <f aca="false">IF((J102-M102)&gt;C102,C102,(J102-M102+(C102-(J102-M102))*L102))</f>
        <v>3.36826027947962</v>
      </c>
      <c r="O102" s="118" t="n">
        <f aca="false">IF(K101&gt;(K$5/100*K$3),(K$4/100*L102*(K101-(K$5/100*K$3))),0)</f>
        <v>0.0482453469347903</v>
      </c>
      <c r="P102" s="105" t="n">
        <f aca="false">P101+M102-Q102</f>
        <v>0.182328207328239</v>
      </c>
      <c r="Q102" s="118" t="n">
        <f aca="false">P101*(1-0.5^(1/K$7))</f>
        <v>0.182328207328239</v>
      </c>
      <c r="R102" s="105" t="n">
        <f aca="false">R101-S102+O102</f>
        <v>23.6087792409443</v>
      </c>
      <c r="S102" s="118" t="n">
        <f aca="false">R101*(1-0.5^(1/K$8))</f>
        <v>0.550701374624933</v>
      </c>
      <c r="T102" s="105" t="n">
        <f aca="false">Q102*R$8/86.4</f>
        <v>18.1336375644857</v>
      </c>
      <c r="U102" s="105" t="n">
        <f aca="false">S102*R$8/86.4</f>
        <v>54.7705661128709</v>
      </c>
      <c r="V102" s="105" t="n">
        <f aca="false">(Q102+S102)*R$8/86.4</f>
        <v>72.9042036773566</v>
      </c>
      <c r="Y102" s="15"/>
      <c r="Z102" s="15"/>
      <c r="AA102" s="15"/>
      <c r="AB102" s="15"/>
      <c r="AC102" s="105" t="n">
        <f aca="false">(B102-B$16)^2</f>
        <v>4.65530414792899</v>
      </c>
      <c r="AD102" s="105" t="n">
        <f aca="false">(B102-V102)^2</f>
        <v>4219.30839617424</v>
      </c>
      <c r="AE102" s="32"/>
      <c r="AF102" s="32" t="n">
        <f aca="false">B102-V102</f>
        <v>-64.9562036773566</v>
      </c>
      <c r="AG102" s="32" t="str">
        <f aca="false">B102</f>
        <v>7,948</v>
      </c>
      <c r="AH102" s="32"/>
      <c r="AI102" s="119" t="str">
        <f aca="false">IF(V102&lt;B102,"-","+")</f>
        <v>-</v>
      </c>
      <c r="AJ102" s="120" t="n">
        <f aca="false">IF(AI102="-",AJ101-1,AJ101+1)</f>
        <v>-85</v>
      </c>
      <c r="AK102" s="112"/>
      <c r="AL102" s="105" t="n">
        <f aca="false">V102-V$16+AL101</f>
        <v>7926.36524884392</v>
      </c>
      <c r="AM102" s="105" t="n">
        <f aca="false">B102-B$16+AM101</f>
        <v>284.543307692308</v>
      </c>
      <c r="AN102" s="105" t="n">
        <f aca="false">(AM102-AM$16)^2</f>
        <v>2103.42495865398</v>
      </c>
      <c r="AO102" s="105" t="n">
        <f aca="false">(AM102-AL102)^2</f>
        <v>58397442.5802662</v>
      </c>
      <c r="AP102" s="32"/>
      <c r="AQ102" s="109" t="n">
        <f aca="false">((V102-B102)/B102)^2</f>
        <v>66.7921699301346</v>
      </c>
    </row>
    <row r="103" customFormat="false" ht="12.8" hidden="false" customHeight="false" outlineLevel="0" collapsed="false">
      <c r="A103" s="113" t="n">
        <v>40994</v>
      </c>
      <c r="B103" s="114" t="s">
        <v>108</v>
      </c>
      <c r="C103" s="68" t="n">
        <v>5.45</v>
      </c>
      <c r="D103" s="115" t="n">
        <v>0</v>
      </c>
      <c r="E103" s="116" t="n">
        <v>0</v>
      </c>
      <c r="F103" s="116" t="n">
        <v>0</v>
      </c>
      <c r="G103" s="116" t="n">
        <v>1.2</v>
      </c>
      <c r="H103" s="117"/>
      <c r="I103" s="117"/>
      <c r="J103" s="118" t="n">
        <f aca="false">(D103*D$15*D$8+E103*E$15*E$8+F103*F$15*F$8+G103*G$15*G$8+H103*H$15*H$8+I103*I$15*I$8)*M$15</f>
        <v>0.515085669078562</v>
      </c>
      <c r="K103" s="105" t="n">
        <f aca="false">K102+J103-M103-N103-O103</f>
        <v>99.3486414853943</v>
      </c>
      <c r="L103" s="109" t="n">
        <f aca="false">K102/$K$3</f>
        <v>0.494111850174259</v>
      </c>
      <c r="M103" s="118" t="n">
        <f aca="false">IF(J103&gt;K$6,(J103-K$6)^2/(J103-K$6+K$3-K102),0)</f>
        <v>0</v>
      </c>
      <c r="N103" s="118" t="n">
        <f aca="false">IF((J103-M103)&gt;C103,C103,(J103-M103+(C103-(J103-M103))*L103))</f>
        <v>2.95348531958162</v>
      </c>
      <c r="O103" s="118" t="n">
        <f aca="false">IF(K102&gt;(K$5/100*K$3),(K$4/100*L103*(K102-(K$5/100*K$3))),0)</f>
        <v>0</v>
      </c>
      <c r="P103" s="105" t="n">
        <f aca="false">P102+M103-Q103</f>
        <v>0.0911641036641196</v>
      </c>
      <c r="Q103" s="118" t="n">
        <f aca="false">P102*(1-0.5^(1/K$7))</f>
        <v>0.0911641036641196</v>
      </c>
      <c r="R103" s="105" t="n">
        <f aca="false">R102-S103+O103</f>
        <v>23.0695539778522</v>
      </c>
      <c r="S103" s="118" t="n">
        <f aca="false">R102*(1-0.5^(1/K$8))</f>
        <v>0.539225263092087</v>
      </c>
      <c r="T103" s="105" t="n">
        <f aca="false">Q103*R$8/86.4</f>
        <v>9.06681878224283</v>
      </c>
      <c r="U103" s="105" t="n">
        <f aca="false">S103*R$8/86.4</f>
        <v>53.6291977517396</v>
      </c>
      <c r="V103" s="105" t="n">
        <f aca="false">(Q103+S103)*R$8/86.4</f>
        <v>62.6960165339824</v>
      </c>
      <c r="Y103" s="15"/>
      <c r="Z103" s="15"/>
      <c r="AA103" s="15"/>
      <c r="AB103" s="15"/>
      <c r="AC103" s="105" t="n">
        <f aca="false">(B103-B$16)^2</f>
        <v>3.82443153254438</v>
      </c>
      <c r="AD103" s="105" t="n">
        <f aca="false">(B103-V103)^2</f>
        <v>3019.50431708494</v>
      </c>
      <c r="AE103" s="32"/>
      <c r="AF103" s="32" t="n">
        <f aca="false">B103-V103</f>
        <v>-54.9500165339824</v>
      </c>
      <c r="AG103" s="32" t="str">
        <f aca="false">B103</f>
        <v>7,746</v>
      </c>
      <c r="AH103" s="32"/>
      <c r="AI103" s="119" t="str">
        <f aca="false">IF(V103&lt;B103,"-","+")</f>
        <v>-</v>
      </c>
      <c r="AJ103" s="120" t="n">
        <f aca="false">IF(AI103="-",AJ102-1,AJ102+1)</f>
        <v>-86</v>
      </c>
      <c r="AK103" s="112"/>
      <c r="AL103" s="105" t="n">
        <f aca="false">V103-V$16+AL102</f>
        <v>7904.0619490019</v>
      </c>
      <c r="AM103" s="105" t="n">
        <f aca="false">B103-B$16+AM102</f>
        <v>286.498923076923</v>
      </c>
      <c r="AN103" s="105" t="n">
        <f aca="false">(AM103-AM$16)^2</f>
        <v>1927.86817892718</v>
      </c>
      <c r="AO103" s="105" t="n">
        <f aca="false">(AM103-AL103)^2</f>
        <v>58027266.4539392</v>
      </c>
      <c r="AP103" s="32"/>
      <c r="AQ103" s="109" t="n">
        <f aca="false">((V103-B103)/B103)^2</f>
        <v>50.3246391595189</v>
      </c>
    </row>
    <row r="104" customFormat="false" ht="12.8" hidden="false" customHeight="false" outlineLevel="0" collapsed="false">
      <c r="A104" s="113" t="n">
        <v>40995</v>
      </c>
      <c r="B104" s="114" t="s">
        <v>108</v>
      </c>
      <c r="C104" s="68" t="n">
        <v>5.45</v>
      </c>
      <c r="D104" s="115" t="n">
        <v>0</v>
      </c>
      <c r="E104" s="116" t="n">
        <v>1</v>
      </c>
      <c r="F104" s="116" t="n">
        <v>0</v>
      </c>
      <c r="G104" s="116" t="n">
        <v>0</v>
      </c>
      <c r="H104" s="117"/>
      <c r="I104" s="117"/>
      <c r="J104" s="118" t="n">
        <f aca="false">(D104*D$15*D$8+E104*E$15*E$8+F104*F$15*F$8+G104*G$15*G$8+H104*H$15*H$8+I104*I$15*I$8)*M$15</f>
        <v>0.197959507144218</v>
      </c>
      <c r="K104" s="105" t="n">
        <f aca="false">K103+J104-M104-N104-O104</f>
        <v>96.8157138737851</v>
      </c>
      <c r="L104" s="109" t="n">
        <f aca="false">K103/$K$3</f>
        <v>0.482274958666963</v>
      </c>
      <c r="M104" s="118" t="n">
        <f aca="false">IF(J104&gt;K$6,(J104-K$6)^2/(J104-K$6+K$3-K103),0)</f>
        <v>0</v>
      </c>
      <c r="N104" s="118" t="n">
        <f aca="false">IF((J104-M104)&gt;C104,C104,(J104-M104+(C104-(J104-M104))*L104))</f>
        <v>2.73088711875345</v>
      </c>
      <c r="O104" s="118" t="n">
        <f aca="false">IF(K103&gt;(K$5/100*K$3),(K$4/100*L104*(K103-(K$5/100*K$3))),0)</f>
        <v>0</v>
      </c>
      <c r="P104" s="105" t="n">
        <f aca="false">P103+M104-Q104</f>
        <v>0.0455820518320598</v>
      </c>
      <c r="Q104" s="118" t="n">
        <f aca="false">P103*(1-0.5^(1/K$7))</f>
        <v>0.0455820518320598</v>
      </c>
      <c r="R104" s="105" t="n">
        <f aca="false">R103-S104+O104</f>
        <v>22.5426446367902</v>
      </c>
      <c r="S104" s="118" t="n">
        <f aca="false">R103*(1-0.5^(1/K$8))</f>
        <v>0.526909341062012</v>
      </c>
      <c r="T104" s="105" t="n">
        <f aca="false">Q104*R$8/86.4</f>
        <v>4.53340939112141</v>
      </c>
      <c r="U104" s="105" t="n">
        <f aca="false">S104*R$8/86.4</f>
        <v>52.4043051822438</v>
      </c>
      <c r="V104" s="105" t="n">
        <f aca="false">(Q104+S104)*R$8/86.4</f>
        <v>56.9377145733652</v>
      </c>
      <c r="Y104" s="15"/>
      <c r="Z104" s="15"/>
      <c r="AA104" s="15"/>
      <c r="AB104" s="15"/>
      <c r="AC104" s="105" t="n">
        <f aca="false">(B104-B$16)^2</f>
        <v>3.82443153254438</v>
      </c>
      <c r="AD104" s="105" t="n">
        <f aca="false">(B104-V104)^2</f>
        <v>2419.82478266743</v>
      </c>
      <c r="AE104" s="32"/>
      <c r="AF104" s="32" t="n">
        <f aca="false">B104-V104</f>
        <v>-49.1917145733652</v>
      </c>
      <c r="AG104" s="32" t="str">
        <f aca="false">B104</f>
        <v>7,746</v>
      </c>
      <c r="AH104" s="32"/>
      <c r="AI104" s="119" t="str">
        <f aca="false">IF(V104&lt;B104,"-","+")</f>
        <v>-</v>
      </c>
      <c r="AJ104" s="120" t="n">
        <f aca="false">IF(AI104="-",AJ103-1,AJ103+1)</f>
        <v>-87</v>
      </c>
      <c r="AK104" s="112"/>
      <c r="AL104" s="105" t="n">
        <f aca="false">V104-V$16+AL103</f>
        <v>7876.00034719926</v>
      </c>
      <c r="AM104" s="105" t="n">
        <f aca="false">B104-B$16+AM103</f>
        <v>288.454538461539</v>
      </c>
      <c r="AN104" s="105" t="n">
        <f aca="false">(AM104-AM$16)^2</f>
        <v>1759.96026226547</v>
      </c>
      <c r="AO104" s="105" t="n">
        <f aca="false">(AM104-AL104)^2</f>
        <v>57570851.3996933</v>
      </c>
      <c r="AP104" s="32"/>
      <c r="AQ104" s="109" t="n">
        <f aca="false">((V104-B104)/B104)^2</f>
        <v>40.3300662058878</v>
      </c>
    </row>
    <row r="105" customFormat="false" ht="12.8" hidden="false" customHeight="false" outlineLevel="0" collapsed="false">
      <c r="A105" s="113" t="n">
        <v>40996</v>
      </c>
      <c r="B105" s="114" t="s">
        <v>135</v>
      </c>
      <c r="C105" s="68" t="n">
        <v>5.45</v>
      </c>
      <c r="D105" s="115" t="n">
        <v>0</v>
      </c>
      <c r="E105" s="116" t="n">
        <v>2.5</v>
      </c>
      <c r="F105" s="116" t="n">
        <v>0</v>
      </c>
      <c r="G105" s="116" t="n">
        <v>0</v>
      </c>
      <c r="H105" s="117"/>
      <c r="I105" s="117"/>
      <c r="J105" s="118" t="n">
        <f aca="false">(D105*D$15*D$8+E105*E$15*E$8+F105*F$15*F$8+G105*G$15*G$8+H105*H$15*H$8+I105*I$15*I$8)*M$15</f>
        <v>0.494898767860545</v>
      </c>
      <c r="K105" s="105" t="n">
        <f aca="false">K104+J105-M105-N105-O105</f>
        <v>94.4869193926858</v>
      </c>
      <c r="L105" s="109" t="n">
        <f aca="false">K104/$K$3</f>
        <v>0.469979193562063</v>
      </c>
      <c r="M105" s="118" t="n">
        <f aca="false">IF(J105&gt;K$6,(J105-K$6)^2/(J105-K$6+K$3-K104),0)</f>
        <v>0</v>
      </c>
      <c r="N105" s="118" t="n">
        <f aca="false">IF((J105-M105)&gt;C105,C105,(J105-M105+(C105-(J105-M105))*L105))</f>
        <v>2.82369324895983</v>
      </c>
      <c r="O105" s="118" t="n">
        <f aca="false">IF(K104&gt;(K$5/100*K$3),(K$4/100*L105*(K104-(K$5/100*K$3))),0)</f>
        <v>0</v>
      </c>
      <c r="P105" s="105" t="n">
        <f aca="false">P104+M105-Q105</f>
        <v>0.0227910259160299</v>
      </c>
      <c r="Q105" s="118" t="n">
        <f aca="false">P104*(1-0.5^(1/K$7))</f>
        <v>0.0227910259160299</v>
      </c>
      <c r="R105" s="105" t="n">
        <f aca="false">R104-S105+O105</f>
        <v>22.0277699217103</v>
      </c>
      <c r="S105" s="118" t="n">
        <f aca="false">R104*(1-0.5^(1/K$8))</f>
        <v>0.514874715079865</v>
      </c>
      <c r="T105" s="105" t="n">
        <f aca="false">Q105*R$8/86.4</f>
        <v>2.26670469556071</v>
      </c>
      <c r="U105" s="105" t="n">
        <f aca="false">S105*R$8/86.4</f>
        <v>51.2073891976999</v>
      </c>
      <c r="V105" s="105" t="n">
        <f aca="false">(Q105+S105)*R$8/86.4</f>
        <v>53.4740938932607</v>
      </c>
      <c r="Y105" s="15"/>
      <c r="Z105" s="15"/>
      <c r="AA105" s="15"/>
      <c r="AB105" s="15"/>
      <c r="AC105" s="105" t="n">
        <f aca="false">(B105-B$16)^2</f>
        <v>45.3550443786982</v>
      </c>
      <c r="AD105" s="105" t="n">
        <f aca="false">(B105-V105)^2</f>
        <v>1676.82829067908</v>
      </c>
      <c r="AE105" s="32"/>
      <c r="AF105" s="32" t="n">
        <f aca="false">B105-V105</f>
        <v>-40.9490938932607</v>
      </c>
      <c r="AG105" s="32" t="str">
        <f aca="false">B105</f>
        <v>12,525</v>
      </c>
      <c r="AH105" s="32"/>
      <c r="AI105" s="119" t="str">
        <f aca="false">IF(V105&lt;B105,"-","+")</f>
        <v>-</v>
      </c>
      <c r="AJ105" s="120" t="n">
        <f aca="false">IF(AI105="-",AJ104-1,AJ104+1)</f>
        <v>-88</v>
      </c>
      <c r="AK105" s="112"/>
      <c r="AL105" s="105" t="n">
        <f aca="false">V105-V$16+AL104</f>
        <v>7844.47512471651</v>
      </c>
      <c r="AM105" s="105" t="n">
        <f aca="false">B105-B$16+AM104</f>
        <v>295.189153846154</v>
      </c>
      <c r="AN105" s="105" t="n">
        <f aca="false">(AM105-AM$16)^2</f>
        <v>1240.25574942991</v>
      </c>
      <c r="AO105" s="105" t="n">
        <f aca="false">(AM105-AL105)^2</f>
        <v>56991718.66998</v>
      </c>
      <c r="AP105" s="32"/>
      <c r="AQ105" s="109" t="n">
        <f aca="false">((V105-B105)/B105)^2</f>
        <v>10.6889026939595</v>
      </c>
    </row>
    <row r="106" customFormat="false" ht="12.8" hidden="false" customHeight="false" outlineLevel="0" collapsed="false">
      <c r="A106" s="113" t="n">
        <v>40997</v>
      </c>
      <c r="B106" s="114" t="s">
        <v>100</v>
      </c>
      <c r="C106" s="68" t="n">
        <v>5.45</v>
      </c>
      <c r="D106" s="115" t="n">
        <v>48.7</v>
      </c>
      <c r="E106" s="116" t="n">
        <v>22.1</v>
      </c>
      <c r="F106" s="116" t="n">
        <v>43.9</v>
      </c>
      <c r="G106" s="116" t="n">
        <v>8.4</v>
      </c>
      <c r="H106" s="117"/>
      <c r="I106" s="117"/>
      <c r="J106" s="118" t="n">
        <f aca="false">(D106*D$15*D$8+E106*E$15*E$8+F106*F$15*F$8+G106*G$15*G$8+H106*H$15*H$8+I106*I$15*I$8)*M$15</f>
        <v>27.2141644006654</v>
      </c>
      <c r="K106" s="105" t="n">
        <f aca="false">K105+J106-M106-N106-O106</f>
        <v>111.767473176493</v>
      </c>
      <c r="L106" s="109" t="n">
        <f aca="false">K105/$K$3</f>
        <v>0.458674365983912</v>
      </c>
      <c r="M106" s="118" t="n">
        <f aca="false">IF(J106&gt;K$6,(J106-K$6)^2/(J106-K$6+K$3-K105),0)</f>
        <v>4.48361061685817</v>
      </c>
      <c r="N106" s="118" t="n">
        <f aca="false">IF((J106-M106)&gt;C106,C106,(J106-M106+(C106-(J106-M106))*L106))</f>
        <v>5.45</v>
      </c>
      <c r="O106" s="118" t="n">
        <f aca="false">IF(K105&gt;(K$5/100*K$3),(K$4/100*L106*(K105-(K$5/100*K$3))),0)</f>
        <v>0</v>
      </c>
      <c r="P106" s="105" t="n">
        <f aca="false">P105+M106-Q106</f>
        <v>4.49500612981619</v>
      </c>
      <c r="Q106" s="118" t="n">
        <f aca="false">P105*(1-0.5^(1/K$7))</f>
        <v>0.011395512958015</v>
      </c>
      <c r="R106" s="105" t="n">
        <f aca="false">R105-S106+O106</f>
        <v>21.5246549613753</v>
      </c>
      <c r="S106" s="118" t="n">
        <f aca="false">R105*(1-0.5^(1/K$8))</f>
        <v>0.503114960335032</v>
      </c>
      <c r="T106" s="105" t="n">
        <f aca="false">Q106*R$8/86.4</f>
        <v>1.13335234778035</v>
      </c>
      <c r="U106" s="105" t="n">
        <f aca="false">S106*R$8/86.4</f>
        <v>50.0378108120246</v>
      </c>
      <c r="V106" s="105" t="n">
        <f aca="false">(Q106+S106)*R$8/86.4</f>
        <v>51.171163159805</v>
      </c>
      <c r="Y106" s="15"/>
      <c r="Z106" s="15"/>
      <c r="AA106" s="15"/>
      <c r="AB106" s="15"/>
      <c r="AC106" s="105" t="n">
        <f aca="false">(B106-B$16)^2</f>
        <v>13.2759330710059</v>
      </c>
      <c r="AD106" s="105" t="n">
        <f aca="false">(B106-V106)^2</f>
        <v>1741.99078862818</v>
      </c>
      <c r="AE106" s="32"/>
      <c r="AF106" s="32" t="n">
        <f aca="false">B106-V106</f>
        <v>-41.737163159805</v>
      </c>
      <c r="AG106" s="32" t="str">
        <f aca="false">B106</f>
        <v>9,434</v>
      </c>
      <c r="AH106" s="32"/>
      <c r="AI106" s="119" t="str">
        <f aca="false">IF(V106&lt;B106,"-","+")</f>
        <v>-</v>
      </c>
      <c r="AJ106" s="120" t="n">
        <f aca="false">IF(AI106="-",AJ105-1,AJ105+1)</f>
        <v>-89</v>
      </c>
      <c r="AK106" s="112"/>
      <c r="AL106" s="105" t="n">
        <f aca="false">V106-V$16+AL105</f>
        <v>7810.64697150031</v>
      </c>
      <c r="AM106" s="105" t="n">
        <f aca="false">B106-B$16+AM105</f>
        <v>298.832769230769</v>
      </c>
      <c r="AN106" s="105" t="n">
        <f aca="false">(AM106-AM$16)^2</f>
        <v>996.895345865885</v>
      </c>
      <c r="AO106" s="105" t="n">
        <f aca="false">(AM106-AL106)^2</f>
        <v>56427352.6094184</v>
      </c>
      <c r="AP106" s="32"/>
      <c r="AQ106" s="109" t="n">
        <f aca="false">((V106-B106)/B106)^2</f>
        <v>19.5728519178977</v>
      </c>
    </row>
    <row r="107" customFormat="false" ht="12.8" hidden="false" customHeight="false" outlineLevel="0" collapsed="false">
      <c r="A107" s="113" t="n">
        <v>40998</v>
      </c>
      <c r="B107" s="114" t="s">
        <v>92</v>
      </c>
      <c r="C107" s="68" t="n">
        <v>5.45</v>
      </c>
      <c r="D107" s="115" t="n">
        <v>0.4</v>
      </c>
      <c r="E107" s="116" t="n">
        <v>0</v>
      </c>
      <c r="F107" s="116" t="n">
        <v>0</v>
      </c>
      <c r="G107" s="116" t="n">
        <v>0</v>
      </c>
      <c r="H107" s="117"/>
      <c r="I107" s="117"/>
      <c r="J107" s="118" t="n">
        <f aca="false">(D107*D$15*D$8+E107*E$15*E$8+F107*F$15*F$8+G107*G$15*G$8+H107*H$15*H$8+I107*I$15*I$8)*M$15</f>
        <v>0.145411805670633</v>
      </c>
      <c r="K107" s="105" t="n">
        <f aca="false">K106+J107-M107-N107-O107</f>
        <v>108.413724385085</v>
      </c>
      <c r="L107" s="109" t="n">
        <f aca="false">K106/$K$3</f>
        <v>0.542560549400451</v>
      </c>
      <c r="M107" s="118" t="n">
        <f aca="false">IF(J107&gt;K$6,(J107-K$6)^2/(J107-K$6+K$3-K106),0)</f>
        <v>0</v>
      </c>
      <c r="N107" s="118" t="n">
        <f aca="false">IF((J107-M107)&gt;C107,C107,(J107-M107+(C107-(J107-M107))*L107))</f>
        <v>3.02347209072912</v>
      </c>
      <c r="O107" s="118" t="n">
        <f aca="false">IF(K106&gt;(K$5/100*K$3),(K$4/100*L107*(K106-(K$5/100*K$3))),0)</f>
        <v>0.475688506349176</v>
      </c>
      <c r="P107" s="105" t="n">
        <f aca="false">P106+M107-Q107</f>
        <v>2.24750306490809</v>
      </c>
      <c r="Q107" s="118" t="n">
        <f aca="false">P106*(1-0.5^(1/K$7))</f>
        <v>2.24750306490809</v>
      </c>
      <c r="R107" s="105" t="n">
        <f aca="false">R106-S107+O107</f>
        <v>21.5087196689647</v>
      </c>
      <c r="S107" s="118" t="n">
        <f aca="false">R106*(1-0.5^(1/K$8))</f>
        <v>0.491623798759776</v>
      </c>
      <c r="T107" s="105" t="n">
        <f aca="false">Q107*R$8/86.4</f>
        <v>223.527706443927</v>
      </c>
      <c r="U107" s="105" t="n">
        <f aca="false">S107*R$8/86.4</f>
        <v>48.8949456335967</v>
      </c>
      <c r="V107" s="105" t="n">
        <f aca="false">(Q107+S107)*R$8/86.4</f>
        <v>272.422652077523</v>
      </c>
      <c r="Y107" s="15"/>
      <c r="Z107" s="15"/>
      <c r="AA107" s="15"/>
      <c r="AB107" s="15"/>
      <c r="AC107" s="105" t="n">
        <f aca="false">(B107-B$16)^2</f>
        <v>3.08218537869822</v>
      </c>
      <c r="AD107" s="105" t="n">
        <f aca="false">(B107-V107)^2</f>
        <v>70159.6408157973</v>
      </c>
      <c r="AE107" s="32"/>
      <c r="AF107" s="32" t="n">
        <f aca="false">B107-V107</f>
        <v>-264.876652077523</v>
      </c>
      <c r="AG107" s="32" t="str">
        <f aca="false">B107</f>
        <v>7,546</v>
      </c>
      <c r="AH107" s="32"/>
      <c r="AI107" s="119" t="str">
        <f aca="false">IF(V107&lt;B107,"-","+")</f>
        <v>-</v>
      </c>
      <c r="AJ107" s="120" t="n">
        <f aca="false">IF(AI107="-",AJ106-1,AJ106+1)</f>
        <v>-90</v>
      </c>
      <c r="AK107" s="112"/>
      <c r="AL107" s="105" t="n">
        <f aca="false">V107-V$16+AL106</f>
        <v>7998.07030720183</v>
      </c>
      <c r="AM107" s="105" t="n">
        <f aca="false">B107-B$16+AM106</f>
        <v>300.588384615385</v>
      </c>
      <c r="AN107" s="105" t="n">
        <f aca="false">(AM107-AM$16)^2</f>
        <v>889.115161449956</v>
      </c>
      <c r="AO107" s="105" t="n">
        <f aca="false">(AM107-AL107)^2</f>
        <v>59251227.9485452</v>
      </c>
      <c r="AP107" s="32"/>
      <c r="AQ107" s="109" t="n">
        <f aca="false">((V107-B107)/B107)^2</f>
        <v>1232.12212232853</v>
      </c>
    </row>
    <row r="108" customFormat="false" ht="12.8" hidden="false" customHeight="false" outlineLevel="0" collapsed="false">
      <c r="A108" s="113" t="n">
        <v>40999</v>
      </c>
      <c r="B108" s="114" t="s">
        <v>120</v>
      </c>
      <c r="C108" s="68" t="n">
        <v>5.45</v>
      </c>
      <c r="D108" s="115" t="n">
        <v>0</v>
      </c>
      <c r="E108" s="116" t="n">
        <v>0</v>
      </c>
      <c r="F108" s="116" t="n">
        <v>0</v>
      </c>
      <c r="G108" s="116" t="n">
        <v>0</v>
      </c>
      <c r="H108" s="117"/>
      <c r="I108" s="117"/>
      <c r="J108" s="118" t="n">
        <f aca="false">(D108*D$15*D$8+E108*E$15*E$8+F108*F$15*F$8+G108*G$15*G$8+H108*H$15*H$8+I108*I$15*I$8)*M$15</f>
        <v>0</v>
      </c>
      <c r="K108" s="105" t="n">
        <f aca="false">K107+J108-M108-N108-O108</f>
        <v>105.260583607236</v>
      </c>
      <c r="L108" s="109" t="n">
        <f aca="false">K107/$K$3</f>
        <v>0.526280215461579</v>
      </c>
      <c r="M108" s="118" t="n">
        <f aca="false">IF(J108&gt;K$6,(J108-K$6)^2/(J108-K$6+K$3-K107),0)</f>
        <v>0</v>
      </c>
      <c r="N108" s="118" t="n">
        <f aca="false">IF((J108-M108)&gt;C108,C108,(J108-M108+(C108-(J108-M108))*L108))</f>
        <v>2.86822717426561</v>
      </c>
      <c r="O108" s="118" t="n">
        <f aca="false">IF(K107&gt;(K$5/100*K$3),(K$4/100*L108*(K107-(K$5/100*K$3))),0)</f>
        <v>0.284913603583231</v>
      </c>
      <c r="P108" s="105" t="n">
        <f aca="false">P107+M108-Q108</f>
        <v>1.12375153245405</v>
      </c>
      <c r="Q108" s="118" t="n">
        <f aca="false">P107*(1-0.5^(1/K$7))</f>
        <v>1.12375153245405</v>
      </c>
      <c r="R108" s="105" t="n">
        <f aca="false">R107-S108+O108</f>
        <v>21.3023734363698</v>
      </c>
      <c r="S108" s="118" t="n">
        <f aca="false">R107*(1-0.5^(1/K$8))</f>
        <v>0.491259836178109</v>
      </c>
      <c r="T108" s="105" t="n">
        <f aca="false">Q108*R$8/86.4</f>
        <v>111.763853221963</v>
      </c>
      <c r="U108" s="105" t="n">
        <f aca="false">S108*R$8/86.4</f>
        <v>48.8587473643344</v>
      </c>
      <c r="V108" s="105" t="n">
        <f aca="false">(Q108+S108)*R$8/86.4</f>
        <v>160.622600586298</v>
      </c>
      <c r="Y108" s="15"/>
      <c r="Z108" s="15"/>
      <c r="AA108" s="15"/>
      <c r="AB108" s="15"/>
      <c r="AC108" s="105" t="n">
        <f aca="false">(B108-B$16)^2</f>
        <v>1.37502684023669</v>
      </c>
      <c r="AD108" s="105" t="n">
        <f aca="false">(B108-V108)^2</f>
        <v>23611.2728523405</v>
      </c>
      <c r="AE108" s="32"/>
      <c r="AF108" s="32" t="n">
        <f aca="false">B108-V108</f>
        <v>-153.659600586298</v>
      </c>
      <c r="AG108" s="32" t="str">
        <f aca="false">B108</f>
        <v>6,963</v>
      </c>
      <c r="AH108" s="32"/>
      <c r="AI108" s="119" t="str">
        <f aca="false">IF(V108&lt;B108,"-","+")</f>
        <v>-</v>
      </c>
      <c r="AJ108" s="120" t="n">
        <f aca="false">IF(AI108="-",AJ107-1,AJ107+1)</f>
        <v>-91</v>
      </c>
      <c r="AK108" s="112"/>
      <c r="AL108" s="105" t="n">
        <f aca="false">V108-V$16+AL107</f>
        <v>8073.69359141213</v>
      </c>
      <c r="AM108" s="105" t="n">
        <f aca="false">B108-B$16+AM107</f>
        <v>301.761</v>
      </c>
      <c r="AN108" s="105" t="n">
        <f aca="false">(AM108-AM$16)^2</f>
        <v>820.560017089057</v>
      </c>
      <c r="AO108" s="105" t="n">
        <f aca="false">(AM108-AL108)^2</f>
        <v>60402936.205454</v>
      </c>
      <c r="AP108" s="32"/>
      <c r="AQ108" s="109" t="n">
        <f aca="false">((V108-B108)/B108)^2</f>
        <v>486.997362999682</v>
      </c>
    </row>
    <row r="109" customFormat="false" ht="12.8" hidden="false" customHeight="false" outlineLevel="0" collapsed="false">
      <c r="A109" s="113" t="n">
        <v>41000</v>
      </c>
      <c r="B109" s="114" t="s">
        <v>96</v>
      </c>
      <c r="C109" s="68" t="n">
        <v>5.45</v>
      </c>
      <c r="D109" s="115" t="n">
        <v>5.4</v>
      </c>
      <c r="E109" s="116" t="n">
        <v>6.4</v>
      </c>
      <c r="F109" s="116" t="n">
        <v>0</v>
      </c>
      <c r="G109" s="116" t="n">
        <v>0</v>
      </c>
      <c r="H109" s="117"/>
      <c r="I109" s="117"/>
      <c r="J109" s="118" t="n">
        <f aca="false">(D109*D$15*D$8+E109*E$15*E$8+F109*F$15*F$8+G109*G$15*G$8+H109*H$15*H$8+I109*I$15*I$8)*M$15</f>
        <v>3.23000022227654</v>
      </c>
      <c r="K109" s="105" t="n">
        <f aca="false">K108+J109-M109-N109-O109</f>
        <v>104.008028665068</v>
      </c>
      <c r="L109" s="109" t="n">
        <f aca="false">K108/$K$3</f>
        <v>0.510973706831245</v>
      </c>
      <c r="M109" s="118" t="n">
        <f aca="false">IF(J109&gt;K$6,(J109-K$6)^2/(J109-K$6+K$3-K108),0)</f>
        <v>0.00525183195391317</v>
      </c>
      <c r="N109" s="118" t="n">
        <f aca="false">IF((J109-M109)&gt;C109,C109,(J109-M109+(C109-(J109-M109))*L109))</f>
        <v>4.36179345395167</v>
      </c>
      <c r="O109" s="118" t="n">
        <f aca="false">IF(K108&gt;(K$5/100*K$3),(K$4/100*L109*(K108-(K$5/100*K$3))),0)</f>
        <v>0.115509878539157</v>
      </c>
      <c r="P109" s="105" t="n">
        <f aca="false">P108+M109-Q109</f>
        <v>0.567127598180937</v>
      </c>
      <c r="Q109" s="118" t="n">
        <f aca="false">P108*(1-0.5^(1/K$7))</f>
        <v>0.561875766227024</v>
      </c>
      <c r="R109" s="105" t="n">
        <f aca="false">R108-S109+O109</f>
        <v>20.9313364331968</v>
      </c>
      <c r="S109" s="118" t="n">
        <f aca="false">R108*(1-0.5^(1/K$8))</f>
        <v>0.486546881712167</v>
      </c>
      <c r="T109" s="105" t="n">
        <f aca="false">Q109*R$8/86.4</f>
        <v>55.8819266109816</v>
      </c>
      <c r="U109" s="105" t="n">
        <f aca="false">S109*R$8/86.4</f>
        <v>48.3900156776928</v>
      </c>
      <c r="V109" s="105" t="n">
        <f aca="false">(Q109+S109)*R$8/86.4</f>
        <v>104.271942288674</v>
      </c>
      <c r="Y109" s="15"/>
      <c r="Z109" s="15"/>
      <c r="AA109" s="15"/>
      <c r="AB109" s="15"/>
      <c r="AC109" s="105" t="n">
        <f aca="false">(B109-B$16)^2</f>
        <v>0.634596071005916</v>
      </c>
      <c r="AD109" s="105" t="n">
        <f aca="false">(B109-V109)^2</f>
        <v>9542.34794994164</v>
      </c>
      <c r="AE109" s="32"/>
      <c r="AF109" s="32" t="n">
        <f aca="false">B109-V109</f>
        <v>-97.6849422886744</v>
      </c>
      <c r="AG109" s="32" t="str">
        <f aca="false">B109</f>
        <v>6,587</v>
      </c>
      <c r="AH109" s="32"/>
      <c r="AI109" s="119" t="str">
        <f aca="false">IF(V109&lt;B109,"-","+")</f>
        <v>-</v>
      </c>
      <c r="AJ109" s="120" t="n">
        <f aca="false">IF(AI109="-",AJ108-1,AJ108+1)</f>
        <v>-92</v>
      </c>
      <c r="AK109" s="112"/>
      <c r="AL109" s="105" t="n">
        <f aca="false">V109-V$16+AL108</f>
        <v>8092.9662173248</v>
      </c>
      <c r="AM109" s="105" t="n">
        <f aca="false">B109-B$16+AM108</f>
        <v>302.557615384615</v>
      </c>
      <c r="AN109" s="105" t="n">
        <f aca="false">(AM109-AM$16)^2</f>
        <v>775.555850562058</v>
      </c>
      <c r="AO109" s="105" t="n">
        <f aca="false">(AM109-AL109)^2</f>
        <v>60690466.1851836</v>
      </c>
      <c r="AP109" s="32"/>
      <c r="AQ109" s="109" t="n">
        <f aca="false">((V109-B109)/B109)^2</f>
        <v>219.927694548803</v>
      </c>
    </row>
    <row r="110" customFormat="false" ht="12.8" hidden="false" customHeight="false" outlineLevel="0" collapsed="false">
      <c r="A110" s="113" t="n">
        <v>41001</v>
      </c>
      <c r="B110" s="114" t="s">
        <v>96</v>
      </c>
      <c r="C110" s="68" t="n">
        <v>5.45</v>
      </c>
      <c r="D110" s="115" t="n">
        <v>2.3</v>
      </c>
      <c r="E110" s="116" t="n">
        <v>0.9</v>
      </c>
      <c r="F110" s="116" t="n">
        <v>0</v>
      </c>
      <c r="G110" s="116" t="n">
        <v>0</v>
      </c>
      <c r="H110" s="117"/>
      <c r="I110" s="117"/>
      <c r="J110" s="118" t="n">
        <f aca="false">(D110*D$15*D$8+E110*E$15*E$8+F110*F$15*F$8+G110*G$15*G$8+H110*H$15*H$8+I110*I$15*I$8)*M$15</f>
        <v>1.01428143903593</v>
      </c>
      <c r="K110" s="105" t="n">
        <f aca="false">K109+J110-M110-N110-O110</f>
        <v>101.717569195806</v>
      </c>
      <c r="L110" s="109" t="n">
        <f aca="false">K109/$K$3</f>
        <v>0.504893343034312</v>
      </c>
      <c r="M110" s="118" t="n">
        <f aca="false">IF(J110&gt;K$6,(J110-K$6)^2/(J110-K$6+K$3-K109),0)</f>
        <v>0</v>
      </c>
      <c r="N110" s="118" t="n">
        <f aca="false">IF((J110-M110)&gt;C110,C110,(J110-M110+(C110-(J110-M110))*L110))</f>
        <v>3.25384621204043</v>
      </c>
      <c r="O110" s="118" t="n">
        <f aca="false">IF(K109&gt;(K$5/100*K$3),(K$4/100*L110*(K109-(K$5/100*K$3))),0)</f>
        <v>0.0508946962580746</v>
      </c>
      <c r="P110" s="105" t="n">
        <f aca="false">P109+M110-Q110</f>
        <v>0.283563799090468</v>
      </c>
      <c r="Q110" s="118" t="n">
        <f aca="false">P109*(1-0.5^(1/K$7))</f>
        <v>0.283563799090468</v>
      </c>
      <c r="R110" s="105" t="n">
        <f aca="false">R109-S110+O110</f>
        <v>20.5041587446072</v>
      </c>
      <c r="S110" s="118" t="n">
        <f aca="false">R109*(1-0.5^(1/K$8))</f>
        <v>0.478072384847633</v>
      </c>
      <c r="T110" s="105" t="n">
        <f aca="false">Q110*R$8/86.4</f>
        <v>28.2021264535231</v>
      </c>
      <c r="U110" s="105" t="n">
        <f aca="false">S110*R$8/86.4</f>
        <v>47.5471759605985</v>
      </c>
      <c r="V110" s="105" t="n">
        <f aca="false">(Q110+S110)*R$8/86.4</f>
        <v>75.7493024141216</v>
      </c>
      <c r="Y110" s="15"/>
      <c r="Z110" s="15"/>
      <c r="AA110" s="15"/>
      <c r="AB110" s="15"/>
      <c r="AC110" s="105" t="n">
        <f aca="false">(B110-B$16)^2</f>
        <v>0.634596071005916</v>
      </c>
      <c r="AD110" s="105" t="n">
        <f aca="false">(B110-V110)^2</f>
        <v>4783.42407522241</v>
      </c>
      <c r="AE110" s="32"/>
      <c r="AF110" s="32" t="n">
        <f aca="false">B110-V110</f>
        <v>-69.1623024141216</v>
      </c>
      <c r="AG110" s="32" t="str">
        <f aca="false">B110</f>
        <v>6,587</v>
      </c>
      <c r="AH110" s="32"/>
      <c r="AI110" s="119" t="str">
        <f aca="false">IF(V110&lt;B110,"-","+")</f>
        <v>-</v>
      </c>
      <c r="AJ110" s="120" t="n">
        <f aca="false">IF(AI110="-",AJ109-1,AJ109+1)</f>
        <v>-93</v>
      </c>
      <c r="AK110" s="112"/>
      <c r="AL110" s="105" t="n">
        <f aca="false">V110-V$16+AL109</f>
        <v>8083.71620336291</v>
      </c>
      <c r="AM110" s="105" t="n">
        <f aca="false">B110-B$16+AM109</f>
        <v>303.354230769231</v>
      </c>
      <c r="AN110" s="105" t="n">
        <f aca="false">(AM110-AM$16)^2</f>
        <v>731.82087617707</v>
      </c>
      <c r="AO110" s="105" t="n">
        <f aca="false">(AM110-AL110)^2</f>
        <v>60534032.4245818</v>
      </c>
      <c r="AP110" s="32"/>
      <c r="AQ110" s="109" t="n">
        <f aca="false">((V110-B110)/B110)^2</f>
        <v>110.246182012189</v>
      </c>
    </row>
    <row r="111" customFormat="false" ht="12.8" hidden="false" customHeight="false" outlineLevel="0" collapsed="false">
      <c r="A111" s="113" t="n">
        <v>41002</v>
      </c>
      <c r="B111" s="114" t="s">
        <v>96</v>
      </c>
      <c r="C111" s="68" t="n">
        <v>5.45</v>
      </c>
      <c r="D111" s="115" t="n">
        <v>0</v>
      </c>
      <c r="E111" s="116" t="n">
        <v>0</v>
      </c>
      <c r="F111" s="116" t="n">
        <v>0</v>
      </c>
      <c r="G111" s="116" t="n">
        <v>0</v>
      </c>
      <c r="H111" s="117"/>
      <c r="I111" s="117"/>
      <c r="J111" s="118" t="n">
        <f aca="false">(D111*D$15*D$8+E111*E$15*E$8+F111*F$15*F$8+G111*G$15*G$8+H111*H$15*H$8+I111*I$15*I$8)*M$15</f>
        <v>0</v>
      </c>
      <c r="K111" s="105" t="n">
        <f aca="false">K110+J111-M111-N111-O111</f>
        <v>99.0264975835866</v>
      </c>
      <c r="L111" s="109" t="n">
        <f aca="false">K110/$K$3</f>
        <v>0.49377460774663</v>
      </c>
      <c r="M111" s="118" t="n">
        <f aca="false">IF(J111&gt;K$6,(J111-K$6)^2/(J111-K$6+K$3-K110),0)</f>
        <v>0</v>
      </c>
      <c r="N111" s="118" t="n">
        <f aca="false">IF((J111-M111)&gt;C111,C111,(J111-M111+(C111-(J111-M111))*L111))</f>
        <v>2.69107161221913</v>
      </c>
      <c r="O111" s="118" t="n">
        <f aca="false">IF(K110&gt;(K$5/100*K$3),(K$4/100*L111*(K110-(K$5/100*K$3))),0)</f>
        <v>0</v>
      </c>
      <c r="P111" s="105" t="n">
        <f aca="false">P110+M111-Q111</f>
        <v>0.141781899545234</v>
      </c>
      <c r="Q111" s="118" t="n">
        <f aca="false">P110*(1-0.5^(1/K$7))</f>
        <v>0.141781899545234</v>
      </c>
      <c r="R111" s="105" t="n">
        <f aca="false">R110-S111+O111</f>
        <v>20.0358431116512</v>
      </c>
      <c r="S111" s="118" t="n">
        <f aca="false">R110*(1-0.5^(1/K$8))</f>
        <v>0.468315632956062</v>
      </c>
      <c r="T111" s="105" t="n">
        <f aca="false">Q111*R$8/86.4</f>
        <v>14.1010632267615</v>
      </c>
      <c r="U111" s="105" t="n">
        <f aca="false">S111*R$8/86.4</f>
        <v>46.5768082637898</v>
      </c>
      <c r="V111" s="105" t="n">
        <f aca="false">(Q111+S111)*R$8/86.4</f>
        <v>60.6778714905513</v>
      </c>
      <c r="Y111" s="15"/>
      <c r="Z111" s="15"/>
      <c r="AA111" s="15"/>
      <c r="AB111" s="15"/>
      <c r="AC111" s="105" t="n">
        <f aca="false">(B111-B$16)^2</f>
        <v>0.634596071005916</v>
      </c>
      <c r="AD111" s="105" t="n">
        <f aca="false">(B111-V111)^2</f>
        <v>2925.82237860734</v>
      </c>
      <c r="AE111" s="32"/>
      <c r="AF111" s="32" t="n">
        <f aca="false">B111-V111</f>
        <v>-54.0908714905513</v>
      </c>
      <c r="AG111" s="32" t="str">
        <f aca="false">B111</f>
        <v>6,587</v>
      </c>
      <c r="AH111" s="32"/>
      <c r="AI111" s="119" t="str">
        <f aca="false">IF(V111&lt;B111,"-","+")</f>
        <v>-</v>
      </c>
      <c r="AJ111" s="120" t="n">
        <f aca="false">IF(AI111="-",AJ110-1,AJ110+1)</f>
        <v>-94</v>
      </c>
      <c r="AK111" s="112"/>
      <c r="AL111" s="105" t="n">
        <f aca="false">V111-V$16+AL110</f>
        <v>8059.39475847746</v>
      </c>
      <c r="AM111" s="105" t="n">
        <f aca="false">B111-B$16+AM110</f>
        <v>304.150846153846</v>
      </c>
      <c r="AN111" s="105" t="n">
        <f aca="false">(AM111-AM$16)^2</f>
        <v>689.355093934094</v>
      </c>
      <c r="AO111" s="105" t="n">
        <f aca="false">(AM111-AL111)^2</f>
        <v>60143808.1396325</v>
      </c>
      <c r="AP111" s="32"/>
      <c r="AQ111" s="109" t="n">
        <f aca="false">((V111-B111)/B111)^2</f>
        <v>67.4330231680915</v>
      </c>
    </row>
    <row r="112" customFormat="false" ht="12.8" hidden="false" customHeight="false" outlineLevel="0" collapsed="false">
      <c r="A112" s="113" t="n">
        <v>41003</v>
      </c>
      <c r="B112" s="114" t="s">
        <v>96</v>
      </c>
      <c r="C112" s="68" t="n">
        <v>5.45</v>
      </c>
      <c r="D112" s="115" t="n">
        <v>0</v>
      </c>
      <c r="E112" s="116" t="n">
        <v>6.6</v>
      </c>
      <c r="F112" s="116" t="n">
        <v>0</v>
      </c>
      <c r="G112" s="116" t="n">
        <v>0</v>
      </c>
      <c r="H112" s="117"/>
      <c r="I112" s="117"/>
      <c r="J112" s="118" t="n">
        <f aca="false">(D112*D$15*D$8+E112*E$15*E$8+F112*F$15*F$8+G112*G$15*G$8+H112*H$15*H$8+I112*I$15*I$8)*M$15</f>
        <v>1.30653274715184</v>
      </c>
      <c r="K112" s="105" t="n">
        <f aca="false">K111+J112-M112-N112-O112</f>
        <v>97.034686661733</v>
      </c>
      <c r="L112" s="109" t="n">
        <f aca="false">K111/$K$3</f>
        <v>0.480711153318382</v>
      </c>
      <c r="M112" s="118" t="n">
        <f aca="false">IF(J112&gt;K$6,(J112-K$6)^2/(J112-K$6+K$3-K111),0)</f>
        <v>0</v>
      </c>
      <c r="N112" s="118" t="n">
        <f aca="false">IF((J112-M112)&gt;C112,C112,(J112-M112+(C112-(J112-M112))*L112))</f>
        <v>3.29834366900542</v>
      </c>
      <c r="O112" s="118" t="n">
        <f aca="false">IF(K111&gt;(K$5/100*K$3),(K$4/100*L112*(K111-(K$5/100*K$3))),0)</f>
        <v>0</v>
      </c>
      <c r="P112" s="105" t="n">
        <f aca="false">P111+M112-Q112</f>
        <v>0.0708909497726171</v>
      </c>
      <c r="Q112" s="118" t="n">
        <f aca="false">P111*(1-0.5^(1/K$7))</f>
        <v>0.0708909497726171</v>
      </c>
      <c r="R112" s="105" t="n">
        <f aca="false">R111-S112+O112</f>
        <v>19.5782238225345</v>
      </c>
      <c r="S112" s="118" t="n">
        <f aca="false">R111*(1-0.5^(1/K$8))</f>
        <v>0.457619289116609</v>
      </c>
      <c r="T112" s="105" t="n">
        <f aca="false">Q112*R$8/86.4</f>
        <v>7.05053161338077</v>
      </c>
      <c r="U112" s="105" t="n">
        <f aca="false">S112*R$8/86.4</f>
        <v>45.5129924928127</v>
      </c>
      <c r="V112" s="105" t="n">
        <f aca="false">(Q112+S112)*R$8/86.4</f>
        <v>52.5635241061935</v>
      </c>
      <c r="Y112" s="15"/>
      <c r="Z112" s="15"/>
      <c r="AA112" s="15"/>
      <c r="AB112" s="15"/>
      <c r="AC112" s="105" t="n">
        <f aca="false">(B112-B$16)^2</f>
        <v>0.634596071005916</v>
      </c>
      <c r="AD112" s="105" t="n">
        <f aca="false">(B112-V112)^2</f>
        <v>2113.84076888739</v>
      </c>
      <c r="AE112" s="32"/>
      <c r="AF112" s="32" t="n">
        <f aca="false">B112-V112</f>
        <v>-45.9765241061935</v>
      </c>
      <c r="AG112" s="32" t="str">
        <f aca="false">B112</f>
        <v>6,587</v>
      </c>
      <c r="AH112" s="32"/>
      <c r="AI112" s="119" t="str">
        <f aca="false">IF(V112&lt;B112,"-","+")</f>
        <v>-</v>
      </c>
      <c r="AJ112" s="120" t="n">
        <f aca="false">IF(AI112="-",AJ111-1,AJ111+1)</f>
        <v>-95</v>
      </c>
      <c r="AK112" s="112"/>
      <c r="AL112" s="105" t="n">
        <f aca="false">V112-V$16+AL111</f>
        <v>8026.95896620765</v>
      </c>
      <c r="AM112" s="105" t="n">
        <f aca="false">B112-B$16+AM111</f>
        <v>304.947461538462</v>
      </c>
      <c r="AN112" s="105" t="n">
        <f aca="false">(AM112-AM$16)^2</f>
        <v>648.15850383313</v>
      </c>
      <c r="AO112" s="105" t="n">
        <f aca="false">(AM112-AL112)^2</f>
        <v>59629461.6782433</v>
      </c>
      <c r="AP112" s="32"/>
      <c r="AQ112" s="109" t="n">
        <f aca="false">((V112-B112)/B112)^2</f>
        <v>48.7188404136443</v>
      </c>
    </row>
    <row r="113" customFormat="false" ht="12.8" hidden="false" customHeight="false" outlineLevel="0" collapsed="false">
      <c r="A113" s="113" t="n">
        <v>41004</v>
      </c>
      <c r="B113" s="114" t="s">
        <v>129</v>
      </c>
      <c r="C113" s="68" t="n">
        <v>5.45</v>
      </c>
      <c r="D113" s="115" t="n">
        <v>0</v>
      </c>
      <c r="E113" s="116" t="n">
        <v>0</v>
      </c>
      <c r="F113" s="116" t="n">
        <v>0</v>
      </c>
      <c r="G113" s="116" t="n">
        <v>0</v>
      </c>
      <c r="H113" s="117"/>
      <c r="I113" s="117"/>
      <c r="J113" s="118" t="n">
        <f aca="false">(D113*D$15*D$8+E113*E$15*E$8+F113*F$15*F$8+G113*G$15*G$8+H113*H$15*H$8+I113*I$15*I$8)*M$15</f>
        <v>0</v>
      </c>
      <c r="K113" s="105" t="n">
        <f aca="false">K112+J113-M113-N113-O113</f>
        <v>94.4675068447114</v>
      </c>
      <c r="L113" s="109" t="n">
        <f aca="false">K112/$K$3</f>
        <v>0.47104216826084</v>
      </c>
      <c r="M113" s="118" t="n">
        <f aca="false">IF(J113&gt;K$6,(J113-K$6)^2/(J113-K$6+K$3-K112),0)</f>
        <v>0</v>
      </c>
      <c r="N113" s="118" t="n">
        <f aca="false">IF((J113-M113)&gt;C113,C113,(J113-M113+(C113-(J113-M113))*L113))</f>
        <v>2.56717981702158</v>
      </c>
      <c r="O113" s="118" t="n">
        <f aca="false">IF(K112&gt;(K$5/100*K$3),(K$4/100*L113*(K112-(K$5/100*K$3))),0)</f>
        <v>0</v>
      </c>
      <c r="P113" s="105" t="n">
        <f aca="false">P112+M113-Q113</f>
        <v>0.0354454748863086</v>
      </c>
      <c r="Q113" s="118" t="n">
        <f aca="false">P112*(1-0.5^(1/K$7))</f>
        <v>0.0354454748863086</v>
      </c>
      <c r="R113" s="105" t="n">
        <f aca="false">R112-S113+O113</f>
        <v>19.1310565724265</v>
      </c>
      <c r="S113" s="118" t="n">
        <f aca="false">R112*(1-0.5^(1/K$8))</f>
        <v>0.447167250108088</v>
      </c>
      <c r="T113" s="105" t="n">
        <f aca="false">Q113*R$8/86.4</f>
        <v>3.52526580669039</v>
      </c>
      <c r="U113" s="105" t="n">
        <f aca="false">S113*R$8/86.4</f>
        <v>44.473474307625</v>
      </c>
      <c r="V113" s="105" t="n">
        <f aca="false">(Q113+S113)*R$8/86.4</f>
        <v>47.9987401143154</v>
      </c>
      <c r="Y113" s="15"/>
      <c r="Z113" s="15"/>
      <c r="AA113" s="15"/>
      <c r="AB113" s="15"/>
      <c r="AC113" s="105" t="n">
        <f aca="false">(B113-B$16)^2</f>
        <v>42.0113379940828</v>
      </c>
      <c r="AD113" s="105" t="n">
        <f aca="false">(B113-V113)^2</f>
        <v>1276.39995919583</v>
      </c>
      <c r="AE113" s="32"/>
      <c r="AF113" s="32" t="n">
        <f aca="false">B113-V113</f>
        <v>-35.7267401143154</v>
      </c>
      <c r="AG113" s="32" t="str">
        <f aca="false">B113</f>
        <v>12,272</v>
      </c>
      <c r="AH113" s="32"/>
      <c r="AI113" s="119" t="str">
        <f aca="false">IF(V113&lt;B113,"-","+")</f>
        <v>-</v>
      </c>
      <c r="AJ113" s="120" t="n">
        <f aca="false">IF(AI113="-",AJ112-1,AJ112+1)</f>
        <v>-96</v>
      </c>
      <c r="AK113" s="112"/>
      <c r="AL113" s="105" t="n">
        <f aca="false">V113-V$16+AL112</f>
        <v>7989.95838994596</v>
      </c>
      <c r="AM113" s="105" t="n">
        <f aca="false">B113-B$16+AM112</f>
        <v>311.429076923077</v>
      </c>
      <c r="AN113" s="105" t="n">
        <f aca="false">(AM113-AM$16)^2</f>
        <v>360.139503959479</v>
      </c>
      <c r="AO113" s="105" t="n">
        <f aca="false">(AM113-AL113)^2</f>
        <v>58959812.4109517</v>
      </c>
      <c r="AP113" s="32"/>
      <c r="AQ113" s="109" t="n">
        <f aca="false">((V113-B113)/B113)^2</f>
        <v>8.47531968234781</v>
      </c>
    </row>
    <row r="114" customFormat="false" ht="12.8" hidden="false" customHeight="false" outlineLevel="0" collapsed="false">
      <c r="A114" s="113" t="n">
        <v>41005</v>
      </c>
      <c r="B114" s="114" t="s">
        <v>95</v>
      </c>
      <c r="C114" s="68" t="n">
        <v>5.45</v>
      </c>
      <c r="D114" s="115" t="n">
        <v>0</v>
      </c>
      <c r="E114" s="116" t="n">
        <v>0</v>
      </c>
      <c r="F114" s="116" t="n">
        <v>0</v>
      </c>
      <c r="G114" s="116" t="n">
        <v>0</v>
      </c>
      <c r="H114" s="117"/>
      <c r="I114" s="117"/>
      <c r="J114" s="118" t="n">
        <f aca="false">(D114*D$15*D$8+E114*E$15*E$8+F114*F$15*F$8+G114*G$15*G$8+H114*H$15*H$8+I114*I$15*I$8)*M$15</f>
        <v>0</v>
      </c>
      <c r="K114" s="105" t="n">
        <f aca="false">K113+J114-M114-N114-O114</f>
        <v>91.9682451344994</v>
      </c>
      <c r="L114" s="109" t="n">
        <f aca="false">K113/$K$3</f>
        <v>0.458580130314133</v>
      </c>
      <c r="M114" s="118" t="n">
        <f aca="false">IF(J114&gt;K$6,(J114-K$6)^2/(J114-K$6+K$3-K113),0)</f>
        <v>0</v>
      </c>
      <c r="N114" s="118" t="n">
        <f aca="false">IF((J114-M114)&gt;C114,C114,(J114-M114+(C114-(J114-M114))*L114))</f>
        <v>2.49926171021203</v>
      </c>
      <c r="O114" s="118" t="n">
        <f aca="false">IF(K113&gt;(K$5/100*K$3),(K$4/100*L114*(K113-(K$5/100*K$3))),0)</f>
        <v>0</v>
      </c>
      <c r="P114" s="105" t="n">
        <f aca="false">P113+M114-Q114</f>
        <v>0.0177227374431543</v>
      </c>
      <c r="Q114" s="118" t="n">
        <f aca="false">P113*(1-0.5^(1/K$7))</f>
        <v>0.0177227374431543</v>
      </c>
      <c r="R114" s="105" t="n">
        <f aca="false">R113-S114+O114</f>
        <v>18.694102636426</v>
      </c>
      <c r="S114" s="118" t="n">
        <f aca="false">R113*(1-0.5^(1/K$8))</f>
        <v>0.436953936000448</v>
      </c>
      <c r="T114" s="105" t="n">
        <f aca="false">Q114*R$8/86.4</f>
        <v>1.76263290334519</v>
      </c>
      <c r="U114" s="105" t="n">
        <f aca="false">S114*R$8/86.4</f>
        <v>43.4576987506001</v>
      </c>
      <c r="V114" s="105" t="n">
        <f aca="false">(Q114+S114)*R$8/86.4</f>
        <v>45.2203316539453</v>
      </c>
      <c r="Y114" s="15"/>
      <c r="Z114" s="15"/>
      <c r="AA114" s="15"/>
      <c r="AB114" s="15"/>
      <c r="AC114" s="105" t="n">
        <f aca="false">(B114-B$16)^2</f>
        <v>2.42928191715976</v>
      </c>
      <c r="AD114" s="105" t="n">
        <f aca="false">(B114-V114)^2</f>
        <v>1434.23776124312</v>
      </c>
      <c r="AE114" s="32"/>
      <c r="AF114" s="32" t="n">
        <f aca="false">B114-V114</f>
        <v>-37.8713316539453</v>
      </c>
      <c r="AG114" s="32" t="str">
        <f aca="false">B114</f>
        <v>7,349</v>
      </c>
      <c r="AH114" s="32"/>
      <c r="AI114" s="119" t="str">
        <f aca="false">IF(V114&lt;B114,"-","+")</f>
        <v>-</v>
      </c>
      <c r="AJ114" s="120" t="n">
        <f aca="false">IF(AI114="-",AJ113-1,AJ113+1)</f>
        <v>-97</v>
      </c>
      <c r="AK114" s="112"/>
      <c r="AL114" s="105" t="n">
        <f aca="false">V114-V$16+AL113</f>
        <v>7950.1794052239</v>
      </c>
      <c r="AM114" s="105" t="n">
        <f aca="false">B114-B$16+AM113</f>
        <v>312.987692307692</v>
      </c>
      <c r="AN114" s="105" t="n">
        <f aca="false">(AM114-AM$16)^2</f>
        <v>303.41203192162</v>
      </c>
      <c r="AO114" s="105" t="n">
        <f aca="false">(AM114-AL114)^2</f>
        <v>58326697.259836</v>
      </c>
      <c r="AP114" s="32"/>
      <c r="AQ114" s="109" t="n">
        <f aca="false">((V114-B114)/B114)^2</f>
        <v>26.5561221654464</v>
      </c>
    </row>
    <row r="115" customFormat="false" ht="12.8" hidden="false" customHeight="false" outlineLevel="0" collapsed="false">
      <c r="A115" s="113" t="n">
        <v>41006</v>
      </c>
      <c r="B115" s="114" t="s">
        <v>120</v>
      </c>
      <c r="C115" s="68" t="n">
        <v>5.45</v>
      </c>
      <c r="D115" s="115" t="n">
        <v>12</v>
      </c>
      <c r="E115" s="116" t="n">
        <v>2.6</v>
      </c>
      <c r="F115" s="116" t="n">
        <v>0</v>
      </c>
      <c r="G115" s="116" t="n">
        <v>0</v>
      </c>
      <c r="H115" s="117"/>
      <c r="I115" s="117"/>
      <c r="J115" s="118" t="n">
        <f aca="false">(D115*D$15*D$8+E115*E$15*E$8+F115*F$15*F$8+G115*G$15*G$8+H115*H$15*H$8+I115*I$15*I$8)*M$15</f>
        <v>4.87704888869395</v>
      </c>
      <c r="K115" s="105" t="n">
        <f aca="false">K114+J115-M115-N115-O115</f>
        <v>91.690782267727</v>
      </c>
      <c r="L115" s="109" t="n">
        <f aca="false">K114/$K$3</f>
        <v>0.446447791915046</v>
      </c>
      <c r="M115" s="118" t="n">
        <f aca="false">IF(J115&gt;K$6,(J115-K$6)^2/(J115-K$6+K$3-K114),0)</f>
        <v>0.0485389526995938</v>
      </c>
      <c r="N115" s="118" t="n">
        <f aca="false">IF((J115-M115)&gt;C115,C115,(J115-M115+(C115-(J115-M115))*L115))</f>
        <v>5.10597280276682</v>
      </c>
      <c r="O115" s="118" t="n">
        <f aca="false">IF(K114&gt;(K$5/100*K$3),(K$4/100*L115*(K114-(K$5/100*K$3))),0)</f>
        <v>0</v>
      </c>
      <c r="P115" s="105" t="n">
        <f aca="false">P114+M115-Q115</f>
        <v>0.057400321421171</v>
      </c>
      <c r="Q115" s="118" t="n">
        <f aca="false">P114*(1-0.5^(1/K$7))</f>
        <v>0.00886136872157714</v>
      </c>
      <c r="R115" s="105" t="n">
        <f aca="false">R114-S115+O115</f>
        <v>18.2671287421166</v>
      </c>
      <c r="S115" s="118" t="n">
        <f aca="false">R114*(1-0.5^(1/K$8))</f>
        <v>0.426973894309417</v>
      </c>
      <c r="T115" s="105" t="n">
        <f aca="false">Q115*R$8/86.4</f>
        <v>0.881316451672597</v>
      </c>
      <c r="U115" s="105" t="n">
        <f aca="false">S115*R$8/86.4</f>
        <v>42.4651235393613</v>
      </c>
      <c r="V115" s="105" t="n">
        <f aca="false">(Q115+S115)*R$8/86.4</f>
        <v>43.3464399910339</v>
      </c>
      <c r="Y115" s="15"/>
      <c r="Z115" s="15"/>
      <c r="AA115" s="15"/>
      <c r="AB115" s="15"/>
      <c r="AC115" s="105" t="n">
        <f aca="false">(B115-B$16)^2</f>
        <v>1.37502684023669</v>
      </c>
      <c r="AD115" s="105" t="n">
        <f aca="false">(B115-V115)^2</f>
        <v>1323.75470558117</v>
      </c>
      <c r="AE115" s="32"/>
      <c r="AF115" s="32" t="n">
        <f aca="false">B115-V115</f>
        <v>-36.3834399910339</v>
      </c>
      <c r="AG115" s="32" t="str">
        <f aca="false">B115</f>
        <v>6,963</v>
      </c>
      <c r="AH115" s="32"/>
      <c r="AI115" s="119" t="str">
        <f aca="false">IF(V115&lt;B115,"-","+")</f>
        <v>-</v>
      </c>
      <c r="AJ115" s="120" t="n">
        <f aca="false">IF(AI115="-",AJ114-1,AJ114+1)</f>
        <v>-98</v>
      </c>
      <c r="AK115" s="112"/>
      <c r="AL115" s="105" t="n">
        <f aca="false">V115-V$16+AL114</f>
        <v>7908.52652883893</v>
      </c>
      <c r="AM115" s="105" t="n">
        <f aca="false">B115-B$16+AM114</f>
        <v>314.160307692308</v>
      </c>
      <c r="AN115" s="105" t="n">
        <f aca="false">(AM115-AM$16)^2</f>
        <v>263.93612547788</v>
      </c>
      <c r="AO115" s="105" t="n">
        <f aca="false">(AM115-AL115)^2</f>
        <v>57674398.3008928</v>
      </c>
      <c r="AP115" s="32"/>
      <c r="AQ115" s="109" t="n">
        <f aca="false">((V115-B115)/B115)^2</f>
        <v>27.3032739449514</v>
      </c>
    </row>
    <row r="116" customFormat="false" ht="12.8" hidden="false" customHeight="false" outlineLevel="0" collapsed="false">
      <c r="A116" s="113" t="n">
        <v>41007</v>
      </c>
      <c r="B116" s="114" t="s">
        <v>96</v>
      </c>
      <c r="C116" s="68" t="n">
        <v>5.45</v>
      </c>
      <c r="D116" s="115" t="n">
        <v>0</v>
      </c>
      <c r="E116" s="116" t="n">
        <v>27</v>
      </c>
      <c r="F116" s="116" t="n">
        <v>0</v>
      </c>
      <c r="G116" s="116" t="n">
        <v>0</v>
      </c>
      <c r="H116" s="117"/>
      <c r="I116" s="117"/>
      <c r="J116" s="118" t="n">
        <f aca="false">(D116*D$15*D$8+E116*E$15*E$8+F116*F$15*F$8+G116*G$15*G$8+H116*H$15*H$8+I116*I$15*I$8)*M$15</f>
        <v>5.34490669289389</v>
      </c>
      <c r="K116" s="105" t="n">
        <f aca="false">K115+J116-M116-N116-O116</f>
        <v>91.6132557237102</v>
      </c>
      <c r="L116" s="109" t="n">
        <f aca="false">K115/$K$3</f>
        <v>0.445100884794791</v>
      </c>
      <c r="M116" s="118" t="n">
        <f aca="false">IF(J116&gt;K$6,(J116-K$6)^2/(J116-K$6+K$3-K115),0)</f>
        <v>0.0690841584193837</v>
      </c>
      <c r="N116" s="118" t="n">
        <f aca="false">IF((J116-M116)&gt;C116,C116,(J116-M116+(C116-(J116-M116))*L116))</f>
        <v>5.35334907849122</v>
      </c>
      <c r="O116" s="118" t="n">
        <f aca="false">IF(K115&gt;(K$5/100*K$3),(K$4/100*L116*(K115-(K$5/100*K$3))),0)</f>
        <v>0</v>
      </c>
      <c r="P116" s="105" t="n">
        <f aca="false">P115+M116-Q116</f>
        <v>0.0977843191299692</v>
      </c>
      <c r="Q116" s="118" t="n">
        <f aca="false">P115*(1-0.5^(1/K$7))</f>
        <v>0.0287001607105855</v>
      </c>
      <c r="R116" s="105" t="n">
        <f aca="false">R115-S116+O116</f>
        <v>17.849906945031</v>
      </c>
      <c r="S116" s="118" t="n">
        <f aca="false">R115*(1-0.5^(1/K$8))</f>
        <v>0.417221797085637</v>
      </c>
      <c r="T116" s="105" t="n">
        <f aca="false">Q116*R$8/86.4</f>
        <v>2.85440371511645</v>
      </c>
      <c r="U116" s="105" t="n">
        <f aca="false">S116*R$8/86.4</f>
        <v>41.4952187772787</v>
      </c>
      <c r="V116" s="105" t="n">
        <f aca="false">(Q116+S116)*R$8/86.4</f>
        <v>44.3496224923951</v>
      </c>
      <c r="Y116" s="15"/>
      <c r="Z116" s="15"/>
      <c r="AA116" s="15"/>
      <c r="AB116" s="15"/>
      <c r="AC116" s="105" t="n">
        <f aca="false">(B116-B$16)^2</f>
        <v>0.634596071005916</v>
      </c>
      <c r="AD116" s="105" t="n">
        <f aca="false">(B116-V116)^2</f>
        <v>1426.01565750315</v>
      </c>
      <c r="AE116" s="32"/>
      <c r="AF116" s="32" t="n">
        <f aca="false">B116-V116</f>
        <v>-37.7626224923951</v>
      </c>
      <c r="AG116" s="32" t="str">
        <f aca="false">B116</f>
        <v>6,587</v>
      </c>
      <c r="AH116" s="32"/>
      <c r="AI116" s="119" t="str">
        <f aca="false">IF(V116&lt;B116,"-","+")</f>
        <v>-</v>
      </c>
      <c r="AJ116" s="120" t="n">
        <f aca="false">IF(AI116="-",AJ115-1,AJ115+1)</f>
        <v>-99</v>
      </c>
      <c r="AK116" s="112"/>
      <c r="AL116" s="105" t="n">
        <f aca="false">V116-V$16+AL115</f>
        <v>7867.87683495532</v>
      </c>
      <c r="AM116" s="105" t="n">
        <f aca="false">B116-B$16+AM115</f>
        <v>314.956923076923</v>
      </c>
      <c r="AN116" s="105" t="n">
        <f aca="false">(AM116-AM$16)^2</f>
        <v>238.686917483425</v>
      </c>
      <c r="AO116" s="105" t="n">
        <f aca="false">(AM116-AL116)^2</f>
        <v>57046599.1952492</v>
      </c>
      <c r="AP116" s="32"/>
      <c r="AQ116" s="109" t="n">
        <f aca="false">((V116-B116)/B116)^2</f>
        <v>32.8661601516092</v>
      </c>
    </row>
    <row r="117" customFormat="false" ht="12.8" hidden="false" customHeight="false" outlineLevel="0" collapsed="false">
      <c r="A117" s="113" t="n">
        <v>41008</v>
      </c>
      <c r="B117" s="114" t="s">
        <v>128</v>
      </c>
      <c r="C117" s="68" t="n">
        <v>5.71</v>
      </c>
      <c r="D117" s="115" t="n">
        <v>0</v>
      </c>
      <c r="E117" s="116" t="n">
        <v>1.6</v>
      </c>
      <c r="F117" s="116" t="n">
        <v>0</v>
      </c>
      <c r="G117" s="116" t="n">
        <v>8.1</v>
      </c>
      <c r="H117" s="117"/>
      <c r="I117" s="117"/>
      <c r="J117" s="118" t="n">
        <f aca="false">(D117*D$15*D$8+E117*E$15*E$8+F117*F$15*F$8+G117*G$15*G$8+H117*H$15*H$8+I117*I$15*I$8)*M$15</f>
        <v>3.79356347771104</v>
      </c>
      <c r="K117" s="105" t="n">
        <f aca="false">K116+J117-M117-N117-O117</f>
        <v>90.7545364631859</v>
      </c>
      <c r="L117" s="109" t="n">
        <f aca="false">K116/$K$3</f>
        <v>0.444724542348108</v>
      </c>
      <c r="M117" s="118" t="n">
        <f aca="false">IF(J117&gt;K$6,(J117-K$6)^2/(J117-K$6+K$3-K116),0)</f>
        <v>0.0144649206365031</v>
      </c>
      <c r="N117" s="118" t="n">
        <f aca="false">IF((J117-M117)&gt;C117,C117,(J117-M117+(C117-(J117-M117))*L117))</f>
        <v>4.63781781759886</v>
      </c>
      <c r="O117" s="118" t="n">
        <f aca="false">IF(K116&gt;(K$5/100*K$3),(K$4/100*L117*(K116-(K$5/100*K$3))),0)</f>
        <v>0</v>
      </c>
      <c r="P117" s="105" t="n">
        <f aca="false">P116+M117-Q117</f>
        <v>0.0633570802014877</v>
      </c>
      <c r="Q117" s="118" t="n">
        <f aca="false">P116*(1-0.5^(1/K$7))</f>
        <v>0.0488921595649846</v>
      </c>
      <c r="R117" s="105" t="n">
        <f aca="false">R116-S117+O117</f>
        <v>17.4422145069607</v>
      </c>
      <c r="S117" s="118" t="n">
        <f aca="false">R116*(1-0.5^(1/K$8))</f>
        <v>0.40769243807028</v>
      </c>
      <c r="T117" s="105" t="n">
        <f aca="false">Q117*R$8/86.4</f>
        <v>4.86261952710547</v>
      </c>
      <c r="U117" s="105" t="n">
        <f aca="false">S117*R$8/86.4</f>
        <v>40.5474666705778</v>
      </c>
      <c r="V117" s="105" t="n">
        <f aca="false">(Q117+S117)*R$8/86.4</f>
        <v>45.4100861976832</v>
      </c>
      <c r="Y117" s="15"/>
      <c r="Z117" s="15"/>
      <c r="AA117" s="15"/>
      <c r="AB117" s="15"/>
      <c r="AC117" s="105" t="n">
        <f aca="false">(B117-B$16)^2</f>
        <v>0.375297609467455</v>
      </c>
      <c r="AD117" s="105" t="n">
        <f aca="false">(B117-V117)^2</f>
        <v>1521.55277363349</v>
      </c>
      <c r="AE117" s="32"/>
      <c r="AF117" s="32" t="n">
        <f aca="false">B117-V117</f>
        <v>-39.0070861976832</v>
      </c>
      <c r="AG117" s="32" t="str">
        <f aca="false">B117</f>
        <v>6,403</v>
      </c>
      <c r="AH117" s="32"/>
      <c r="AI117" s="119" t="str">
        <f aca="false">IF(V117&lt;B117,"-","+")</f>
        <v>-</v>
      </c>
      <c r="AJ117" s="120" t="n">
        <f aca="false">IF(AI117="-",AJ116-1,AJ116+1)</f>
        <v>-100</v>
      </c>
      <c r="AK117" s="112"/>
      <c r="AL117" s="105" t="n">
        <f aca="false">V117-V$16+AL116</f>
        <v>7828.287604777</v>
      </c>
      <c r="AM117" s="105" t="n">
        <f aca="false">B117-B$16+AM116</f>
        <v>315.569538461539</v>
      </c>
      <c r="AN117" s="105" t="n">
        <f aca="false">(AM117-AM$16)^2</f>
        <v>220.133017588225</v>
      </c>
      <c r="AO117" s="105" t="n">
        <f aca="false">(AM117-AL117)^2</f>
        <v>56440932.7439427</v>
      </c>
      <c r="AP117" s="32"/>
      <c r="AQ117" s="109" t="n">
        <f aca="false">((V117-B117)/B117)^2</f>
        <v>37.112483404746</v>
      </c>
    </row>
    <row r="118" customFormat="false" ht="12.8" hidden="false" customHeight="false" outlineLevel="0" collapsed="false">
      <c r="A118" s="113" t="n">
        <v>41009</v>
      </c>
      <c r="B118" s="114" t="s">
        <v>117</v>
      </c>
      <c r="C118" s="68" t="n">
        <v>5.71</v>
      </c>
      <c r="D118" s="115" t="n">
        <v>17.3</v>
      </c>
      <c r="E118" s="116" t="n">
        <v>24.3</v>
      </c>
      <c r="F118" s="116" t="n">
        <v>23.2</v>
      </c>
      <c r="G118" s="116" t="n">
        <v>4.2</v>
      </c>
      <c r="H118" s="117"/>
      <c r="I118" s="117"/>
      <c r="J118" s="118" t="n">
        <f aca="false">(D118*D$15*D$8+E118*E$15*E$8+F118*F$15*F$8+G118*G$15*G$8+H118*H$15*H$8+I118*I$15*I$8)*M$15</f>
        <v>13.7107210309493</v>
      </c>
      <c r="K118" s="105" t="n">
        <f aca="false">K117+J118-M118-N118-O118</f>
        <v>97.7613933627497</v>
      </c>
      <c r="L118" s="109" t="n">
        <f aca="false">K117/$K$3</f>
        <v>0.440556002248475</v>
      </c>
      <c r="M118" s="118" t="n">
        <f aca="false">IF(J118&gt;K$6,(J118-K$6)^2/(J118-K$6+K$3-K117),0)</f>
        <v>0.99386413138553</v>
      </c>
      <c r="N118" s="118" t="n">
        <f aca="false">IF((J118-M118)&gt;C118,C118,(J118-M118+(C118-(J118-M118))*L118))</f>
        <v>5.71</v>
      </c>
      <c r="O118" s="118" t="n">
        <f aca="false">IF(K117&gt;(K$5/100*K$3),(K$4/100*L118*(K117-(K$5/100*K$3))),0)</f>
        <v>0</v>
      </c>
      <c r="P118" s="105" t="n">
        <f aca="false">P117+M118-Q118</f>
        <v>1.02554267148627</v>
      </c>
      <c r="Q118" s="118" t="n">
        <f aca="false">P117*(1-0.5^(1/K$7))</f>
        <v>0.0316785401007439</v>
      </c>
      <c r="R118" s="105" t="n">
        <f aca="false">R117-S118+O118</f>
        <v>17.043833777045</v>
      </c>
      <c r="S118" s="118" t="n">
        <f aca="false">R117*(1-0.5^(1/K$8))</f>
        <v>0.398380729915636</v>
      </c>
      <c r="T118" s="105" t="n">
        <f aca="false">Q118*R$8/86.4</f>
        <v>3.15062147089921</v>
      </c>
      <c r="U118" s="105" t="n">
        <f aca="false">S118*R$8/86.4</f>
        <v>39.6213612519104</v>
      </c>
      <c r="V118" s="105" t="n">
        <f aca="false">(Q118+S118)*R$8/86.4</f>
        <v>42.7719827228096</v>
      </c>
      <c r="Y118" s="15"/>
      <c r="Z118" s="15"/>
      <c r="AA118" s="15"/>
      <c r="AB118" s="15"/>
      <c r="AC118" s="105" t="n">
        <f aca="false">(B118-B$16)^2</f>
        <v>7.72070345562131</v>
      </c>
      <c r="AD118" s="105" t="n">
        <f aca="false">(B118-V118)^2</f>
        <v>1169.84402713681</v>
      </c>
      <c r="AE118" s="32"/>
      <c r="AF118" s="32" t="n">
        <f aca="false">B118-V118</f>
        <v>-34.2029827228096</v>
      </c>
      <c r="AG118" s="32" t="str">
        <f aca="false">B118</f>
        <v>8,569</v>
      </c>
      <c r="AH118" s="32"/>
      <c r="AI118" s="119" t="str">
        <f aca="false">IF(V118&lt;B118,"-","+")</f>
        <v>-</v>
      </c>
      <c r="AJ118" s="120" t="n">
        <f aca="false">IF(AI118="-",AJ117-1,AJ117+1)</f>
        <v>-101</v>
      </c>
      <c r="AK118" s="112"/>
      <c r="AL118" s="105" t="n">
        <f aca="false">V118-V$16+AL117</f>
        <v>7786.0602711238</v>
      </c>
      <c r="AM118" s="105" t="n">
        <f aca="false">B118-B$16+AM117</f>
        <v>318.348153846154</v>
      </c>
      <c r="AN118" s="105" t="n">
        <f aca="false">(AM118-AM$16)^2</f>
        <v>145.401753217973</v>
      </c>
      <c r="AO118" s="105" t="n">
        <f aca="false">(AM118-AL118)^2</f>
        <v>55766724.2665354</v>
      </c>
      <c r="AP118" s="32"/>
      <c r="AQ118" s="109" t="n">
        <f aca="false">((V118-B118)/B118)^2</f>
        <v>15.9319038358913</v>
      </c>
    </row>
    <row r="119" customFormat="false" ht="12.8" hidden="false" customHeight="false" outlineLevel="0" collapsed="false">
      <c r="A119" s="113" t="n">
        <v>41010</v>
      </c>
      <c r="B119" s="114" t="s">
        <v>95</v>
      </c>
      <c r="C119" s="68" t="n">
        <v>5.71</v>
      </c>
      <c r="D119" s="115" t="n">
        <v>0</v>
      </c>
      <c r="E119" s="116" t="n">
        <v>8.1</v>
      </c>
      <c r="F119" s="116" t="n">
        <v>0</v>
      </c>
      <c r="G119" s="116" t="n">
        <v>0</v>
      </c>
      <c r="H119" s="117"/>
      <c r="I119" s="117"/>
      <c r="J119" s="118" t="n">
        <f aca="false">(D119*D$15*D$8+E119*E$15*E$8+F119*F$15*F$8+G119*G$15*G$8+H119*H$15*H$8+I119*I$15*I$8)*M$15</f>
        <v>1.60347200786817</v>
      </c>
      <c r="K119" s="105" t="n">
        <f aca="false">K118+J119-M119-N119-O119</f>
        <v>95.8125589045266</v>
      </c>
      <c r="L119" s="109" t="n">
        <f aca="false">K118/$K$3</f>
        <v>0.47456987069296</v>
      </c>
      <c r="M119" s="118" t="n">
        <f aca="false">IF(J119&gt;K$6,(J119-K$6)^2/(J119-K$6+K$3-K118),0)</f>
        <v>0</v>
      </c>
      <c r="N119" s="118" t="n">
        <f aca="false">IF((J119-M119)&gt;C119,C119,(J119-M119+(C119-(J119-M119))*L119))</f>
        <v>3.55230646609119</v>
      </c>
      <c r="O119" s="118" t="n">
        <f aca="false">IF(K118&gt;(K$5/100*K$3),(K$4/100*L119*(K118-(K$5/100*K$3))),0)</f>
        <v>0</v>
      </c>
      <c r="P119" s="105" t="n">
        <f aca="false">P118+M119-Q119</f>
        <v>0.512771335743137</v>
      </c>
      <c r="Q119" s="118" t="n">
        <f aca="false">P118*(1-0.5^(1/K$7))</f>
        <v>0.512771335743137</v>
      </c>
      <c r="R119" s="105" t="n">
        <f aca="false">R118-S119+O119</f>
        <v>16.6545520755759</v>
      </c>
      <c r="S119" s="118" t="n">
        <f aca="false">R118*(1-0.5^(1/K$8))</f>
        <v>0.389281701469174</v>
      </c>
      <c r="T119" s="105" t="n">
        <f aca="false">Q119*R$8/86.4</f>
        <v>50.9981954634349</v>
      </c>
      <c r="U119" s="105" t="n">
        <f aca="false">S119*R$8/86.4</f>
        <v>38.7164081102386</v>
      </c>
      <c r="V119" s="105" t="n">
        <f aca="false">(Q119+S119)*R$8/86.4</f>
        <v>89.7146035736735</v>
      </c>
      <c r="Y119" s="15"/>
      <c r="Z119" s="15"/>
      <c r="AA119" s="15"/>
      <c r="AB119" s="15"/>
      <c r="AC119" s="105" t="n">
        <f aca="false">(B119-B$16)^2</f>
        <v>2.42928191715976</v>
      </c>
      <c r="AD119" s="105" t="n">
        <f aca="false">(B119-V119)^2</f>
        <v>6784.09265205554</v>
      </c>
      <c r="AE119" s="32"/>
      <c r="AF119" s="32" t="n">
        <f aca="false">B119-V119</f>
        <v>-82.3656035736735</v>
      </c>
      <c r="AG119" s="32" t="str">
        <f aca="false">B119</f>
        <v>7,349</v>
      </c>
      <c r="AH119" s="32"/>
      <c r="AI119" s="119" t="str">
        <f aca="false">IF(V119&lt;B119,"-","+")</f>
        <v>-</v>
      </c>
      <c r="AJ119" s="120" t="n">
        <f aca="false">IF(AI119="-",AJ118-1,AJ118+1)</f>
        <v>-102</v>
      </c>
      <c r="AK119" s="112"/>
      <c r="AL119" s="105" t="n">
        <f aca="false">V119-V$16+AL118</f>
        <v>7790.77555832147</v>
      </c>
      <c r="AM119" s="105" t="n">
        <f aca="false">B119-B$16+AM118</f>
        <v>319.906769230769</v>
      </c>
      <c r="AN119" s="105" t="n">
        <f aca="false">(AM119-AM$16)^2</f>
        <v>110.242640659403</v>
      </c>
      <c r="AO119" s="105" t="n">
        <f aca="false">(AM119-AL119)^2</f>
        <v>55813880.4638096</v>
      </c>
      <c r="AP119" s="32"/>
      <c r="AQ119" s="109" t="n">
        <f aca="false">((V119-B119)/B119)^2</f>
        <v>125.613198953528</v>
      </c>
    </row>
    <row r="120" customFormat="false" ht="12.8" hidden="false" customHeight="false" outlineLevel="0" collapsed="false">
      <c r="A120" s="113" t="n">
        <v>41011</v>
      </c>
      <c r="B120" s="114" t="s">
        <v>96</v>
      </c>
      <c r="C120" s="68" t="n">
        <v>5.71</v>
      </c>
      <c r="D120" s="115" t="n">
        <v>0</v>
      </c>
      <c r="E120" s="116" t="n">
        <v>5.2</v>
      </c>
      <c r="F120" s="116" t="n">
        <v>0</v>
      </c>
      <c r="G120" s="116" t="n">
        <v>0</v>
      </c>
      <c r="H120" s="117"/>
      <c r="I120" s="117"/>
      <c r="J120" s="118" t="n">
        <f aca="false">(D120*D$15*D$8+E120*E$15*E$8+F120*F$15*F$8+G120*G$15*G$8+H120*H$15*H$8+I120*I$15*I$8)*M$15</f>
        <v>1.02938943714993</v>
      </c>
      <c r="K120" s="105" t="n">
        <f aca="false">K119+J120-M120-N120-O120</f>
        <v>93.6355624226712</v>
      </c>
      <c r="L120" s="109" t="n">
        <f aca="false">K119/$K$3</f>
        <v>0.465109509245275</v>
      </c>
      <c r="M120" s="118" t="n">
        <f aca="false">IF(J120&gt;K$6,(J120-K$6)^2/(J120-K$6+K$3-K119),0)</f>
        <v>0</v>
      </c>
      <c r="N120" s="118" t="n">
        <f aca="false">IF((J120-M120)&gt;C120,C120,(J120-M120+(C120-(J120-M120))*L120))</f>
        <v>3.20638591900538</v>
      </c>
      <c r="O120" s="118" t="n">
        <f aca="false">IF(K119&gt;(K$5/100*K$3),(K$4/100*L120*(K119-(K$5/100*K$3))),0)</f>
        <v>0</v>
      </c>
      <c r="P120" s="105" t="n">
        <f aca="false">P119+M120-Q120</f>
        <v>0.256385667871568</v>
      </c>
      <c r="Q120" s="118" t="n">
        <f aca="false">P119*(1-0.5^(1/K$7))</f>
        <v>0.256385667871568</v>
      </c>
      <c r="R120" s="105" t="n">
        <f aca="false">R119-S120+O120</f>
        <v>16.2741615804562</v>
      </c>
      <c r="S120" s="118" t="n">
        <f aca="false">R119*(1-0.5^(1/K$8))</f>
        <v>0.380390495119648</v>
      </c>
      <c r="T120" s="105" t="n">
        <f aca="false">Q120*R$8/86.4</f>
        <v>25.4990977317174</v>
      </c>
      <c r="U120" s="105" t="n">
        <f aca="false">S120*R$8/86.4</f>
        <v>37.8321241268882</v>
      </c>
      <c r="V120" s="105" t="n">
        <f aca="false">(Q120+S120)*R$8/86.4</f>
        <v>63.3312218586056</v>
      </c>
      <c r="Y120" s="15"/>
      <c r="Z120" s="15"/>
      <c r="AA120" s="15"/>
      <c r="AB120" s="15"/>
      <c r="AC120" s="105" t="n">
        <f aca="false">(B120-B$16)^2</f>
        <v>0.634596071005916</v>
      </c>
      <c r="AD120" s="105" t="n">
        <f aca="false">(B120-V120)^2</f>
        <v>3219.90671433865</v>
      </c>
      <c r="AE120" s="32"/>
      <c r="AF120" s="32" t="n">
        <f aca="false">B120-V120</f>
        <v>-56.7442218586056</v>
      </c>
      <c r="AG120" s="32" t="str">
        <f aca="false">B120</f>
        <v>6,587</v>
      </c>
      <c r="AH120" s="32"/>
      <c r="AI120" s="119" t="str">
        <f aca="false">IF(V120&lt;B120,"-","+")</f>
        <v>-</v>
      </c>
      <c r="AJ120" s="120" t="n">
        <f aca="false">IF(AI120="-",AJ119-1,AJ119+1)</f>
        <v>-103</v>
      </c>
      <c r="AK120" s="112"/>
      <c r="AL120" s="105" t="n">
        <f aca="false">V120-V$16+AL119</f>
        <v>7769.10746380407</v>
      </c>
      <c r="AM120" s="105" t="n">
        <f aca="false">B120-B$16+AM119</f>
        <v>320.703384615385</v>
      </c>
      <c r="AN120" s="105" t="n">
        <f aca="false">(AM120-AM$16)^2</f>
        <v>94.1488720022267</v>
      </c>
      <c r="AO120" s="105" t="n">
        <f aca="false">(AM120-AL120)^2</f>
        <v>55478723.3268747</v>
      </c>
      <c r="AP120" s="32"/>
      <c r="AQ120" s="109" t="n">
        <f aca="false">((V120-B120)/B120)^2</f>
        <v>74.210945153288</v>
      </c>
    </row>
    <row r="121" customFormat="false" ht="12.8" hidden="false" customHeight="false" outlineLevel="0" collapsed="false">
      <c r="A121" s="113" t="n">
        <v>41012</v>
      </c>
      <c r="B121" s="114" t="s">
        <v>96</v>
      </c>
      <c r="C121" s="68" t="n">
        <v>5.71</v>
      </c>
      <c r="D121" s="115" t="n">
        <v>0</v>
      </c>
      <c r="E121" s="116" t="n">
        <v>33.3</v>
      </c>
      <c r="F121" s="116" t="n">
        <v>0</v>
      </c>
      <c r="G121" s="116" t="n">
        <v>0</v>
      </c>
      <c r="H121" s="117"/>
      <c r="I121" s="117"/>
      <c r="J121" s="118" t="n">
        <f aca="false">(D121*D$15*D$8+E121*E$15*E$8+F121*F$15*F$8+G121*G$15*G$8+H121*H$15*H$8+I121*I$15*I$8)*M$15</f>
        <v>6.59205158790246</v>
      </c>
      <c r="K121" s="105" t="n">
        <f aca="false">K120+J121-M121-N121-O121</f>
        <v>94.3738273798922</v>
      </c>
      <c r="L121" s="109" t="n">
        <f aca="false">K120/$K$3</f>
        <v>0.454541565158598</v>
      </c>
      <c r="M121" s="118" t="n">
        <f aca="false">IF(J121&gt;K$6,(J121-K$6)^2/(J121-K$6+K$3-K120),0)</f>
        <v>0.143786630681413</v>
      </c>
      <c r="N121" s="118" t="n">
        <f aca="false">IF((J121-M121)&gt;C121,C121,(J121-M121+(C121-(J121-M121))*L121))</f>
        <v>5.71</v>
      </c>
      <c r="O121" s="118" t="n">
        <f aca="false">IF(K120&gt;(K$5/100*K$3),(K$4/100*L121*(K120-(K$5/100*K$3))),0)</f>
        <v>0</v>
      </c>
      <c r="P121" s="105" t="n">
        <f aca="false">P120+M121-Q121</f>
        <v>0.271979464617197</v>
      </c>
      <c r="Q121" s="118" t="n">
        <f aca="false">P120*(1-0.5^(1/K$7))</f>
        <v>0.128192833935784</v>
      </c>
      <c r="R121" s="105" t="n">
        <f aca="false">R120-S121+O121</f>
        <v>15.9024592162524</v>
      </c>
      <c r="S121" s="118" t="n">
        <f aca="false">R120*(1-0.5^(1/K$8))</f>
        <v>0.371702364203803</v>
      </c>
      <c r="T121" s="105" t="n">
        <f aca="false">Q121*R$8/86.4</f>
        <v>12.7495488658587</v>
      </c>
      <c r="U121" s="105" t="n">
        <f aca="false">S121*R$8/86.4</f>
        <v>36.9680372176305</v>
      </c>
      <c r="V121" s="105" t="n">
        <f aca="false">(Q121+S121)*R$8/86.4</f>
        <v>49.7175860834892</v>
      </c>
      <c r="Y121" s="15"/>
      <c r="Z121" s="15"/>
      <c r="AA121" s="15"/>
      <c r="AB121" s="15"/>
      <c r="AC121" s="105" t="n">
        <f aca="false">(B121-B$16)^2</f>
        <v>0.634596071005916</v>
      </c>
      <c r="AD121" s="105" t="n">
        <f aca="false">(B121-V121)^2</f>
        <v>1860.24745590527</v>
      </c>
      <c r="AE121" s="32"/>
      <c r="AF121" s="32" t="n">
        <f aca="false">B121-V121</f>
        <v>-43.1305860834892</v>
      </c>
      <c r="AG121" s="32" t="str">
        <f aca="false">B121</f>
        <v>6,587</v>
      </c>
      <c r="AH121" s="32"/>
      <c r="AI121" s="119" t="str">
        <f aca="false">IF(V121&lt;B121,"-","+")</f>
        <v>-</v>
      </c>
      <c r="AJ121" s="120" t="n">
        <f aca="false">IF(AI121="-",AJ120-1,AJ120+1)</f>
        <v>-104</v>
      </c>
      <c r="AK121" s="112"/>
      <c r="AL121" s="105" t="n">
        <f aca="false">V121-V$16+AL120</f>
        <v>7733.82573351156</v>
      </c>
      <c r="AM121" s="105" t="n">
        <f aca="false">B121-B$16+AM120</f>
        <v>321.5</v>
      </c>
      <c r="AN121" s="105" t="n">
        <f aca="false">(AM121-AM$16)^2</f>
        <v>79.3242954870619</v>
      </c>
      <c r="AO121" s="105" t="n">
        <f aca="false">(AM121-AL121)^2</f>
        <v>54942572.7796776</v>
      </c>
      <c r="AP121" s="32"/>
      <c r="AQ121" s="109" t="n">
        <f aca="false">((V121-B121)/B121)^2</f>
        <v>42.8741371006099</v>
      </c>
    </row>
    <row r="122" customFormat="false" ht="12.8" hidden="false" customHeight="false" outlineLevel="0" collapsed="false">
      <c r="A122" s="113" t="n">
        <v>41013</v>
      </c>
      <c r="B122" s="114" t="s">
        <v>96</v>
      </c>
      <c r="C122" s="68" t="n">
        <v>5.71</v>
      </c>
      <c r="D122" s="115" t="n">
        <v>0</v>
      </c>
      <c r="E122" s="116" t="n">
        <v>0.3</v>
      </c>
      <c r="F122" s="116" t="n">
        <v>0</v>
      </c>
      <c r="G122" s="116" t="n">
        <v>0</v>
      </c>
      <c r="H122" s="117"/>
      <c r="I122" s="117"/>
      <c r="J122" s="118" t="n">
        <f aca="false">(D122*D$15*D$8+E122*E$15*E$8+F122*F$15*F$8+G122*G$15*G$8+H122*H$15*H$8+I122*I$15*I$8)*M$15</f>
        <v>0.0593878521432654</v>
      </c>
      <c r="K122" s="105" t="n">
        <f aca="false">K121+J122-M122-N122-O122</f>
        <v>91.7851385671128</v>
      </c>
      <c r="L122" s="109" t="n">
        <f aca="false">K121/$K$3</f>
        <v>0.458125375630545</v>
      </c>
      <c r="M122" s="118" t="n">
        <f aca="false">IF(J122&gt;K$6,(J122-K$6)^2/(J122-K$6+K$3-K121),0)</f>
        <v>0</v>
      </c>
      <c r="N122" s="118" t="n">
        <f aca="false">IF((J122-M122)&gt;C122,C122,(J122-M122+(C122-(J122-M122))*L122))</f>
        <v>2.64807666492265</v>
      </c>
      <c r="O122" s="118" t="n">
        <f aca="false">IF(K121&gt;(K$5/100*K$3),(K$4/100*L122*(K121-(K$5/100*K$3))),0)</f>
        <v>0</v>
      </c>
      <c r="P122" s="105" t="n">
        <f aca="false">P121+M122-Q122</f>
        <v>0.135989732308598</v>
      </c>
      <c r="Q122" s="118" t="n">
        <f aca="false">P121*(1-0.5^(1/K$7))</f>
        <v>0.135989732308598</v>
      </c>
      <c r="R122" s="105" t="n">
        <f aca="false">R121-S122+O122</f>
        <v>15.5392465457801</v>
      </c>
      <c r="S122" s="118" t="n">
        <f aca="false">R121*(1-0.5^(1/K$8))</f>
        <v>0.363212670472322</v>
      </c>
      <c r="T122" s="105" t="n">
        <f aca="false">Q122*R$8/86.4</f>
        <v>13.5249973348123</v>
      </c>
      <c r="U122" s="105" t="n">
        <f aca="false">S122*R$8/86.4</f>
        <v>36.1236860806558</v>
      </c>
      <c r="V122" s="105" t="n">
        <f aca="false">(Q122+S122)*R$8/86.4</f>
        <v>49.6486834154682</v>
      </c>
      <c r="Y122" s="15"/>
      <c r="Z122" s="15"/>
      <c r="AA122" s="15"/>
      <c r="AB122" s="15"/>
      <c r="AC122" s="105" t="n">
        <f aca="false">(B122-B$16)^2</f>
        <v>0.634596071005916</v>
      </c>
      <c r="AD122" s="105" t="n">
        <f aca="false">(B122-V122)^2</f>
        <v>1854.30857857401</v>
      </c>
      <c r="AE122" s="32"/>
      <c r="AF122" s="32" t="n">
        <f aca="false">B122-V122</f>
        <v>-43.0616834154682</v>
      </c>
      <c r="AG122" s="32" t="str">
        <f aca="false">B122</f>
        <v>6,587</v>
      </c>
      <c r="AH122" s="32"/>
      <c r="AI122" s="119" t="str">
        <f aca="false">IF(V122&lt;B122,"-","+")</f>
        <v>-</v>
      </c>
      <c r="AJ122" s="120" t="n">
        <f aca="false">IF(AI122="-",AJ121-1,AJ121+1)</f>
        <v>-105</v>
      </c>
      <c r="AK122" s="112"/>
      <c r="AL122" s="105" t="n">
        <f aca="false">V122-V$16+AL121</f>
        <v>7698.47510055102</v>
      </c>
      <c r="AM122" s="105" t="n">
        <f aca="false">B122-B$16+AM121</f>
        <v>322.296615384615</v>
      </c>
      <c r="AN122" s="105" t="n">
        <f aca="false">(AM122-AM$16)^2</f>
        <v>65.768911113909</v>
      </c>
      <c r="AO122" s="105" t="n">
        <f aca="false">(AM122-AL122)^2</f>
        <v>54408009.0450318</v>
      </c>
      <c r="AP122" s="32"/>
      <c r="AQ122" s="109" t="n">
        <f aca="false">((V122-B122)/B122)^2</f>
        <v>42.7372605575908</v>
      </c>
    </row>
    <row r="123" customFormat="false" ht="12.8" hidden="false" customHeight="false" outlineLevel="0" collapsed="false">
      <c r="A123" s="113" t="n">
        <v>41014</v>
      </c>
      <c r="B123" s="114" t="s">
        <v>128</v>
      </c>
      <c r="C123" s="68" t="n">
        <v>5.71</v>
      </c>
      <c r="D123" s="115" t="n">
        <v>0</v>
      </c>
      <c r="E123" s="116" t="n">
        <v>0</v>
      </c>
      <c r="F123" s="116" t="n">
        <v>0</v>
      </c>
      <c r="G123" s="116" t="n">
        <v>0</v>
      </c>
      <c r="H123" s="117"/>
      <c r="I123" s="117"/>
      <c r="J123" s="118" t="n">
        <f aca="false">(D123*D$15*D$8+E123*E$15*E$8+F123*F$15*F$8+G123*G$15*G$8+H123*H$15*H$8+I123*I$15*I$8)*M$15</f>
        <v>0</v>
      </c>
      <c r="K123" s="105" t="n">
        <f aca="false">K122+J123-M123-N123-O123</f>
        <v>89.2409971048885</v>
      </c>
      <c r="L123" s="109" t="n">
        <f aca="false">K122/$K$3</f>
        <v>0.445558925083072</v>
      </c>
      <c r="M123" s="118" t="n">
        <f aca="false">IF(J123&gt;K$6,(J123-K$6)^2/(J123-K$6+K$3-K122),0)</f>
        <v>0</v>
      </c>
      <c r="N123" s="118" t="n">
        <f aca="false">IF((J123-M123)&gt;C123,C123,(J123-M123+(C123-(J123-M123))*L123))</f>
        <v>2.54414146222434</v>
      </c>
      <c r="O123" s="118" t="n">
        <f aca="false">IF(K122&gt;(K$5/100*K$3),(K$4/100*L123*(K122-(K$5/100*K$3))),0)</f>
        <v>0</v>
      </c>
      <c r="P123" s="105" t="n">
        <f aca="false">P122+M123-Q123</f>
        <v>0.0679948661542992</v>
      </c>
      <c r="Q123" s="118" t="n">
        <f aca="false">P122*(1-0.5^(1/K$7))</f>
        <v>0.0679948661542992</v>
      </c>
      <c r="R123" s="105" t="n">
        <f aca="false">R122-S123+O123</f>
        <v>15.1843296641664</v>
      </c>
      <c r="S123" s="118" t="n">
        <f aca="false">R122*(1-0.5^(1/K$8))</f>
        <v>0.354916881613653</v>
      </c>
      <c r="T123" s="105" t="n">
        <f aca="false">Q123*R$8/86.4</f>
        <v>6.76249866740617</v>
      </c>
      <c r="U123" s="105" t="n">
        <f aca="false">S123*R$8/86.4</f>
        <v>35.2986199503023</v>
      </c>
      <c r="V123" s="105" t="n">
        <f aca="false">(Q123+S123)*R$8/86.4</f>
        <v>42.0611186177084</v>
      </c>
      <c r="Y123" s="15"/>
      <c r="Z123" s="15"/>
      <c r="AA123" s="15"/>
      <c r="AB123" s="15"/>
      <c r="AC123" s="105" t="n">
        <f aca="false">(B123-B$16)^2</f>
        <v>0.375297609467455</v>
      </c>
      <c r="AD123" s="105" t="n">
        <f aca="false">(B123-V123)^2</f>
        <v>1271.50142335457</v>
      </c>
      <c r="AE123" s="32"/>
      <c r="AF123" s="32" t="n">
        <f aca="false">B123-V123</f>
        <v>-35.6581186177084</v>
      </c>
      <c r="AG123" s="32" t="str">
        <f aca="false">B123</f>
        <v>6,403</v>
      </c>
      <c r="AH123" s="32"/>
      <c r="AI123" s="119" t="str">
        <f aca="false">IF(V123&lt;B123,"-","+")</f>
        <v>-</v>
      </c>
      <c r="AJ123" s="120" t="n">
        <f aca="false">IF(AI123="-",AJ122-1,AJ122+1)</f>
        <v>-106</v>
      </c>
      <c r="AK123" s="112"/>
      <c r="AL123" s="105" t="n">
        <f aca="false">V123-V$16+AL122</f>
        <v>7655.53690279272</v>
      </c>
      <c r="AM123" s="105" t="n">
        <f aca="false">B123-B$16+AM122</f>
        <v>322.909230769231</v>
      </c>
      <c r="AN123" s="105" t="n">
        <f aca="false">(AM123-AM$16)^2</f>
        <v>56.2078280707794</v>
      </c>
      <c r="AO123" s="105" t="n">
        <f aca="false">(AM123-AL123)^2</f>
        <v>53767428.5765247</v>
      </c>
      <c r="AP123" s="32"/>
      <c r="AQ123" s="109" t="n">
        <f aca="false">((V123-B123)/B123)^2</f>
        <v>31.0134333104137</v>
      </c>
    </row>
    <row r="124" customFormat="false" ht="12.8" hidden="false" customHeight="false" outlineLevel="0" collapsed="false">
      <c r="A124" s="113" t="n">
        <v>41015</v>
      </c>
      <c r="B124" s="114" t="s">
        <v>100</v>
      </c>
      <c r="C124" s="68" t="n">
        <v>5.71</v>
      </c>
      <c r="D124" s="115" t="n">
        <v>2.9</v>
      </c>
      <c r="E124" s="116" t="n">
        <v>14.6</v>
      </c>
      <c r="F124" s="116" t="n">
        <v>14.5</v>
      </c>
      <c r="G124" s="116" t="n">
        <v>0</v>
      </c>
      <c r="H124" s="117"/>
      <c r="I124" s="117"/>
      <c r="J124" s="118" t="n">
        <f aca="false">(D124*D$15*D$8+E124*E$15*E$8+F124*F$15*F$8+G124*G$15*G$8+H124*H$15*H$8+I124*I$15*I$8)*M$15</f>
        <v>4.44972225186451</v>
      </c>
      <c r="K124" s="105" t="n">
        <f aca="false">K123+J124-M124-N124-O124</f>
        <v>88.6811611201725</v>
      </c>
      <c r="L124" s="109" t="n">
        <f aca="false">K123/$K$3</f>
        <v>0.433208723810138</v>
      </c>
      <c r="M124" s="118" t="n">
        <f aca="false">IF(J124&gt;K$6,(J124-K$6)^2/(J124-K$6+K$3-K123),0)</f>
        <v>0.0320230619502399</v>
      </c>
      <c r="N124" s="118" t="n">
        <f aca="false">IF((J124-M124)&gt;C124,C124,(J124-M124+(C124-(J124-M124))*L124))</f>
        <v>4.97753517463032</v>
      </c>
      <c r="O124" s="118" t="n">
        <f aca="false">IF(K123&gt;(K$5/100*K$3),(K$4/100*L124*(K123-(K$5/100*K$3))),0)</f>
        <v>0</v>
      </c>
      <c r="P124" s="105" t="n">
        <f aca="false">P123+M124-Q124</f>
        <v>0.0660204950273894</v>
      </c>
      <c r="Q124" s="118" t="n">
        <f aca="false">P123*(1-0.5^(1/K$7))</f>
        <v>0.0339974330771496</v>
      </c>
      <c r="R124" s="105" t="n">
        <f aca="false">R123-S124+O124</f>
        <v>14.8375190953321</v>
      </c>
      <c r="S124" s="118" t="n">
        <f aca="false">R123*(1-0.5^(1/K$8))</f>
        <v>0.346810568834378</v>
      </c>
      <c r="T124" s="105" t="n">
        <f aca="false">Q124*R$8/86.4</f>
        <v>3.38124933370308</v>
      </c>
      <c r="U124" s="105" t="n">
        <f aca="false">S124*R$8/86.4</f>
        <v>34.4923983564098</v>
      </c>
      <c r="V124" s="105" t="n">
        <f aca="false">(Q124+S124)*R$8/86.4</f>
        <v>37.8736476901129</v>
      </c>
      <c r="Y124" s="15"/>
      <c r="Z124" s="15"/>
      <c r="AA124" s="15"/>
      <c r="AB124" s="15"/>
      <c r="AC124" s="105" t="n">
        <f aca="false">(B124-B$16)^2</f>
        <v>13.2759330710059</v>
      </c>
      <c r="AD124" s="105" t="n">
        <f aca="false">(B124-V124)^2</f>
        <v>808.813560737744</v>
      </c>
      <c r="AE124" s="32"/>
      <c r="AF124" s="32" t="n">
        <f aca="false">B124-V124</f>
        <v>-28.4396476901129</v>
      </c>
      <c r="AG124" s="32" t="str">
        <f aca="false">B124</f>
        <v>9,434</v>
      </c>
      <c r="AH124" s="32"/>
      <c r="AI124" s="119" t="str">
        <f aca="false">IF(V124&lt;B124,"-","+")</f>
        <v>-</v>
      </c>
      <c r="AJ124" s="120" t="n">
        <f aca="false">IF(AI124="-",AJ123-1,AJ123+1)</f>
        <v>-107</v>
      </c>
      <c r="AK124" s="112"/>
      <c r="AL124" s="105" t="n">
        <f aca="false">V124-V$16+AL123</f>
        <v>7608.41123410683</v>
      </c>
      <c r="AM124" s="105" t="n">
        <f aca="false">B124-B$16+AM123</f>
        <v>326.552846153846</v>
      </c>
      <c r="AN124" s="105" t="n">
        <f aca="false">(AM124-AM$16)^2</f>
        <v>14.8500219860485</v>
      </c>
      <c r="AO124" s="105" t="n">
        <f aca="false">(AM124-AL124)^2</f>
        <v>53025461.5822013</v>
      </c>
      <c r="AP124" s="32"/>
      <c r="AQ124" s="109" t="n">
        <f aca="false">((V124-B124)/B124)^2</f>
        <v>9.08775646625215</v>
      </c>
    </row>
    <row r="125" customFormat="false" ht="12.8" hidden="false" customHeight="false" outlineLevel="0" collapsed="false">
      <c r="A125" s="113" t="n">
        <v>41016</v>
      </c>
      <c r="B125" s="114" t="s">
        <v>92</v>
      </c>
      <c r="C125" s="68" t="n">
        <v>5.71</v>
      </c>
      <c r="D125" s="115" t="n">
        <v>0</v>
      </c>
      <c r="E125" s="116" t="n">
        <v>10.5</v>
      </c>
      <c r="F125" s="116" t="n">
        <v>0</v>
      </c>
      <c r="G125" s="116" t="n">
        <v>7.4</v>
      </c>
      <c r="H125" s="117"/>
      <c r="I125" s="117"/>
      <c r="J125" s="118" t="n">
        <f aca="false">(D125*D$15*D$8+E125*E$15*E$8+F125*F$15*F$8+G125*G$15*G$8+H125*H$15*H$8+I125*I$15*I$8)*M$15</f>
        <v>5.25493645099875</v>
      </c>
      <c r="K125" s="105" t="n">
        <f aca="false">K124+J125-M125-N125-O125</f>
        <v>88.4580496595257</v>
      </c>
      <c r="L125" s="109" t="n">
        <f aca="false">K124/$K$3</f>
        <v>0.430491073398895</v>
      </c>
      <c r="M125" s="118" t="n">
        <f aca="false">IF(J125&gt;K$6,(J125-K$6)^2/(J125-K$6+K$3-K124),0)</f>
        <v>0.0632084302182603</v>
      </c>
      <c r="N125" s="118" t="n">
        <f aca="false">IF((J125-M125)&gt;C125,C125,(J125-M125+(C125-(J125-M125))*L125))</f>
        <v>5.41483948142727</v>
      </c>
      <c r="O125" s="118" t="n">
        <f aca="false">IF(K124&gt;(K$5/100*K$3),(K$4/100*L125*(K124-(K$5/100*K$3))),0)</f>
        <v>0</v>
      </c>
      <c r="P125" s="105" t="n">
        <f aca="false">P124+M125-Q125</f>
        <v>0.0962186777319551</v>
      </c>
      <c r="Q125" s="118" t="n">
        <f aca="false">P124*(1-0.5^(1/K$7))</f>
        <v>0.0330102475136947</v>
      </c>
      <c r="R125" s="105" t="n">
        <f aca="false">R124-S125+O125</f>
        <v>14.4986296908372</v>
      </c>
      <c r="S125" s="118" t="n">
        <f aca="false">R124*(1-0.5^(1/K$8))</f>
        <v>0.338889404494863</v>
      </c>
      <c r="T125" s="105" t="n">
        <f aca="false">Q125*R$8/86.4</f>
        <v>3.2830677880229</v>
      </c>
      <c r="U125" s="105" t="n">
        <f aca="false">S125*R$8/86.4</f>
        <v>33.7045908891708</v>
      </c>
      <c r="V125" s="105" t="n">
        <f aca="false">(Q125+S125)*R$8/86.4</f>
        <v>36.9876586771938</v>
      </c>
      <c r="Y125" s="15"/>
      <c r="Z125" s="15"/>
      <c r="AA125" s="15"/>
      <c r="AB125" s="15"/>
      <c r="AC125" s="105" t="n">
        <f aca="false">(B125-B$16)^2</f>
        <v>3.08218537869822</v>
      </c>
      <c r="AD125" s="105" t="n">
        <f aca="false">(B125-V125)^2</f>
        <v>866.811265664378</v>
      </c>
      <c r="AE125" s="32"/>
      <c r="AF125" s="32" t="n">
        <f aca="false">B125-V125</f>
        <v>-29.4416586771938</v>
      </c>
      <c r="AG125" s="32" t="str">
        <f aca="false">B125</f>
        <v>7,546</v>
      </c>
      <c r="AH125" s="32"/>
      <c r="AI125" s="119" t="str">
        <f aca="false">IF(V125&lt;B125,"-","+")</f>
        <v>-</v>
      </c>
      <c r="AJ125" s="120" t="n">
        <f aca="false">IF(AI125="-",AJ124-1,AJ124+1)</f>
        <v>-108</v>
      </c>
      <c r="AK125" s="112"/>
      <c r="AL125" s="105" t="n">
        <f aca="false">V125-V$16+AL124</f>
        <v>7560.39957640802</v>
      </c>
      <c r="AM125" s="105" t="n">
        <f aca="false">B125-B$16+AM124</f>
        <v>328.308461538462</v>
      </c>
      <c r="AN125" s="105" t="n">
        <f aca="false">(AM125-AM$16)^2</f>
        <v>4.40142458787143</v>
      </c>
      <c r="AO125" s="105" t="n">
        <f aca="false">(AM125-AL125)^2</f>
        <v>52303141.8937752</v>
      </c>
      <c r="AP125" s="32"/>
      <c r="AQ125" s="109" t="n">
        <f aca="false">((V125-B125)/B125)^2</f>
        <v>15.2226739460188</v>
      </c>
    </row>
    <row r="126" customFormat="false" ht="12.8" hidden="false" customHeight="false" outlineLevel="0" collapsed="false">
      <c r="A126" s="113" t="n">
        <v>41017</v>
      </c>
      <c r="B126" s="114" t="s">
        <v>96</v>
      </c>
      <c r="C126" s="68" t="n">
        <v>5.71</v>
      </c>
      <c r="D126" s="115" t="n">
        <v>0</v>
      </c>
      <c r="E126" s="116" t="n">
        <v>0.6</v>
      </c>
      <c r="F126" s="116" t="n">
        <v>0</v>
      </c>
      <c r="G126" s="116" t="n">
        <v>0</v>
      </c>
      <c r="H126" s="117"/>
      <c r="I126" s="117"/>
      <c r="J126" s="118" t="n">
        <f aca="false">(D126*D$15*D$8+E126*E$15*E$8+F126*F$15*F$8+G126*G$15*G$8+H126*H$15*H$8+I126*I$15*I$8)*M$15</f>
        <v>0.118775704286531</v>
      </c>
      <c r="K126" s="105" t="n">
        <f aca="false">K125+J126-M126-N126-O126</f>
        <v>86.0571331721093</v>
      </c>
      <c r="L126" s="109" t="n">
        <f aca="false">K125/$K$3</f>
        <v>0.42940800805595</v>
      </c>
      <c r="M126" s="118" t="n">
        <f aca="false">IF(J126&gt;K$6,(J126-K$6)^2/(J126-K$6+K$3-K125),0)</f>
        <v>0</v>
      </c>
      <c r="N126" s="118" t="n">
        <f aca="false">IF((J126-M126)&gt;C126,C126,(J126-M126+(C126-(J126-M126))*L126))</f>
        <v>2.51969219170288</v>
      </c>
      <c r="O126" s="118" t="n">
        <f aca="false">IF(K125&gt;(K$5/100*K$3),(K$4/100*L126*(K125-(K$5/100*K$3))),0)</f>
        <v>0</v>
      </c>
      <c r="P126" s="105" t="n">
        <f aca="false">P125+M126-Q126</f>
        <v>0.0481093388659775</v>
      </c>
      <c r="Q126" s="118" t="n">
        <f aca="false">P125*(1-0.5^(1/K$7))</f>
        <v>0.0481093388659775</v>
      </c>
      <c r="R126" s="105" t="n">
        <f aca="false">R125-S126+O126</f>
        <v>14.1674805310383</v>
      </c>
      <c r="S126" s="118" t="n">
        <f aca="false">R125*(1-0.5^(1/K$8))</f>
        <v>0.331149159798901</v>
      </c>
      <c r="T126" s="105" t="n">
        <f aca="false">Q126*R$8/86.4</f>
        <v>4.78476329716834</v>
      </c>
      <c r="U126" s="105" t="n">
        <f aca="false">S126*R$8/86.4</f>
        <v>32.9347769693514</v>
      </c>
      <c r="V126" s="105" t="n">
        <f aca="false">(Q126+S126)*R$8/86.4</f>
        <v>37.7195402665197</v>
      </c>
      <c r="Y126" s="15"/>
      <c r="Z126" s="15"/>
      <c r="AA126" s="15"/>
      <c r="AB126" s="15"/>
      <c r="AC126" s="105" t="n">
        <f aca="false">(B126-B$16)^2</f>
        <v>0.634596071005916</v>
      </c>
      <c r="AD126" s="105" t="n">
        <f aca="false">(B126-V126)^2</f>
        <v>969.235063446471</v>
      </c>
      <c r="AE126" s="32"/>
      <c r="AF126" s="32" t="n">
        <f aca="false">B126-V126</f>
        <v>-31.1325402665197</v>
      </c>
      <c r="AG126" s="32" t="str">
        <f aca="false">B126</f>
        <v>6,587</v>
      </c>
      <c r="AH126" s="32"/>
      <c r="AI126" s="119" t="str">
        <f aca="false">IF(V126&lt;B126,"-","+")</f>
        <v>-</v>
      </c>
      <c r="AJ126" s="120" t="n">
        <f aca="false">IF(AI126="-",AJ125-1,AJ125+1)</f>
        <v>-109</v>
      </c>
      <c r="AK126" s="112"/>
      <c r="AL126" s="105" t="n">
        <f aca="false">V126-V$16+AL125</f>
        <v>7513.11980029854</v>
      </c>
      <c r="AM126" s="105" t="n">
        <f aca="false">B126-B$16+AM125</f>
        <v>329.105076923077</v>
      </c>
      <c r="AN126" s="105" t="n">
        <f aca="false">(AM126-AM$16)^2</f>
        <v>1.69349062891975</v>
      </c>
      <c r="AO126" s="105" t="n">
        <f aca="false">(AM126-AL126)^2</f>
        <v>51610067.5456754</v>
      </c>
      <c r="AP126" s="32"/>
      <c r="AQ126" s="109" t="n">
        <f aca="false">((V126-B126)/B126)^2</f>
        <v>22.3384888182523</v>
      </c>
    </row>
    <row r="127" customFormat="false" ht="12.8" hidden="false" customHeight="false" outlineLevel="0" collapsed="false">
      <c r="A127" s="113" t="n">
        <v>41018</v>
      </c>
      <c r="B127" s="114" t="s">
        <v>130</v>
      </c>
      <c r="C127" s="68" t="n">
        <v>5.71</v>
      </c>
      <c r="D127" s="115" t="n">
        <v>0</v>
      </c>
      <c r="E127" s="116" t="n">
        <v>0</v>
      </c>
      <c r="F127" s="116" t="n">
        <v>0</v>
      </c>
      <c r="G127" s="116" t="n">
        <v>0</v>
      </c>
      <c r="H127" s="117"/>
      <c r="I127" s="117"/>
      <c r="J127" s="118" t="n">
        <f aca="false">(D127*D$15*D$8+E127*E$15*E$8+F127*F$15*F$8+G127*G$15*G$8+H127*H$15*H$8+I127*I$15*I$8)*M$15</f>
        <v>0</v>
      </c>
      <c r="K127" s="105" t="n">
        <f aca="false">K126+J127-M127-N127-O127</f>
        <v>83.671763121562</v>
      </c>
      <c r="L127" s="109" t="n">
        <f aca="false">K126/$K$3</f>
        <v>0.417753073651016</v>
      </c>
      <c r="M127" s="118" t="n">
        <f aca="false">IF(J127&gt;K$6,(J127-K$6)^2/(J127-K$6+K$3-K126),0)</f>
        <v>0</v>
      </c>
      <c r="N127" s="118" t="n">
        <f aca="false">IF((J127-M127)&gt;C127,C127,(J127-M127+(C127-(J127-M127))*L127))</f>
        <v>2.3853700505473</v>
      </c>
      <c r="O127" s="118" t="n">
        <f aca="false">IF(K126&gt;(K$5/100*K$3),(K$4/100*L127*(K126-(K$5/100*K$3))),0)</f>
        <v>0</v>
      </c>
      <c r="P127" s="105" t="n">
        <f aca="false">P126+M127-Q127</f>
        <v>0.0240546694329888</v>
      </c>
      <c r="Q127" s="118" t="n">
        <f aca="false">P126*(1-0.5^(1/K$7))</f>
        <v>0.0240546694329888</v>
      </c>
      <c r="R127" s="105" t="n">
        <f aca="false">R126-S127+O127</f>
        <v>13.8438948285022</v>
      </c>
      <c r="S127" s="118" t="n">
        <f aca="false">R126*(1-0.5^(1/K$8))</f>
        <v>0.323585702536121</v>
      </c>
      <c r="T127" s="105" t="n">
        <f aca="false">Q127*R$8/86.4</f>
        <v>2.39238164858417</v>
      </c>
      <c r="U127" s="105" t="n">
        <f aca="false">S127*R$8/86.4</f>
        <v>32.1825456237603</v>
      </c>
      <c r="V127" s="105" t="n">
        <f aca="false">(Q127+S127)*R$8/86.4</f>
        <v>34.5749272723445</v>
      </c>
      <c r="Y127" s="15"/>
      <c r="Z127" s="15"/>
      <c r="AA127" s="15"/>
      <c r="AB127" s="15"/>
      <c r="AC127" s="105" t="n">
        <f aca="false">(B127-B$16)^2</f>
        <v>0.185429609467455</v>
      </c>
      <c r="AD127" s="105" t="n">
        <f aca="false">(B127-V127)^2</f>
        <v>803.9451917654</v>
      </c>
      <c r="AE127" s="32"/>
      <c r="AF127" s="32" t="n">
        <f aca="false">B127-V127</f>
        <v>-28.3539272723445</v>
      </c>
      <c r="AG127" s="32" t="str">
        <f aca="false">B127</f>
        <v>6,221</v>
      </c>
      <c r="AH127" s="32"/>
      <c r="AI127" s="119" t="str">
        <f aca="false">IF(V127&lt;B127,"-","+")</f>
        <v>-</v>
      </c>
      <c r="AJ127" s="120" t="n">
        <f aca="false">IF(AI127="-",AJ126-1,AJ126+1)</f>
        <v>-110</v>
      </c>
      <c r="AK127" s="112"/>
      <c r="AL127" s="105" t="n">
        <f aca="false">V127-V$16+AL126</f>
        <v>7462.69541119488</v>
      </c>
      <c r="AM127" s="105" t="n">
        <f aca="false">B127-B$16+AM126</f>
        <v>329.535692307692</v>
      </c>
      <c r="AN127" s="105" t="n">
        <f aca="false">(AM127-AM$16)^2</f>
        <v>0.758164589804684</v>
      </c>
      <c r="AO127" s="105" t="n">
        <f aca="false">(AM127-AL127)^2</f>
        <v>50881967.5751547</v>
      </c>
      <c r="AP127" s="32"/>
      <c r="AQ127" s="109" t="n">
        <f aca="false">((V127-B127)/B127)^2</f>
        <v>20.7733261343184</v>
      </c>
    </row>
    <row r="128" customFormat="false" ht="12.8" hidden="false" customHeight="false" outlineLevel="0" collapsed="false">
      <c r="A128" s="113" t="n">
        <v>41019</v>
      </c>
      <c r="B128" s="114" t="s">
        <v>130</v>
      </c>
      <c r="C128" s="68" t="n">
        <v>5.71</v>
      </c>
      <c r="D128" s="115" t="n">
        <v>0</v>
      </c>
      <c r="E128" s="116" t="n">
        <v>0</v>
      </c>
      <c r="F128" s="116" t="n">
        <v>0</v>
      </c>
      <c r="G128" s="116" t="n">
        <v>0</v>
      </c>
      <c r="H128" s="117"/>
      <c r="I128" s="117"/>
      <c r="J128" s="118" t="n">
        <f aca="false">(D128*D$15*D$8+E128*E$15*E$8+F128*F$15*F$8+G128*G$15*G$8+H128*H$15*H$8+I128*I$15*I$8)*M$15</f>
        <v>0</v>
      </c>
      <c r="K128" s="105" t="n">
        <f aca="false">K127+J128-M128-N128-O128</f>
        <v>81.3525118233867</v>
      </c>
      <c r="L128" s="109" t="n">
        <f aca="false">K127/$K$3</f>
        <v>0.406173607386223</v>
      </c>
      <c r="M128" s="118" t="n">
        <f aca="false">IF(J128&gt;K$6,(J128-K$6)^2/(J128-K$6+K$3-K127),0)</f>
        <v>0</v>
      </c>
      <c r="N128" s="118" t="n">
        <f aca="false">IF((J128-M128)&gt;C128,C128,(J128-M128+(C128-(J128-M128))*L128))</f>
        <v>2.31925129817534</v>
      </c>
      <c r="O128" s="118" t="n">
        <f aca="false">IF(K127&gt;(K$5/100*K$3),(K$4/100*L128*(K127-(K$5/100*K$3))),0)</f>
        <v>0</v>
      </c>
      <c r="P128" s="105" t="n">
        <f aca="false">P127+M128-Q128</f>
        <v>0.0120273347164944</v>
      </c>
      <c r="Q128" s="118" t="n">
        <f aca="false">P127*(1-0.5^(1/K$7))</f>
        <v>0.0120273347164944</v>
      </c>
      <c r="R128" s="105" t="n">
        <f aca="false">R127-S128+O128</f>
        <v>13.5276998336262</v>
      </c>
      <c r="S128" s="118" t="n">
        <f aca="false">R127*(1-0.5^(1/K$8))</f>
        <v>0.31619499487597</v>
      </c>
      <c r="T128" s="105" t="n">
        <f aca="false">Q128*R$8/86.4</f>
        <v>1.19619082429209</v>
      </c>
      <c r="U128" s="105" t="n">
        <f aca="false">S128*R$8/86.4</f>
        <v>31.4474952658473</v>
      </c>
      <c r="V128" s="105" t="n">
        <f aca="false">(Q128+S128)*R$8/86.4</f>
        <v>32.6436860901394</v>
      </c>
      <c r="Y128" s="15"/>
      <c r="Z128" s="15"/>
      <c r="AA128" s="15"/>
      <c r="AB128" s="15"/>
      <c r="AC128" s="105" t="n">
        <f aca="false">(B128-B$16)^2</f>
        <v>0.185429609467455</v>
      </c>
      <c r="AD128" s="105" t="n">
        <f aca="false">(B128-V128)^2</f>
        <v>698.158340218045</v>
      </c>
      <c r="AE128" s="32"/>
      <c r="AF128" s="32" t="n">
        <f aca="false">B128-V128</f>
        <v>-26.4226860901394</v>
      </c>
      <c r="AG128" s="32" t="str">
        <f aca="false">B128</f>
        <v>6,221</v>
      </c>
      <c r="AH128" s="32"/>
      <c r="AI128" s="119" t="str">
        <f aca="false">IF(V128&lt;B128,"-","+")</f>
        <v>-</v>
      </c>
      <c r="AJ128" s="120" t="n">
        <f aca="false">IF(AI128="-",AJ127-1,AJ127+1)</f>
        <v>-111</v>
      </c>
      <c r="AK128" s="112"/>
      <c r="AL128" s="105" t="n">
        <f aca="false">V128-V$16+AL127</f>
        <v>7410.33978090901</v>
      </c>
      <c r="AM128" s="105" t="n">
        <f aca="false">B128-B$16+AM127</f>
        <v>329.966307692308</v>
      </c>
      <c r="AN128" s="105" t="n">
        <f aca="false">(AM128-AM$16)^2</f>
        <v>0.193697769624568</v>
      </c>
      <c r="AO128" s="105" t="n">
        <f aca="false">(AM128-AL128)^2</f>
        <v>50131688.5202308</v>
      </c>
      <c r="AP128" s="32"/>
      <c r="AQ128" s="109" t="n">
        <f aca="false">((V128-B128)/B128)^2</f>
        <v>18.0398751597684</v>
      </c>
    </row>
    <row r="129" customFormat="false" ht="12.8" hidden="false" customHeight="false" outlineLevel="0" collapsed="false">
      <c r="A129" s="113" t="n">
        <v>41020</v>
      </c>
      <c r="B129" s="114" t="s">
        <v>130</v>
      </c>
      <c r="C129" s="68" t="n">
        <v>5.71</v>
      </c>
      <c r="D129" s="115" t="n">
        <v>9.7</v>
      </c>
      <c r="E129" s="116" t="n">
        <v>0</v>
      </c>
      <c r="F129" s="116" t="n">
        <v>0</v>
      </c>
      <c r="G129" s="116" t="n">
        <v>0</v>
      </c>
      <c r="H129" s="117"/>
      <c r="I129" s="117"/>
      <c r="J129" s="118" t="n">
        <f aca="false">(D129*D$15*D$8+E129*E$15*E$8+F129*F$15*F$8+G129*G$15*G$8+H129*H$15*H$8+I129*I$15*I$8)*M$15</f>
        <v>3.52623628751285</v>
      </c>
      <c r="K129" s="105" t="n">
        <f aca="false">K128+J129-M129-N129-O129</f>
        <v>80.4868011094655</v>
      </c>
      <c r="L129" s="109" t="n">
        <f aca="false">K128/$K$3</f>
        <v>0.39491510593877</v>
      </c>
      <c r="M129" s="118" t="n">
        <f aca="false">IF(J129&gt;K$6,(J129-K$6)^2/(J129-K$6+K$3-K128),0)</f>
        <v>0.00838012020650168</v>
      </c>
      <c r="N129" s="118" t="n">
        <f aca="false">IF((J129-M129)&gt;C129,C129,(J129-M129+(C129-(J129-M129))*L129))</f>
        <v>4.38356688122758</v>
      </c>
      <c r="O129" s="118" t="n">
        <f aca="false">IF(K128&gt;(K$5/100*K$3),(K$4/100*L129*(K128-(K$5/100*K$3))),0)</f>
        <v>0</v>
      </c>
      <c r="P129" s="105" t="n">
        <f aca="false">P128+M129-Q129</f>
        <v>0.0143937875647489</v>
      </c>
      <c r="Q129" s="118" t="n">
        <f aca="false">P128*(1-0.5^(1/K$7))</f>
        <v>0.00601366735824719</v>
      </c>
      <c r="R129" s="105" t="n">
        <f aca="false">R128-S129+O129</f>
        <v>13.2187267424141</v>
      </c>
      <c r="S129" s="118" t="n">
        <f aca="false">R128*(1-0.5^(1/K$8))</f>
        <v>0.308973091212069</v>
      </c>
      <c r="T129" s="105" t="n">
        <f aca="false">Q129*R$8/86.4</f>
        <v>0.598095412146043</v>
      </c>
      <c r="U129" s="105" t="n">
        <f aca="false">S129*R$8/86.4</f>
        <v>30.7292334813114</v>
      </c>
      <c r="V129" s="105" t="n">
        <f aca="false">(Q129+S129)*R$8/86.4</f>
        <v>31.3273288934575</v>
      </c>
      <c r="Y129" s="15"/>
      <c r="Z129" s="15"/>
      <c r="AA129" s="15"/>
      <c r="AB129" s="15"/>
      <c r="AC129" s="105" t="n">
        <f aca="false">(B129-B$16)^2</f>
        <v>0.185429609467455</v>
      </c>
      <c r="AD129" s="105" t="n">
        <f aca="false">(B129-V129)^2</f>
        <v>630.327750506458</v>
      </c>
      <c r="AE129" s="32"/>
      <c r="AF129" s="32" t="n">
        <f aca="false">B129-V129</f>
        <v>-25.1063288934575</v>
      </c>
      <c r="AG129" s="32" t="str">
        <f aca="false">B129</f>
        <v>6,221</v>
      </c>
      <c r="AH129" s="32"/>
      <c r="AI129" s="119" t="str">
        <f aca="false">IF(V129&lt;B129,"-","+")</f>
        <v>-</v>
      </c>
      <c r="AJ129" s="120" t="n">
        <f aca="false">IF(AI129="-",AJ128-1,AJ128+1)</f>
        <v>-112</v>
      </c>
      <c r="AK129" s="112"/>
      <c r="AL129" s="105" t="n">
        <f aca="false">V129-V$16+AL128</f>
        <v>7356.66779342647</v>
      </c>
      <c r="AM129" s="105" t="n">
        <f aca="false">B129-B$16+AM128</f>
        <v>330.396923076923</v>
      </c>
      <c r="AN129" s="105" t="n">
        <f aca="false">(AM129-AM$16)^2</f>
        <v>9.01683794028771E-005</v>
      </c>
      <c r="AO129" s="105" t="n">
        <f aca="false">(AM129-AL129)^2</f>
        <v>49368482.3435225</v>
      </c>
      <c r="AP129" s="32"/>
      <c r="AQ129" s="109" t="n">
        <f aca="false">((V129-B129)/B129)^2</f>
        <v>16.2871848316283</v>
      </c>
    </row>
    <row r="130" customFormat="false" ht="12.8" hidden="false" customHeight="false" outlineLevel="0" collapsed="false">
      <c r="A130" s="113" t="n">
        <v>41021</v>
      </c>
      <c r="B130" s="114" t="s">
        <v>96</v>
      </c>
      <c r="C130" s="68" t="n">
        <v>5.71</v>
      </c>
      <c r="D130" s="115" t="n">
        <v>5.9</v>
      </c>
      <c r="E130" s="116" t="n">
        <v>0.6</v>
      </c>
      <c r="F130" s="116" t="n">
        <v>6.6</v>
      </c>
      <c r="G130" s="116" t="n">
        <v>9.2</v>
      </c>
      <c r="H130" s="117"/>
      <c r="I130" s="117"/>
      <c r="J130" s="118" t="n">
        <f aca="false">(D130*D$15*D$8+E130*E$15*E$8+F130*F$15*F$8+G130*G$15*G$8+H130*H$15*H$8+I130*I$15*I$8)*M$15</f>
        <v>6.44257850908578</v>
      </c>
      <c r="K130" s="105" t="n">
        <f aca="false">K129+J130-M130-N130-O130</f>
        <v>81.0993083045278</v>
      </c>
      <c r="L130" s="109" t="n">
        <f aca="false">K129/$K$3</f>
        <v>0.390712626744978</v>
      </c>
      <c r="M130" s="118" t="n">
        <f aca="false">IF(J130&gt;K$6,(J130-K$6)^2/(J130-K$6+K$3-K129),0)</f>
        <v>0.120071314023492</v>
      </c>
      <c r="N130" s="118" t="n">
        <f aca="false">IF((J130-M130)&gt;C130,C130,(J130-M130+(C130-(J130-M130))*L130))</f>
        <v>5.71</v>
      </c>
      <c r="O130" s="118" t="n">
        <f aca="false">IF(K129&gt;(K$5/100*K$3),(K$4/100*L130*(K129-(K$5/100*K$3))),0)</f>
        <v>0</v>
      </c>
      <c r="P130" s="105" t="n">
        <f aca="false">P129+M130-Q130</f>
        <v>0.127268207805866</v>
      </c>
      <c r="Q130" s="118" t="n">
        <f aca="false">P129*(1-0.5^(1/K$7))</f>
        <v>0.00719689378237443</v>
      </c>
      <c r="R130" s="105" t="n">
        <f aca="false">R129-S130+O130</f>
        <v>12.9168106063583</v>
      </c>
      <c r="S130" s="118" t="n">
        <f aca="false">R129*(1-0.5^(1/K$8))</f>
        <v>0.301916136055817</v>
      </c>
      <c r="T130" s="105" t="n">
        <f aca="false">Q130*R$8/86.4</f>
        <v>0.715774401295642</v>
      </c>
      <c r="U130" s="105" t="n">
        <f aca="false">S130*R$8/86.4</f>
        <v>30.0273768186069</v>
      </c>
      <c r="V130" s="105" t="n">
        <f aca="false">(Q130+S130)*R$8/86.4</f>
        <v>30.7431512199025</v>
      </c>
      <c r="Y130" s="15"/>
      <c r="Z130" s="15"/>
      <c r="AA130" s="15"/>
      <c r="AB130" s="15"/>
      <c r="AC130" s="105" t="n">
        <f aca="false">(B130-B$16)^2</f>
        <v>0.634596071005916</v>
      </c>
      <c r="AD130" s="105" t="n">
        <f aca="false">(B130-V130)^2</f>
        <v>583.519641758797</v>
      </c>
      <c r="AE130" s="32"/>
      <c r="AF130" s="32" t="n">
        <f aca="false">B130-V130</f>
        <v>-24.1561512199025</v>
      </c>
      <c r="AG130" s="32" t="str">
        <f aca="false">B130</f>
        <v>6,587</v>
      </c>
      <c r="AH130" s="32"/>
      <c r="AI130" s="119" t="str">
        <f aca="false">IF(V130&lt;B130,"-","+")</f>
        <v>-</v>
      </c>
      <c r="AJ130" s="120" t="n">
        <f aca="false">IF(AI130="-",AJ129-1,AJ129+1)</f>
        <v>-113</v>
      </c>
      <c r="AK130" s="112"/>
      <c r="AL130" s="105" t="n">
        <f aca="false">V130-V$16+AL129</f>
        <v>7302.41162827036</v>
      </c>
      <c r="AM130" s="105" t="n">
        <f aca="false">B130-B$16+AM129</f>
        <v>331.193538461539</v>
      </c>
      <c r="AN130" s="105" t="n">
        <f aca="false">(AM130-AM$16)^2</f>
        <v>0.619557392859833</v>
      </c>
      <c r="AO130" s="105" t="n">
        <f aca="false">(AM130-AL130)^2</f>
        <v>48597881.6556778</v>
      </c>
      <c r="AP130" s="32"/>
      <c r="AQ130" s="109" t="n">
        <f aca="false">((V130-B130)/B130)^2</f>
        <v>13.4486952487139</v>
      </c>
    </row>
    <row r="131" customFormat="false" ht="12.8" hidden="false" customHeight="false" outlineLevel="0" collapsed="false">
      <c r="A131" s="113" t="n">
        <v>41022</v>
      </c>
      <c r="B131" s="114" t="s">
        <v>120</v>
      </c>
      <c r="C131" s="68" t="n">
        <v>5.71</v>
      </c>
      <c r="D131" s="115" t="n">
        <v>4.8</v>
      </c>
      <c r="E131" s="116" t="n">
        <v>5.6</v>
      </c>
      <c r="F131" s="116" t="n">
        <v>0</v>
      </c>
      <c r="G131" s="116" t="n">
        <v>0</v>
      </c>
      <c r="H131" s="117"/>
      <c r="I131" s="117"/>
      <c r="J131" s="118" t="n">
        <f aca="false">(D131*D$15*D$8+E131*E$15*E$8+F131*F$15*F$8+G131*G$15*G$8+H131*H$15*H$8+I131*I$15*I$8)*M$15</f>
        <v>2.85351490805521</v>
      </c>
      <c r="K131" s="105" t="n">
        <f aca="false">K130+J131-M131-N131-O131</f>
        <v>79.9743574198851</v>
      </c>
      <c r="L131" s="109" t="n">
        <f aca="false">K130/$K$3</f>
        <v>0.393685962643339</v>
      </c>
      <c r="M131" s="118" t="n">
        <f aca="false">IF(J131&gt;K$6,(J131-K$6)^2/(J131-K$6+K$3-K130),0)</f>
        <v>0.000997753238043879</v>
      </c>
      <c r="N131" s="118" t="n">
        <f aca="false">IF((J131-M131)&gt;C131,C131,(J131-M131+(C131-(J131-M131))*L131))</f>
        <v>3.9774680394598</v>
      </c>
      <c r="O131" s="118" t="n">
        <f aca="false">IF(K130&gt;(K$5/100*K$3),(K$4/100*L131*(K130-(K$5/100*K$3))),0)</f>
        <v>0</v>
      </c>
      <c r="P131" s="105" t="n">
        <f aca="false">P130+M131-Q131</f>
        <v>0.064631857140977</v>
      </c>
      <c r="Q131" s="118" t="n">
        <f aca="false">P130*(1-0.5^(1/K$7))</f>
        <v>0.0636341039029331</v>
      </c>
      <c r="R131" s="105" t="n">
        <f aca="false">R130-S131+O131</f>
        <v>12.6217902443802</v>
      </c>
      <c r="S131" s="118" t="n">
        <f aca="false">R130*(1-0.5^(1/K$8))</f>
        <v>0.295020361978091</v>
      </c>
      <c r="T131" s="105" t="n">
        <f aca="false">Q131*R$8/86.4</f>
        <v>6.32879461617945</v>
      </c>
      <c r="U131" s="105" t="n">
        <f aca="false">S131*R$8/86.4</f>
        <v>29.3415505842331</v>
      </c>
      <c r="V131" s="105" t="n">
        <f aca="false">(Q131+S131)*R$8/86.4</f>
        <v>35.6703452004125</v>
      </c>
      <c r="Y131" s="15"/>
      <c r="Z131" s="15"/>
      <c r="AA131" s="15"/>
      <c r="AB131" s="15"/>
      <c r="AC131" s="105" t="n">
        <f aca="false">(B131-B$16)^2</f>
        <v>1.37502684023669</v>
      </c>
      <c r="AD131" s="105" t="n">
        <f aca="false">(B131-V131)^2</f>
        <v>824.111668455648</v>
      </c>
      <c r="AE131" s="32"/>
      <c r="AF131" s="32" t="n">
        <f aca="false">B131-V131</f>
        <v>-28.7073452004125</v>
      </c>
      <c r="AG131" s="32" t="str">
        <f aca="false">B131</f>
        <v>6,963</v>
      </c>
      <c r="AH131" s="32"/>
      <c r="AI131" s="119" t="str">
        <f aca="false">IF(V131&lt;B131,"-","+")</f>
        <v>-</v>
      </c>
      <c r="AJ131" s="120" t="n">
        <f aca="false">IF(AI131="-",AJ130-1,AJ130+1)</f>
        <v>-114</v>
      </c>
      <c r="AK131" s="112"/>
      <c r="AL131" s="105" t="n">
        <f aca="false">V131-V$16+AL130</f>
        <v>7253.08265709477</v>
      </c>
      <c r="AM131" s="105" t="n">
        <f aca="false">B131-B$16+AM130</f>
        <v>332.366153846154</v>
      </c>
      <c r="AN131" s="105" t="n">
        <f aca="false">(AM131-AM$16)^2</f>
        <v>3.84056152900162</v>
      </c>
      <c r="AO131" s="105" t="n">
        <f aca="false">(AM131-AL131)^2</f>
        <v>47896316.9183378</v>
      </c>
      <c r="AP131" s="32"/>
      <c r="AQ131" s="109" t="n">
        <f aca="false">((V131-B131)/B131)^2</f>
        <v>16.9978218398076</v>
      </c>
    </row>
    <row r="132" customFormat="false" ht="12.8" hidden="false" customHeight="false" outlineLevel="0" collapsed="false">
      <c r="A132" s="113" t="n">
        <v>41023</v>
      </c>
      <c r="B132" s="114" t="s">
        <v>130</v>
      </c>
      <c r="C132" s="68" t="n">
        <v>5.71</v>
      </c>
      <c r="D132" s="115" t="n">
        <v>6.2</v>
      </c>
      <c r="E132" s="116" t="n">
        <v>0.1</v>
      </c>
      <c r="F132" s="116" t="n">
        <v>0</v>
      </c>
      <c r="G132" s="116" t="n">
        <v>0</v>
      </c>
      <c r="H132" s="117"/>
      <c r="I132" s="117"/>
      <c r="J132" s="118" t="n">
        <f aca="false">(D132*D$15*D$8+E132*E$15*E$8+F132*F$15*F$8+G132*G$15*G$8+H132*H$15*H$8+I132*I$15*I$8)*M$15</f>
        <v>2.27367893860923</v>
      </c>
      <c r="K132" s="105" t="n">
        <f aca="false">K131+J132-M132-N132-O132</f>
        <v>78.6402915520544</v>
      </c>
      <c r="L132" s="109" t="n">
        <f aca="false">K131/$K$3</f>
        <v>0.38822503601886</v>
      </c>
      <c r="M132" s="118" t="n">
        <f aca="false">IF(J132&gt;K$6,(J132-K$6)^2/(J132-K$6+K$3-K131),0)</f>
        <v>0</v>
      </c>
      <c r="N132" s="118" t="n">
        <f aca="false">IF((J132-M132)&gt;C132,C132,(J132-M132+(C132-(J132-M132))*L132))</f>
        <v>3.60774480644003</v>
      </c>
      <c r="O132" s="118" t="n">
        <f aca="false">IF(K131&gt;(K$5/100*K$3),(K$4/100*L132*(K131-(K$5/100*K$3))),0)</f>
        <v>0</v>
      </c>
      <c r="P132" s="105" t="n">
        <f aca="false">P131+M132-Q132</f>
        <v>0.0323159285704885</v>
      </c>
      <c r="Q132" s="118" t="n">
        <f aca="false">P131*(1-0.5^(1/K$7))</f>
        <v>0.0323159285704885</v>
      </c>
      <c r="R132" s="105" t="n">
        <f aca="false">R131-S132+O132</f>
        <v>12.3335081567823</v>
      </c>
      <c r="S132" s="118" t="n">
        <f aca="false">R131*(1-0.5^(1/K$8))</f>
        <v>0.288282087597972</v>
      </c>
      <c r="T132" s="105" t="n">
        <f aca="false">Q132*R$8/86.4</f>
        <v>3.21401359034963</v>
      </c>
      <c r="U132" s="105" t="n">
        <f aca="false">S132*R$8/86.4</f>
        <v>28.671388642701</v>
      </c>
      <c r="V132" s="105" t="n">
        <f aca="false">(Q132+S132)*R$8/86.4</f>
        <v>31.8854022330507</v>
      </c>
      <c r="Y132" s="15"/>
      <c r="Z132" s="15"/>
      <c r="AA132" s="15"/>
      <c r="AB132" s="15"/>
      <c r="AC132" s="105" t="n">
        <f aca="false">(B132-B$16)^2</f>
        <v>0.185429609467455</v>
      </c>
      <c r="AD132" s="105" t="n">
        <f aca="false">(B132-V132)^2</f>
        <v>658.661541979816</v>
      </c>
      <c r="AE132" s="32"/>
      <c r="AF132" s="32" t="n">
        <f aca="false">B132-V132</f>
        <v>-25.6644022330507</v>
      </c>
      <c r="AG132" s="32" t="str">
        <f aca="false">B132</f>
        <v>6,221</v>
      </c>
      <c r="AH132" s="32"/>
      <c r="AI132" s="119" t="str">
        <f aca="false">IF(V132&lt;B132,"-","+")</f>
        <v>-</v>
      </c>
      <c r="AJ132" s="120" t="n">
        <f aca="false">IF(AI132="-",AJ131-1,AJ131+1)</f>
        <v>-115</v>
      </c>
      <c r="AK132" s="112"/>
      <c r="AL132" s="105" t="n">
        <f aca="false">V132-V$16+AL131</f>
        <v>7199.96874295182</v>
      </c>
      <c r="AM132" s="105" t="n">
        <f aca="false">B132-B$16+AM131</f>
        <v>332.796769230769</v>
      </c>
      <c r="AN132" s="105" t="n">
        <f aca="false">(AM132-AM$16)^2</f>
        <v>5.71377527686901</v>
      </c>
      <c r="AO132" s="105" t="n">
        <f aca="false">(AM132-AL132)^2</f>
        <v>47158050.9166598</v>
      </c>
      <c r="AP132" s="32"/>
      <c r="AQ132" s="109" t="n">
        <f aca="false">((V132-B132)/B132)^2</f>
        <v>17.0193082362168</v>
      </c>
    </row>
    <row r="133" customFormat="false" ht="12.8" hidden="false" customHeight="false" outlineLevel="0" collapsed="false">
      <c r="A133" s="113" t="n">
        <v>41024</v>
      </c>
      <c r="B133" s="114" t="s">
        <v>126</v>
      </c>
      <c r="C133" s="68" t="n">
        <v>5.71</v>
      </c>
      <c r="D133" s="115" t="n">
        <v>0</v>
      </c>
      <c r="E133" s="116" t="n">
        <v>0</v>
      </c>
      <c r="F133" s="116" t="n">
        <v>0</v>
      </c>
      <c r="G133" s="116" t="n">
        <v>0</v>
      </c>
      <c r="H133" s="117"/>
      <c r="I133" s="117"/>
      <c r="J133" s="118" t="n">
        <f aca="false">(D133*D$15*D$8+E133*E$15*E$8+F133*F$15*F$8+G133*G$15*G$8+H133*H$15*H$8+I133*I$15*I$8)*M$15</f>
        <v>0</v>
      </c>
      <c r="K133" s="105" t="n">
        <f aca="false">K132+J133-M133-N133-O133</f>
        <v>76.4605048299076</v>
      </c>
      <c r="L133" s="109" t="n">
        <f aca="false">K132/$K$3</f>
        <v>0.381748988116769</v>
      </c>
      <c r="M133" s="118" t="n">
        <f aca="false">IF(J133&gt;K$6,(J133-K$6)^2/(J133-K$6+K$3-K132),0)</f>
        <v>0</v>
      </c>
      <c r="N133" s="118" t="n">
        <f aca="false">IF((J133-M133)&gt;C133,C133,(J133-M133+(C133-(J133-M133))*L133))</f>
        <v>2.17978672214675</v>
      </c>
      <c r="O133" s="118" t="n">
        <f aca="false">IF(K132&gt;(K$5/100*K$3),(K$4/100*L133*(K132-(K$5/100*K$3))),0)</f>
        <v>0</v>
      </c>
      <c r="P133" s="105" t="n">
        <f aca="false">P132+M133-Q133</f>
        <v>0.0161579642852443</v>
      </c>
      <c r="Q133" s="118" t="n">
        <f aca="false">P132*(1-0.5^(1/K$7))</f>
        <v>0.0161579642852443</v>
      </c>
      <c r="R133" s="105" t="n">
        <f aca="false">R132-S133+O133</f>
        <v>12.0518104411649</v>
      </c>
      <c r="S133" s="118" t="n">
        <f aca="false">R132*(1-0.5^(1/K$8))</f>
        <v>0.281697715617392</v>
      </c>
      <c r="T133" s="105" t="n">
        <f aca="false">Q133*R$8/86.4</f>
        <v>1.60700679517481</v>
      </c>
      <c r="U133" s="105" t="n">
        <f aca="false">S133*R$8/86.4</f>
        <v>28.0165332210677</v>
      </c>
      <c r="V133" s="105" t="n">
        <f aca="false">(Q133+S133)*R$8/86.4</f>
        <v>29.6235400162425</v>
      </c>
      <c r="Y133" s="15"/>
      <c r="Z133" s="15"/>
      <c r="AA133" s="15"/>
      <c r="AB133" s="15"/>
      <c r="AC133" s="105" t="n">
        <f aca="false">(B133-B$16)^2</f>
        <v>0.00571768639053245</v>
      </c>
      <c r="AD133" s="105" t="n">
        <f aca="false">(B133-V133)^2</f>
        <v>564.420707623366</v>
      </c>
      <c r="AE133" s="32"/>
      <c r="AF133" s="32" t="n">
        <f aca="false">B133-V133</f>
        <v>-23.7575400162425</v>
      </c>
      <c r="AG133" s="32" t="str">
        <f aca="false">B133</f>
        <v>5,866</v>
      </c>
      <c r="AH133" s="32"/>
      <c r="AI133" s="119" t="str">
        <f aca="false">IF(V133&lt;B133,"-","+")</f>
        <v>-</v>
      </c>
      <c r="AJ133" s="120" t="n">
        <f aca="false">IF(AI133="-",AJ132-1,AJ132+1)</f>
        <v>-116</v>
      </c>
      <c r="AK133" s="112"/>
      <c r="AL133" s="105" t="n">
        <f aca="false">V133-V$16+AL132</f>
        <v>7144.59296659206</v>
      </c>
      <c r="AM133" s="105" t="n">
        <f aca="false">B133-B$16+AM132</f>
        <v>332.872384615385</v>
      </c>
      <c r="AN133" s="105" t="n">
        <f aca="false">(AM133-AM$16)^2</f>
        <v>6.08098750064078</v>
      </c>
      <c r="AO133" s="105" t="n">
        <f aca="false">(AM133-AL133)^2</f>
        <v>46399537.2869246</v>
      </c>
      <c r="AP133" s="32"/>
      <c r="AQ133" s="109" t="n">
        <f aca="false">((V133-B133)/B133)^2</f>
        <v>16.4028314253981</v>
      </c>
    </row>
    <row r="134" customFormat="false" ht="12.8" hidden="false" customHeight="false" outlineLevel="0" collapsed="false">
      <c r="A134" s="113" t="n">
        <v>41025</v>
      </c>
      <c r="B134" s="114" t="s">
        <v>126</v>
      </c>
      <c r="C134" s="68" t="n">
        <v>5.71</v>
      </c>
      <c r="D134" s="115" t="n">
        <v>0.8</v>
      </c>
      <c r="E134" s="116" t="n">
        <v>0</v>
      </c>
      <c r="F134" s="116" t="n">
        <v>0</v>
      </c>
      <c r="G134" s="116" t="n">
        <v>0</v>
      </c>
      <c r="H134" s="117"/>
      <c r="I134" s="117"/>
      <c r="J134" s="118" t="n">
        <f aca="false">(D134*D$15*D$8+E134*E$15*E$8+F134*F$15*F$8+G134*G$15*G$8+H134*H$15*H$8+I134*I$15*I$8)*M$15</f>
        <v>0.290823611341266</v>
      </c>
      <c r="K134" s="105" t="n">
        <f aca="false">K133+J134-M134-N134-O134</f>
        <v>74.4490826821447</v>
      </c>
      <c r="L134" s="109" t="n">
        <f aca="false">K133/$K$3</f>
        <v>0.371167499174309</v>
      </c>
      <c r="M134" s="118" t="n">
        <f aca="false">IF(J134&gt;K$6,(J134-K$6)^2/(J134-K$6+K$3-K133),0)</f>
        <v>0</v>
      </c>
      <c r="N134" s="118" t="n">
        <f aca="false">IF((J134-M134)&gt;C134,C134,(J134-M134+(C134-(J134-M134))*L134))</f>
        <v>2.30224575910419</v>
      </c>
      <c r="O134" s="118" t="n">
        <f aca="false">IF(K133&gt;(K$5/100*K$3),(K$4/100*L134*(K133-(K$5/100*K$3))),0)</f>
        <v>0</v>
      </c>
      <c r="P134" s="105" t="n">
        <f aca="false">P133+M134-Q134</f>
        <v>0.00807898214262213</v>
      </c>
      <c r="Q134" s="118" t="n">
        <f aca="false">P133*(1-0.5^(1/K$7))</f>
        <v>0.00807898214262213</v>
      </c>
      <c r="R134" s="105" t="n">
        <f aca="false">R133-S134+O134</f>
        <v>11.7765467102642</v>
      </c>
      <c r="S134" s="118" t="n">
        <f aca="false">R133*(1-0.5^(1/K$8))</f>
        <v>0.27526373090069</v>
      </c>
      <c r="T134" s="105" t="n">
        <f aca="false">Q134*R$8/86.4</f>
        <v>0.803503397587407</v>
      </c>
      <c r="U134" s="105" t="n">
        <f aca="false">S134*R$8/86.4</f>
        <v>27.3766347179356</v>
      </c>
      <c r="V134" s="105" t="n">
        <f aca="false">(Q134+S134)*R$8/86.4</f>
        <v>28.180138115523</v>
      </c>
      <c r="Y134" s="15"/>
      <c r="Z134" s="15"/>
      <c r="AA134" s="15"/>
      <c r="AB134" s="15"/>
      <c r="AC134" s="105" t="n">
        <f aca="false">(B134-B$16)^2</f>
        <v>0.00571768639053245</v>
      </c>
      <c r="AD134" s="105" t="n">
        <f aca="false">(B134-V134)^2</f>
        <v>497.920759838634</v>
      </c>
      <c r="AE134" s="32"/>
      <c r="AF134" s="32" t="n">
        <f aca="false">B134-V134</f>
        <v>-22.314138115523</v>
      </c>
      <c r="AG134" s="32" t="str">
        <f aca="false">B134</f>
        <v>5,866</v>
      </c>
      <c r="AH134" s="32"/>
      <c r="AI134" s="119" t="str">
        <f aca="false">IF(V134&lt;B134,"-","+")</f>
        <v>-</v>
      </c>
      <c r="AJ134" s="120" t="n">
        <f aca="false">IF(AI134="-",AJ133-1,AJ133+1)</f>
        <v>-117</v>
      </c>
      <c r="AK134" s="112"/>
      <c r="AL134" s="105" t="n">
        <f aca="false">V134-V$16+AL133</f>
        <v>7087.77378833157</v>
      </c>
      <c r="AM134" s="105" t="n">
        <f aca="false">B134-B$16+AM133</f>
        <v>332.948</v>
      </c>
      <c r="AN134" s="105" t="n">
        <f aca="false">(AM134-AM$16)^2</f>
        <v>6.45963509719362</v>
      </c>
      <c r="AO134" s="105" t="n">
        <f aca="false">(AM134-AL134)^2</f>
        <v>45627671.4307093</v>
      </c>
      <c r="AP134" s="32"/>
      <c r="AQ134" s="109" t="n">
        <f aca="false">((V134-B134)/B134)^2</f>
        <v>14.4702527326287</v>
      </c>
    </row>
    <row r="135" customFormat="false" ht="12.8" hidden="false" customHeight="false" outlineLevel="0" collapsed="false">
      <c r="A135" s="113" t="n">
        <v>41026</v>
      </c>
      <c r="B135" s="114" t="s">
        <v>128</v>
      </c>
      <c r="C135" s="68" t="n">
        <v>5.71</v>
      </c>
      <c r="D135" s="115" t="n">
        <v>0.6</v>
      </c>
      <c r="E135" s="116" t="n">
        <v>22.9</v>
      </c>
      <c r="F135" s="116" t="n">
        <v>4.1</v>
      </c>
      <c r="G135" s="116" t="n">
        <v>0</v>
      </c>
      <c r="H135" s="117"/>
      <c r="I135" s="117"/>
      <c r="J135" s="118" t="n">
        <f aca="false">(D135*D$15*D$8+E135*E$15*E$8+F135*F$15*F$8+G135*G$15*G$8+H135*H$15*H$8+I135*I$15*I$8)*M$15</f>
        <v>4.89426209186247</v>
      </c>
      <c r="K135" s="105" t="n">
        <f aca="false">K134+J135-M135-N135-O135</f>
        <v>74.1388052156119</v>
      </c>
      <c r="L135" s="109" t="n">
        <f aca="false">K134/$K$3</f>
        <v>0.361403313990994</v>
      </c>
      <c r="M135" s="118" t="n">
        <f aca="false">IF(J135&gt;K$6,(J135-K$6)^2/(J135-K$6+K$3-K134),0)</f>
        <v>0.042797292069727</v>
      </c>
      <c r="N135" s="118" t="n">
        <f aca="false">IF((J135-M135)&gt;C135,C135,(J135-M135+(C135-(J135-M135))*L135))</f>
        <v>5.16174226632557</v>
      </c>
      <c r="O135" s="118" t="n">
        <f aca="false">IF(K134&gt;(K$5/100*K$3),(K$4/100*L135*(K134-(K$5/100*K$3))),0)</f>
        <v>0</v>
      </c>
      <c r="P135" s="105" t="n">
        <f aca="false">P134+M135-Q135</f>
        <v>0.046836783141038</v>
      </c>
      <c r="Q135" s="118" t="n">
        <f aca="false">P134*(1-0.5^(1/K$7))</f>
        <v>0.00403949107131106</v>
      </c>
      <c r="R135" s="105" t="n">
        <f aca="false">R134-S135+O135</f>
        <v>11.5075700116662</v>
      </c>
      <c r="S135" s="118" t="n">
        <f aca="false">R134*(1-0.5^(1/K$8))</f>
        <v>0.268976698598011</v>
      </c>
      <c r="T135" s="105" t="n">
        <f aca="false">Q135*R$8/86.4</f>
        <v>0.401751698793703</v>
      </c>
      <c r="U135" s="105" t="n">
        <f aca="false">S135*R$8/86.4</f>
        <v>26.7513515168138</v>
      </c>
      <c r="V135" s="105" t="n">
        <f aca="false">(Q135+S135)*R$8/86.4</f>
        <v>27.1531032156075</v>
      </c>
      <c r="Y135" s="15"/>
      <c r="Z135" s="15"/>
      <c r="AA135" s="15"/>
      <c r="AB135" s="15"/>
      <c r="AC135" s="105" t="n">
        <f aca="false">(B135-B$16)^2</f>
        <v>0.375297609467455</v>
      </c>
      <c r="AD135" s="105" t="n">
        <f aca="false">(B135-V135)^2</f>
        <v>430.566783458364</v>
      </c>
      <c r="AE135" s="32"/>
      <c r="AF135" s="32" t="n">
        <f aca="false">B135-V135</f>
        <v>-20.7501032156075</v>
      </c>
      <c r="AG135" s="32" t="str">
        <f aca="false">B135</f>
        <v>6,403</v>
      </c>
      <c r="AH135" s="32"/>
      <c r="AI135" s="119" t="str">
        <f aca="false">IF(V135&lt;B135,"-","+")</f>
        <v>-</v>
      </c>
      <c r="AJ135" s="120" t="n">
        <f aca="false">IF(AI135="-",AJ134-1,AJ134+1)</f>
        <v>-118</v>
      </c>
      <c r="AK135" s="112"/>
      <c r="AL135" s="105" t="n">
        <f aca="false">V135-V$16+AL134</f>
        <v>7029.92757517118</v>
      </c>
      <c r="AM135" s="105" t="n">
        <f aca="false">B135-B$16+AM134</f>
        <v>333.560615384616</v>
      </c>
      <c r="AN135" s="105" t="n">
        <f aca="false">(AM135-AM$16)^2</f>
        <v>9.94895621974422</v>
      </c>
      <c r="AO135" s="105" t="n">
        <f aca="false">(AM135-AL135)^2</f>
        <v>44841330.4601211</v>
      </c>
      <c r="AP135" s="32"/>
      <c r="AQ135" s="109" t="n">
        <f aca="false">((V135-B135)/B135)^2</f>
        <v>10.5020363950797</v>
      </c>
    </row>
    <row r="136" customFormat="false" ht="12.8" hidden="false" customHeight="false" outlineLevel="0" collapsed="false">
      <c r="A136" s="113" t="n">
        <v>41027</v>
      </c>
      <c r="B136" s="114" t="s">
        <v>130</v>
      </c>
      <c r="C136" s="68" t="n">
        <v>5.71</v>
      </c>
      <c r="D136" s="115" t="n">
        <v>0</v>
      </c>
      <c r="E136" s="116" t="n">
        <v>1</v>
      </c>
      <c r="F136" s="116" t="n">
        <v>0</v>
      </c>
      <c r="G136" s="116" t="n">
        <v>4.6</v>
      </c>
      <c r="H136" s="117"/>
      <c r="I136" s="117"/>
      <c r="J136" s="118" t="n">
        <f aca="false">(D136*D$15*D$8+E136*E$15*E$8+F136*F$15*F$8+G136*G$15*G$8+H136*H$15*H$8+I136*I$15*I$8)*M$15</f>
        <v>2.17245457194537</v>
      </c>
      <c r="K136" s="105" t="n">
        <f aca="false">K135+J136-M136-N136-O136</f>
        <v>72.86565283002</v>
      </c>
      <c r="L136" s="109" t="n">
        <f aca="false">K135/$K$3</f>
        <v>0.359897112697145</v>
      </c>
      <c r="M136" s="118" t="n">
        <f aca="false">IF(J136&gt;K$6,(J136-K$6)^2/(J136-K$6+K$3-K135),0)</f>
        <v>0</v>
      </c>
      <c r="N136" s="118" t="n">
        <f aca="false">IF((J136-M136)&gt;C136,C136,(J136-M136+(C136-(J136-M136))*L136))</f>
        <v>3.44560695753722</v>
      </c>
      <c r="O136" s="118" t="n">
        <f aca="false">IF(K135&gt;(K$5/100*K$3),(K$4/100*L136*(K135-(K$5/100*K$3))),0)</f>
        <v>0</v>
      </c>
      <c r="P136" s="105" t="n">
        <f aca="false">P135+M136-Q136</f>
        <v>0.023418391570519</v>
      </c>
      <c r="Q136" s="118" t="n">
        <f aca="false">P135*(1-0.5^(1/K$7))</f>
        <v>0.023418391570519</v>
      </c>
      <c r="R136" s="105" t="n">
        <f aca="false">R135-S136+O136</f>
        <v>11.2447367493546</v>
      </c>
      <c r="S136" s="118" t="n">
        <f aca="false">R135*(1-0.5^(1/K$8))</f>
        <v>0.26283326231158</v>
      </c>
      <c r="T136" s="105" t="n">
        <f aca="false">Q136*R$8/86.4</f>
        <v>2.32909998571146</v>
      </c>
      <c r="U136" s="105" t="n">
        <f aca="false">S136*R$8/86.4</f>
        <v>26.1403498037432</v>
      </c>
      <c r="V136" s="105" t="n">
        <f aca="false">(Q136+S136)*R$8/86.4</f>
        <v>28.4694497894546</v>
      </c>
      <c r="Y136" s="15"/>
      <c r="Z136" s="15"/>
      <c r="AA136" s="15"/>
      <c r="AB136" s="15"/>
      <c r="AC136" s="105" t="n">
        <f aca="false">(B136-B$16)^2</f>
        <v>0.185429609467455</v>
      </c>
      <c r="AD136" s="105" t="n">
        <f aca="false">(B136-V136)^2</f>
        <v>494.993518033884</v>
      </c>
      <c r="AE136" s="32"/>
      <c r="AF136" s="32" t="n">
        <f aca="false">B136-V136</f>
        <v>-22.2484497894546</v>
      </c>
      <c r="AG136" s="32" t="str">
        <f aca="false">B136</f>
        <v>6,221</v>
      </c>
      <c r="AH136" s="32"/>
      <c r="AI136" s="119" t="str">
        <f aca="false">IF(V136&lt;B136,"-","+")</f>
        <v>-</v>
      </c>
      <c r="AJ136" s="120" t="n">
        <f aca="false">IF(AI136="-",AJ135-1,AJ135+1)</f>
        <v>-119</v>
      </c>
      <c r="AK136" s="112"/>
      <c r="AL136" s="105" t="n">
        <f aca="false">V136-V$16+AL135</f>
        <v>6973.39770858463</v>
      </c>
      <c r="AM136" s="105" t="n">
        <f aca="false">B136-B$16+AM135</f>
        <v>333.991230769231</v>
      </c>
      <c r="AN136" s="105" t="n">
        <f aca="false">(AM136-AM$16)^2</f>
        <v>12.8508769971975</v>
      </c>
      <c r="AO136" s="105" t="n">
        <f aca="false">(AM136-AL136)^2</f>
        <v>44081718.377657</v>
      </c>
      <c r="AP136" s="32"/>
      <c r="AQ136" s="109" t="n">
        <f aca="false">((V136-B136)/B136)^2</f>
        <v>12.7902522333787</v>
      </c>
    </row>
    <row r="137" customFormat="false" ht="12.8" hidden="false" customHeight="false" outlineLevel="0" collapsed="false">
      <c r="A137" s="113" t="n">
        <v>41028</v>
      </c>
      <c r="B137" s="114" t="s">
        <v>128</v>
      </c>
      <c r="C137" s="68" t="n">
        <v>5.71</v>
      </c>
      <c r="D137" s="115" t="n">
        <v>0</v>
      </c>
      <c r="E137" s="116" t="n">
        <v>4.9</v>
      </c>
      <c r="F137" s="116" t="n">
        <v>0</v>
      </c>
      <c r="G137" s="116" t="n">
        <v>3.7</v>
      </c>
      <c r="H137" s="117"/>
      <c r="I137" s="117"/>
      <c r="J137" s="118" t="n">
        <f aca="false">(D137*D$15*D$8+E137*E$15*E$8+F137*F$15*F$8+G137*G$15*G$8+H137*H$15*H$8+I137*I$15*I$8)*M$15</f>
        <v>2.5581823979989</v>
      </c>
      <c r="K137" s="105" t="n">
        <f aca="false">K136+J137-M137-N137-O137</f>
        <v>71.7507931256121</v>
      </c>
      <c r="L137" s="109" t="n">
        <f aca="false">K136/$K$3</f>
        <v>0.353716761310777</v>
      </c>
      <c r="M137" s="118" t="n">
        <f aca="false">IF(J137&gt;K$6,(J137-K$6)^2/(J137-K$6+K$3-K136),0)</f>
        <v>2.54157755534981E-005</v>
      </c>
      <c r="N137" s="118" t="n">
        <f aca="false">IF((J137-M137)&gt;C137,C137,(J137-M137+(C137-(J137-M137))*L137))</f>
        <v>3.67301668663129</v>
      </c>
      <c r="O137" s="118" t="n">
        <f aca="false">IF(K136&gt;(K$5/100*K$3),(K$4/100*L137*(K136-(K$5/100*K$3))),0)</f>
        <v>0</v>
      </c>
      <c r="P137" s="105" t="n">
        <f aca="false">P136+M137-Q137</f>
        <v>0.011734611560813</v>
      </c>
      <c r="Q137" s="118" t="n">
        <f aca="false">P136*(1-0.5^(1/K$7))</f>
        <v>0.0117091957852595</v>
      </c>
      <c r="R137" s="105" t="n">
        <f aca="false">R136-S137+O137</f>
        <v>10.9879066070507</v>
      </c>
      <c r="S137" s="118" t="n">
        <f aca="false">R136*(1-0.5^(1/K$8))</f>
        <v>0.256830142303854</v>
      </c>
      <c r="T137" s="105" t="n">
        <f aca="false">Q137*R$8/86.4</f>
        <v>1.16454999285573</v>
      </c>
      <c r="U137" s="105" t="n">
        <f aca="false">S137*R$8/86.4</f>
        <v>25.5433033890858</v>
      </c>
      <c r="V137" s="105" t="n">
        <f aca="false">(Q137+S137)*R$8/86.4</f>
        <v>26.7078533819416</v>
      </c>
      <c r="Y137" s="15"/>
      <c r="Z137" s="15"/>
      <c r="AA137" s="15"/>
      <c r="AB137" s="15"/>
      <c r="AC137" s="105" t="n">
        <f aca="false">(B137-B$16)^2</f>
        <v>0.375297609467455</v>
      </c>
      <c r="AD137" s="105" t="n">
        <f aca="false">(B137-V137)^2</f>
        <v>412.287070862143</v>
      </c>
      <c r="AE137" s="32"/>
      <c r="AF137" s="32" t="n">
        <f aca="false">B137-V137</f>
        <v>-20.3048533819416</v>
      </c>
      <c r="AG137" s="32" t="str">
        <f aca="false">B137</f>
        <v>6,403</v>
      </c>
      <c r="AH137" s="32"/>
      <c r="AI137" s="119" t="str">
        <f aca="false">IF(V137&lt;B137,"-","+")</f>
        <v>-</v>
      </c>
      <c r="AJ137" s="120" t="n">
        <f aca="false">IF(AI137="-",AJ136-1,AJ136+1)</f>
        <v>-120</v>
      </c>
      <c r="AK137" s="112"/>
      <c r="AL137" s="105" t="n">
        <f aca="false">V137-V$16+AL136</f>
        <v>6915.10624559056</v>
      </c>
      <c r="AM137" s="105" t="n">
        <f aca="false">B137-B$16+AM136</f>
        <v>334.603846153846</v>
      </c>
      <c r="AN137" s="105" t="n">
        <f aca="false">(AM137-AM$16)^2</f>
        <v>17.6183965576179</v>
      </c>
      <c r="AO137" s="105" t="n">
        <f aca="false">(AM137-AL137)^2</f>
        <v>43303011.8289924</v>
      </c>
      <c r="AP137" s="32"/>
      <c r="AQ137" s="109" t="n">
        <f aca="false">((V137-B137)/B137)^2</f>
        <v>10.0561724446952</v>
      </c>
    </row>
    <row r="138" customFormat="false" ht="12.8" hidden="false" customHeight="false" outlineLevel="0" collapsed="false">
      <c r="A138" s="113" t="n">
        <v>41029</v>
      </c>
      <c r="B138" s="114" t="s">
        <v>136</v>
      </c>
      <c r="C138" s="68" t="n">
        <v>5.71</v>
      </c>
      <c r="D138" s="115" t="n">
        <v>21.2</v>
      </c>
      <c r="E138" s="116" t="n">
        <v>1.9</v>
      </c>
      <c r="F138" s="116" t="n">
        <v>0</v>
      </c>
      <c r="G138" s="116" t="n">
        <v>5.8</v>
      </c>
      <c r="H138" s="117"/>
      <c r="I138" s="117"/>
      <c r="J138" s="118" t="n">
        <f aca="false">(D138*D$15*D$8+E138*E$15*E$8+F138*F$15*F$8+G138*G$15*G$8+H138*H$15*H$8+I138*I$15*I$8)*M$15</f>
        <v>10.5725294979973</v>
      </c>
      <c r="K138" s="105" t="n">
        <f aca="false">K137+J138-M138-N138-O138</f>
        <v>76.1554464470179</v>
      </c>
      <c r="L138" s="109" t="n">
        <f aca="false">K137/$K$3</f>
        <v>0.348304820998117</v>
      </c>
      <c r="M138" s="118" t="n">
        <f aca="false">IF(J138&gt;K$6,(J138-K$6)^2/(J138-K$6+K$3-K137),0)</f>
        <v>0.457876176591394</v>
      </c>
      <c r="N138" s="118" t="n">
        <f aca="false">IF((J138-M138)&gt;C138,C138,(J138-M138+(C138-(J138-M138))*L138))</f>
        <v>5.71</v>
      </c>
      <c r="O138" s="118" t="n">
        <f aca="false">IF(K137&gt;(K$5/100*K$3),(K$4/100*L138*(K137-(K$5/100*K$3))),0)</f>
        <v>0</v>
      </c>
      <c r="P138" s="105" t="n">
        <f aca="false">P137+M138-Q138</f>
        <v>0.4637434823718</v>
      </c>
      <c r="Q138" s="118" t="n">
        <f aca="false">P137*(1-0.5^(1/K$7))</f>
        <v>0.0058673057804065</v>
      </c>
      <c r="R138" s="105" t="n">
        <f aca="false">R137-S138+O138</f>
        <v>10.7369424733041</v>
      </c>
      <c r="S138" s="118" t="n">
        <f aca="false">R137*(1-0.5^(1/K$8))</f>
        <v>0.250964133746597</v>
      </c>
      <c r="T138" s="105" t="n">
        <f aca="false">Q138*R$8/86.4</f>
        <v>0.58353887234992</v>
      </c>
      <c r="U138" s="105" t="n">
        <f aca="false">S138*R$8/86.4</f>
        <v>24.9598935333855</v>
      </c>
      <c r="V138" s="105" t="n">
        <f aca="false">(Q138+S138)*R$8/86.4</f>
        <v>25.5434324057354</v>
      </c>
      <c r="Y138" s="15"/>
      <c r="Z138" s="15"/>
      <c r="AA138" s="15"/>
      <c r="AB138" s="15"/>
      <c r="AC138" s="105" t="n">
        <f aca="false">(B138-B$16)^2</f>
        <v>11.7211423017752</v>
      </c>
      <c r="AD138" s="105" t="n">
        <f aca="false">(B138-V138)^2</f>
        <v>266.650362693481</v>
      </c>
      <c r="AE138" s="32"/>
      <c r="AF138" s="32" t="n">
        <f aca="false">B138-V138</f>
        <v>-16.3294324057354</v>
      </c>
      <c r="AG138" s="32" t="str">
        <f aca="false">B138</f>
        <v>9,214</v>
      </c>
      <c r="AH138" s="32"/>
      <c r="AI138" s="119" t="str">
        <f aca="false">IF(V138&lt;B138,"-","+")</f>
        <v>-</v>
      </c>
      <c r="AJ138" s="120" t="n">
        <f aca="false">IF(AI138="-",AJ137-1,AJ137+1)</f>
        <v>-121</v>
      </c>
      <c r="AK138" s="112"/>
      <c r="AL138" s="105" t="n">
        <f aca="false">V138-V$16+AL137</f>
        <v>6855.65036162029</v>
      </c>
      <c r="AM138" s="105" t="n">
        <f aca="false">B138-B$16+AM137</f>
        <v>338.027461538462</v>
      </c>
      <c r="AN138" s="105" t="n">
        <f aca="false">(AM138-AM$16)^2</f>
        <v>58.0802927243109</v>
      </c>
      <c r="AO138" s="105" t="n">
        <f aca="false">(AM138-AL138)^2</f>
        <v>42479408.2676711</v>
      </c>
      <c r="AP138" s="32"/>
      <c r="AQ138" s="109" t="n">
        <f aca="false">((V138-B138)/B138)^2</f>
        <v>3.14083963608998</v>
      </c>
    </row>
    <row r="139" customFormat="false" ht="12.8" hidden="false" customHeight="false" outlineLevel="0" collapsed="false">
      <c r="A139" s="113" t="n">
        <v>41030</v>
      </c>
      <c r="B139" s="114" t="s">
        <v>137</v>
      </c>
      <c r="C139" s="68" t="n">
        <v>5.71</v>
      </c>
      <c r="D139" s="115" t="n">
        <v>20.9</v>
      </c>
      <c r="E139" s="116" t="n">
        <v>23.2</v>
      </c>
      <c r="F139" s="116" t="n">
        <v>21.6</v>
      </c>
      <c r="G139" s="116" t="n">
        <v>12.2</v>
      </c>
      <c r="H139" s="117"/>
      <c r="I139" s="117"/>
      <c r="J139" s="118" t="n">
        <f aca="false">(D139*D$15*D$8+E139*E$15*E$8+F139*F$15*F$8+G139*G$15*G$8+H139*H$15*H$8+I139*I$15*I$8)*M$15</f>
        <v>18.1798214866973</v>
      </c>
      <c r="K139" s="105" t="n">
        <f aca="false">K138+J139-M139-N139-O139</f>
        <v>86.935813491546</v>
      </c>
      <c r="L139" s="109" t="n">
        <f aca="false">K138/$K$3</f>
        <v>0.369686633237951</v>
      </c>
      <c r="M139" s="118" t="n">
        <f aca="false">IF(J139&gt;K$6,(J139-K$6)^2/(J139-K$6+K$3-K138),0)</f>
        <v>1.68945444216928</v>
      </c>
      <c r="N139" s="118" t="n">
        <f aca="false">IF((J139-M139)&gt;C139,C139,(J139-M139+(C139-(J139-M139))*L139))</f>
        <v>5.71</v>
      </c>
      <c r="O139" s="118" t="n">
        <f aca="false">IF(K138&gt;(K$5/100*K$3),(K$4/100*L139*(K138-(K$5/100*K$3))),0)</f>
        <v>0</v>
      </c>
      <c r="P139" s="105" t="n">
        <f aca="false">P138+M139-Q139</f>
        <v>1.92132618335518</v>
      </c>
      <c r="Q139" s="118" t="n">
        <f aca="false">P138*(1-0.5^(1/K$7))</f>
        <v>0.2318717411859</v>
      </c>
      <c r="R139" s="105" t="n">
        <f aca="false">R138-S139+O139</f>
        <v>10.4917103682942</v>
      </c>
      <c r="S139" s="118" t="n">
        <f aca="false">R138*(1-0.5^(1/K$8))</f>
        <v>0.245232105009952</v>
      </c>
      <c r="T139" s="105" t="n">
        <f aca="false">Q139*R$8/86.4</f>
        <v>23.061040185306</v>
      </c>
      <c r="U139" s="105" t="n">
        <f aca="false">S139*R$8/86.4</f>
        <v>24.3898087772051</v>
      </c>
      <c r="V139" s="105" t="n">
        <f aca="false">(Q139+S139)*R$8/86.4</f>
        <v>47.4508489625111</v>
      </c>
      <c r="Y139" s="15"/>
      <c r="Z139" s="15"/>
      <c r="AA139" s="15"/>
      <c r="AB139" s="15"/>
      <c r="AC139" s="105" t="n">
        <f aca="false">(B139-B$16)^2</f>
        <v>292.602077686391</v>
      </c>
      <c r="AD139" s="105" t="n">
        <f aca="false">(B139-V139)^2</f>
        <v>602.940607571732</v>
      </c>
      <c r="AE139" s="32"/>
      <c r="AF139" s="32" t="n">
        <f aca="false">B139-V139</f>
        <v>-24.5548489625111</v>
      </c>
      <c r="AG139" s="32" t="str">
        <f aca="false">B139</f>
        <v>22,896</v>
      </c>
      <c r="AH139" s="32"/>
      <c r="AI139" s="119" t="str">
        <f aca="false">IF(V139&lt;B139,"-","+")</f>
        <v>-</v>
      </c>
      <c r="AJ139" s="120" t="n">
        <f aca="false">IF(AI139="-",AJ138-1,AJ138+1)</f>
        <v>-122</v>
      </c>
      <c r="AK139" s="112"/>
      <c r="AL139" s="105" t="n">
        <f aca="false">V139-V$16+AL138</f>
        <v>6818.1018942068</v>
      </c>
      <c r="AM139" s="105" t="n">
        <f aca="false">B139-B$16+AM138</f>
        <v>355.133076923077</v>
      </c>
      <c r="AN139" s="105" t="n">
        <f aca="false">(AM139-AM$16)^2</f>
        <v>611.407622918141</v>
      </c>
      <c r="AO139" s="105" t="n">
        <f aca="false">(AM139-AL139)^2</f>
        <v>41769965.9331818</v>
      </c>
      <c r="AP139" s="32"/>
      <c r="AQ139" s="109" t="n">
        <f aca="false">((V139-B139)/B139)^2</f>
        <v>1.15015216537822</v>
      </c>
    </row>
    <row r="140" customFormat="false" ht="12.8" hidden="false" customHeight="false" outlineLevel="0" collapsed="false">
      <c r="A140" s="113" t="n">
        <v>41031</v>
      </c>
      <c r="B140" s="114" t="s">
        <v>113</v>
      </c>
      <c r="C140" s="68" t="n">
        <v>5.71</v>
      </c>
      <c r="D140" s="115" t="n">
        <v>0</v>
      </c>
      <c r="E140" s="116" t="n">
        <v>1</v>
      </c>
      <c r="F140" s="116" t="n">
        <v>1.7</v>
      </c>
      <c r="G140" s="116" t="n">
        <v>1.9</v>
      </c>
      <c r="H140" s="117"/>
      <c r="I140" s="117"/>
      <c r="J140" s="118" t="n">
        <f aca="false">(D140*D$15*D$8+E140*E$15*E$8+F140*F$15*F$8+G140*G$15*G$8+H140*H$15*H$8+I140*I$15*I$8)*M$15</f>
        <v>1.07275128934341</v>
      </c>
      <c r="K140" s="105" t="n">
        <f aca="false">K139+J140-M140-N140-O140</f>
        <v>84.9788086904608</v>
      </c>
      <c r="L140" s="109" t="n">
        <f aca="false">K139/$K$3</f>
        <v>0.422018512094883</v>
      </c>
      <c r="M140" s="118" t="n">
        <f aca="false">IF(J140&gt;K$6,(J140-K$6)^2/(J140-K$6+K$3-K139),0)</f>
        <v>0</v>
      </c>
      <c r="N140" s="118" t="n">
        <f aca="false">IF((J140-M140)&gt;C140,C140,(J140-M140+(C140-(J140-M140))*L140))</f>
        <v>3.02975609042862</v>
      </c>
      <c r="O140" s="118" t="n">
        <f aca="false">IF(K139&gt;(K$5/100*K$3),(K$4/100*L140*(K139-(K$5/100*K$3))),0)</f>
        <v>0</v>
      </c>
      <c r="P140" s="105" t="n">
        <f aca="false">P139+M140-Q140</f>
        <v>0.960663091677591</v>
      </c>
      <c r="Q140" s="118" t="n">
        <f aca="false">P139*(1-0.5^(1/K$7))</f>
        <v>0.960663091677591</v>
      </c>
      <c r="R140" s="105" t="n">
        <f aca="false">R139-S140+O140</f>
        <v>10.2520793723036</v>
      </c>
      <c r="S140" s="118" t="n">
        <f aca="false">R139*(1-0.5^(1/K$8))</f>
        <v>0.239630995990589</v>
      </c>
      <c r="T140" s="105" t="n">
        <f aca="false">Q140*R$8/86.4</f>
        <v>95.5437262359437</v>
      </c>
      <c r="U140" s="105" t="n">
        <f aca="false">S140*R$8/86.4</f>
        <v>23.832744774851</v>
      </c>
      <c r="V140" s="105" t="n">
        <f aca="false">(Q140+S140)*R$8/86.4</f>
        <v>119.376471010795</v>
      </c>
      <c r="Y140" s="15"/>
      <c r="Z140" s="15"/>
      <c r="AA140" s="15"/>
      <c r="AB140" s="15"/>
      <c r="AC140" s="105" t="n">
        <f aca="false">(B140-B$16)^2</f>
        <v>22.8638456863905</v>
      </c>
      <c r="AD140" s="105" t="n">
        <f aca="false">(B140-V140)^2</f>
        <v>11838.4129119389</v>
      </c>
      <c r="AE140" s="32"/>
      <c r="AF140" s="32" t="n">
        <f aca="false">B140-V140</f>
        <v>-108.804471010795</v>
      </c>
      <c r="AG140" s="32" t="str">
        <f aca="false">B140</f>
        <v>10,572</v>
      </c>
      <c r="AH140" s="32"/>
      <c r="AI140" s="119" t="str">
        <f aca="false">IF(V140&lt;B140,"-","+")</f>
        <v>-</v>
      </c>
      <c r="AJ140" s="120" t="n">
        <f aca="false">IF(AI140="-",AJ139-1,AJ139+1)</f>
        <v>-123</v>
      </c>
      <c r="AK140" s="112"/>
      <c r="AL140" s="105" t="n">
        <f aca="false">V140-V$16+AL139</f>
        <v>6852.47904884159</v>
      </c>
      <c r="AM140" s="105" t="n">
        <f aca="false">B140-B$16+AM139</f>
        <v>359.914692307692</v>
      </c>
      <c r="AN140" s="105" t="n">
        <f aca="false">(AM140-AM$16)^2</f>
        <v>870.738206577409</v>
      </c>
      <c r="AO140" s="105" t="n">
        <f aca="false">(AM140-AL140)^2</f>
        <v>42153391.9237344</v>
      </c>
      <c r="AP140" s="32"/>
      <c r="AQ140" s="109" t="n">
        <f aca="false">((V140-B140)/B140)^2</f>
        <v>105.920293312023</v>
      </c>
    </row>
    <row r="141" customFormat="false" ht="12.8" hidden="false" customHeight="false" outlineLevel="0" collapsed="false">
      <c r="A141" s="113" t="n">
        <v>41032</v>
      </c>
      <c r="B141" s="114" t="s">
        <v>101</v>
      </c>
      <c r="C141" s="68" t="n">
        <v>5.71</v>
      </c>
      <c r="D141" s="115" t="n">
        <v>0</v>
      </c>
      <c r="E141" s="116" t="n">
        <v>0</v>
      </c>
      <c r="F141" s="116" t="n">
        <v>0</v>
      </c>
      <c r="G141" s="116" t="n">
        <v>0</v>
      </c>
      <c r="H141" s="117"/>
      <c r="I141" s="117"/>
      <c r="J141" s="118" t="n">
        <f aca="false">(D141*D$15*D$8+E141*E$15*E$8+F141*F$15*F$8+G141*G$15*G$8+H141*H$15*H$8+I141*I$15*I$8)*M$15</f>
        <v>0</v>
      </c>
      <c r="K141" s="105" t="n">
        <f aca="false">K140+J141-M141-N141-O141</f>
        <v>82.6233281194776</v>
      </c>
      <c r="L141" s="109" t="n">
        <f aca="false">K140/$K$3</f>
        <v>0.412518488788645</v>
      </c>
      <c r="M141" s="118" t="n">
        <f aca="false">IF(J141&gt;K$6,(J141-K$6)^2/(J141-K$6+K$3-K140),0)</f>
        <v>0</v>
      </c>
      <c r="N141" s="118" t="n">
        <f aca="false">IF((J141-M141)&gt;C141,C141,(J141-M141+(C141-(J141-M141))*L141))</f>
        <v>2.35548057098316</v>
      </c>
      <c r="O141" s="118" t="n">
        <f aca="false">IF(K140&gt;(K$5/100*K$3),(K$4/100*L141*(K140-(K$5/100*K$3))),0)</f>
        <v>0</v>
      </c>
      <c r="P141" s="105" t="n">
        <f aca="false">P140+M141-Q141</f>
        <v>0.480331545838795</v>
      </c>
      <c r="Q141" s="118" t="n">
        <f aca="false">P140*(1-0.5^(1/K$7))</f>
        <v>0.480331545838795</v>
      </c>
      <c r="R141" s="105" t="n">
        <f aca="false">R140-S141+O141</f>
        <v>10.0179215558256</v>
      </c>
      <c r="S141" s="118" t="n">
        <f aca="false">R140*(1-0.5^(1/K$8))</f>
        <v>0.23415781647803</v>
      </c>
      <c r="T141" s="105" t="n">
        <f aca="false">Q141*R$8/86.4</f>
        <v>47.7718631179719</v>
      </c>
      <c r="U141" s="105" t="n">
        <f aca="false">S141*R$8/86.4</f>
        <v>23.2884041318949</v>
      </c>
      <c r="V141" s="105" t="n">
        <f aca="false">(Q141+S141)*R$8/86.4</f>
        <v>71.0602672498667</v>
      </c>
      <c r="Y141" s="15"/>
      <c r="Z141" s="15"/>
      <c r="AA141" s="15"/>
      <c r="AB141" s="15"/>
      <c r="AC141" s="105" t="n">
        <f aca="false">(B141-B$16)^2</f>
        <v>10.2759699940828</v>
      </c>
      <c r="AD141" s="105" t="n">
        <f aca="false">(B141-V141)^2</f>
        <v>3851.97326926288</v>
      </c>
      <c r="AE141" s="32"/>
      <c r="AF141" s="32" t="n">
        <f aca="false">B141-V141</f>
        <v>-62.0642672498667</v>
      </c>
      <c r="AG141" s="32" t="str">
        <f aca="false">B141</f>
        <v>8,996</v>
      </c>
      <c r="AH141" s="32"/>
      <c r="AI141" s="119" t="str">
        <f aca="false">IF(V141&lt;B141,"-","+")</f>
        <v>-</v>
      </c>
      <c r="AJ141" s="120" t="n">
        <f aca="false">IF(AI141="-",AJ140-1,AJ140+1)</f>
        <v>-124</v>
      </c>
      <c r="AK141" s="112"/>
      <c r="AL141" s="105" t="n">
        <f aca="false">V141-V$16+AL140</f>
        <v>6838.53999971545</v>
      </c>
      <c r="AM141" s="105" t="n">
        <f aca="false">B141-B$16+AM140</f>
        <v>363.120307692308</v>
      </c>
      <c r="AN141" s="105" t="n">
        <f aca="false">(AM141-AM$16)^2</f>
        <v>1070.19852775827</v>
      </c>
      <c r="AO141" s="105" t="n">
        <f aca="false">(AM141-AL141)^2</f>
        <v>41931060.1878411</v>
      </c>
      <c r="AP141" s="32"/>
      <c r="AQ141" s="109" t="n">
        <f aca="false">((V141-B141)/B141)^2</f>
        <v>47.5975250556356</v>
      </c>
    </row>
    <row r="142" customFormat="false" ht="12.8" hidden="false" customHeight="false" outlineLevel="0" collapsed="false">
      <c r="A142" s="113" t="n">
        <v>41033</v>
      </c>
      <c r="B142" s="114" t="s">
        <v>102</v>
      </c>
      <c r="C142" s="68" t="n">
        <v>5.71</v>
      </c>
      <c r="D142" s="115" t="n">
        <v>0</v>
      </c>
      <c r="E142" s="116" t="n">
        <v>0</v>
      </c>
      <c r="F142" s="116" t="n">
        <v>0</v>
      </c>
      <c r="G142" s="116" t="n">
        <v>0</v>
      </c>
      <c r="H142" s="117"/>
      <c r="I142" s="117"/>
      <c r="J142" s="118" t="n">
        <f aca="false">(D142*D$15*D$8+E142*E$15*E$8+F142*F$15*F$8+G142*G$15*G$8+H142*H$15*H$8+I142*I$15*I$8)*M$15</f>
        <v>0</v>
      </c>
      <c r="K142" s="105" t="n">
        <f aca="false">K141+J142-M142-N142-O142</f>
        <v>80.3331378109232</v>
      </c>
      <c r="L142" s="109" t="n">
        <f aca="false">K141/$K$3</f>
        <v>0.401084117084843</v>
      </c>
      <c r="M142" s="118" t="n">
        <f aca="false">IF(J142&gt;K$6,(J142-K$6)^2/(J142-K$6+K$3-K141),0)</f>
        <v>0</v>
      </c>
      <c r="N142" s="118" t="n">
        <f aca="false">IF((J142-M142)&gt;C142,C142,(J142-M142+(C142-(J142-M142))*L142))</f>
        <v>2.29019030855445</v>
      </c>
      <c r="O142" s="118" t="n">
        <f aca="false">IF(K141&gt;(K$5/100*K$3),(K$4/100*L142*(K141-(K$5/100*K$3))),0)</f>
        <v>0</v>
      </c>
      <c r="P142" s="105" t="n">
        <f aca="false">P141+M142-Q142</f>
        <v>0.240165772919398</v>
      </c>
      <c r="Q142" s="118" t="n">
        <f aca="false">P141*(1-0.5^(1/K$7))</f>
        <v>0.240165772919398</v>
      </c>
      <c r="R142" s="105" t="n">
        <f aca="false">R141-S142+O142</f>
        <v>9.78911191126726</v>
      </c>
      <c r="S142" s="118" t="n">
        <f aca="false">R141*(1-0.5^(1/K$8))</f>
        <v>0.228809644558304</v>
      </c>
      <c r="T142" s="105" t="n">
        <f aca="false">Q142*R$8/86.4</f>
        <v>23.8859315589859</v>
      </c>
      <c r="U142" s="105" t="n">
        <f aca="false">S142*R$8/86.4</f>
        <v>22.7564962464063</v>
      </c>
      <c r="V142" s="105" t="n">
        <f aca="false">(Q142+S142)*R$8/86.4</f>
        <v>46.6424278053923</v>
      </c>
      <c r="Y142" s="15"/>
      <c r="Z142" s="15"/>
      <c r="AA142" s="15"/>
      <c r="AB142" s="15"/>
      <c r="AC142" s="105" t="n">
        <f aca="false">(B142-B$16)^2</f>
        <v>4.65530414792899</v>
      </c>
      <c r="AD142" s="105" t="n">
        <f aca="false">(B142-V142)^2</f>
        <v>1497.25874318671</v>
      </c>
      <c r="AE142" s="32"/>
      <c r="AF142" s="32" t="n">
        <f aca="false">B142-V142</f>
        <v>-38.6944278053923</v>
      </c>
      <c r="AG142" s="32" t="str">
        <f aca="false">B142</f>
        <v>7,948</v>
      </c>
      <c r="AH142" s="32"/>
      <c r="AI142" s="119" t="str">
        <f aca="false">IF(V142&lt;B142,"-","+")</f>
        <v>-</v>
      </c>
      <c r="AJ142" s="120" t="n">
        <f aca="false">IF(AI142="-",AJ141-1,AJ141+1)</f>
        <v>-125</v>
      </c>
      <c r="AK142" s="112"/>
      <c r="AL142" s="105" t="n">
        <f aca="false">V142-V$16+AL141</f>
        <v>6800.18311114484</v>
      </c>
      <c r="AM142" s="105" t="n">
        <f aca="false">B142-B$16+AM141</f>
        <v>365.277923076923</v>
      </c>
      <c r="AN142" s="105" t="n">
        <f aca="false">(AM142-AM$16)^2</f>
        <v>1216.02181192123</v>
      </c>
      <c r="AO142" s="105" t="n">
        <f aca="false">(AM142-AL142)^2</f>
        <v>41408004.7794234</v>
      </c>
      <c r="AP142" s="32"/>
      <c r="AQ142" s="109" t="n">
        <f aca="false">((V142-B142)/B142)^2</f>
        <v>23.7017897281423</v>
      </c>
    </row>
    <row r="143" customFormat="false" ht="12.8" hidden="false" customHeight="false" outlineLevel="0" collapsed="false">
      <c r="A143" s="113" t="n">
        <v>41034</v>
      </c>
      <c r="B143" s="114" t="s">
        <v>119</v>
      </c>
      <c r="C143" s="68" t="n">
        <v>5.71</v>
      </c>
      <c r="D143" s="115" t="n">
        <v>0</v>
      </c>
      <c r="E143" s="116" t="n">
        <v>0</v>
      </c>
      <c r="F143" s="116" t="n">
        <v>0</v>
      </c>
      <c r="G143" s="116" t="n">
        <v>0</v>
      </c>
      <c r="H143" s="117"/>
      <c r="I143" s="117"/>
      <c r="J143" s="118" t="n">
        <f aca="false">(D143*D$15*D$8+E143*E$15*E$8+F143*F$15*F$8+G143*G$15*G$8+H143*H$15*H$8+I143*I$15*I$8)*M$15</f>
        <v>0</v>
      </c>
      <c r="K143" s="105" t="n">
        <f aca="false">K142+J143-M143-N143-O143</f>
        <v>78.1064280201447</v>
      </c>
      <c r="L143" s="109" t="n">
        <f aca="false">K142/$K$3</f>
        <v>0.38996668840254</v>
      </c>
      <c r="M143" s="118" t="n">
        <f aca="false">IF(J143&gt;K$6,(J143-K$6)^2/(J143-K$6+K$3-K142),0)</f>
        <v>0</v>
      </c>
      <c r="N143" s="118" t="n">
        <f aca="false">IF((J143-M143)&gt;C143,C143,(J143-M143+(C143-(J143-M143))*L143))</f>
        <v>2.2267097907785</v>
      </c>
      <c r="O143" s="118" t="n">
        <f aca="false">IF(K142&gt;(K$5/100*K$3),(K$4/100*L143*(K142-(K$5/100*K$3))),0)</f>
        <v>0</v>
      </c>
      <c r="P143" s="105" t="n">
        <f aca="false">P142+M143-Q143</f>
        <v>0.120082886459699</v>
      </c>
      <c r="Q143" s="118" t="n">
        <f aca="false">P142*(1-0.5^(1/K$7))</f>
        <v>0.120082886459699</v>
      </c>
      <c r="R143" s="105" t="n">
        <f aca="false">R142-S143+O143</f>
        <v>9.56552828621322</v>
      </c>
      <c r="S143" s="118" t="n">
        <f aca="false">R142*(1-0.5^(1/K$8))</f>
        <v>0.223583625054044</v>
      </c>
      <c r="T143" s="105" t="n">
        <f aca="false">Q143*R$8/86.4</f>
        <v>11.942965779493</v>
      </c>
      <c r="U143" s="105" t="n">
        <f aca="false">S143*R$8/86.4</f>
        <v>22.2367371538125</v>
      </c>
      <c r="V143" s="105" t="n">
        <f aca="false">(Q143+S143)*R$8/86.4</f>
        <v>34.1797029333054</v>
      </c>
      <c r="Y143" s="15"/>
      <c r="Z143" s="15"/>
      <c r="AA143" s="15"/>
      <c r="AB143" s="15"/>
      <c r="AC143" s="105" t="n">
        <f aca="false">(B143-B$16)^2</f>
        <v>1.86217514792899</v>
      </c>
      <c r="AD143" s="105" t="n">
        <f aca="false">(B143-V143)^2</f>
        <v>730.334568633407</v>
      </c>
      <c r="AE143" s="32"/>
      <c r="AF143" s="32" t="n">
        <f aca="false">B143-V143</f>
        <v>-27.0247029333054</v>
      </c>
      <c r="AG143" s="32" t="str">
        <f aca="false">B143</f>
        <v>7,155</v>
      </c>
      <c r="AH143" s="32"/>
      <c r="AI143" s="119" t="str">
        <f aca="false">IF(V143&lt;B143,"-","+")</f>
        <v>-</v>
      </c>
      <c r="AJ143" s="120" t="n">
        <f aca="false">IF(AI143="-",AJ142-1,AJ142+1)</f>
        <v>-126</v>
      </c>
      <c r="AK143" s="112"/>
      <c r="AL143" s="105" t="n">
        <f aca="false">V143-V$16+AL142</f>
        <v>6749.36349770214</v>
      </c>
      <c r="AM143" s="105" t="n">
        <f aca="false">B143-B$16+AM142</f>
        <v>366.642538461539</v>
      </c>
      <c r="AN143" s="105" t="n">
        <f aca="false">(AM143-AM$16)^2</f>
        <v>1313.05636956533</v>
      </c>
      <c r="AO143" s="105" t="n">
        <f aca="false">(AM143-AL143)^2</f>
        <v>40739126.8435293</v>
      </c>
      <c r="AP143" s="32"/>
      <c r="AQ143" s="109" t="n">
        <f aca="false">((V143-B143)/B143)^2</f>
        <v>14.2660118760618</v>
      </c>
    </row>
    <row r="144" customFormat="false" ht="12.8" hidden="false" customHeight="false" outlineLevel="0" collapsed="false">
      <c r="A144" s="113" t="n">
        <v>41035</v>
      </c>
      <c r="B144" s="114" t="s">
        <v>120</v>
      </c>
      <c r="C144" s="68" t="n">
        <v>5.71</v>
      </c>
      <c r="D144" s="115" t="n">
        <v>0</v>
      </c>
      <c r="E144" s="116" t="n">
        <v>0</v>
      </c>
      <c r="F144" s="116" t="n">
        <v>0</v>
      </c>
      <c r="G144" s="116" t="n">
        <v>0</v>
      </c>
      <c r="H144" s="117"/>
      <c r="I144" s="117"/>
      <c r="J144" s="118" t="n">
        <f aca="false">(D144*D$15*D$8+E144*E$15*E$8+F144*F$15*F$8+G144*G$15*G$8+H144*H$15*H$8+I144*I$15*I$8)*M$15</f>
        <v>0</v>
      </c>
      <c r="K144" s="105" t="n">
        <f aca="false">K143+J144-M144-N144-O144</f>
        <v>75.9414391657999</v>
      </c>
      <c r="L144" s="109" t="n">
        <f aca="false">K143/$K$3</f>
        <v>0.379157417573518</v>
      </c>
      <c r="M144" s="118" t="n">
        <f aca="false">IF(J144&gt;K$6,(J144-K$6)^2/(J144-K$6+K$3-K143),0)</f>
        <v>0</v>
      </c>
      <c r="N144" s="118" t="n">
        <f aca="false">IF((J144-M144)&gt;C144,C144,(J144-M144+(C144-(J144-M144))*L144))</f>
        <v>2.16498885434479</v>
      </c>
      <c r="O144" s="118" t="n">
        <f aca="false">IF(K143&gt;(K$5/100*K$3),(K$4/100*L144*(K143-(K$5/100*K$3))),0)</f>
        <v>0</v>
      </c>
      <c r="P144" s="105" t="n">
        <f aca="false">P143+M144-Q144</f>
        <v>0.0600414432298494</v>
      </c>
      <c r="Q144" s="118" t="n">
        <f aca="false">P143*(1-0.5^(1/K$7))</f>
        <v>0.0600414432298494</v>
      </c>
      <c r="R144" s="105" t="n">
        <f aca="false">R143-S144+O144</f>
        <v>9.34705131821299</v>
      </c>
      <c r="S144" s="118" t="n">
        <f aca="false">R143*(1-0.5^(1/K$8))</f>
        <v>0.218476968000223</v>
      </c>
      <c r="T144" s="105" t="n">
        <f aca="false">Q144*R$8/86.4</f>
        <v>5.97148288974648</v>
      </c>
      <c r="U144" s="105" t="n">
        <f aca="false">S144*R$8/86.4</f>
        <v>21.7288493753</v>
      </c>
      <c r="V144" s="105" t="n">
        <f aca="false">(Q144+S144)*R$8/86.4</f>
        <v>27.7003322650465</v>
      </c>
      <c r="Y144" s="15"/>
      <c r="Z144" s="15"/>
      <c r="AA144" s="15"/>
      <c r="AB144" s="15"/>
      <c r="AC144" s="105" t="n">
        <f aca="false">(B144-B$16)^2</f>
        <v>1.37502684023669</v>
      </c>
      <c r="AD144" s="105" t="n">
        <f aca="false">(B144-V144)^2</f>
        <v>430.036949470938</v>
      </c>
      <c r="AE144" s="32"/>
      <c r="AF144" s="32" t="n">
        <f aca="false">B144-V144</f>
        <v>-20.7373322650465</v>
      </c>
      <c r="AG144" s="32" t="str">
        <f aca="false">B144</f>
        <v>6,963</v>
      </c>
      <c r="AH144" s="32"/>
      <c r="AI144" s="119" t="str">
        <f aca="false">IF(V144&lt;B144,"-","+")</f>
        <v>-</v>
      </c>
      <c r="AJ144" s="120" t="n">
        <f aca="false">IF(AI144="-",AJ143-1,AJ143+1)</f>
        <v>-127</v>
      </c>
      <c r="AK144" s="112"/>
      <c r="AL144" s="105" t="n">
        <f aca="false">V144-V$16+AL143</f>
        <v>6692.06451359118</v>
      </c>
      <c r="AM144" s="105" t="n">
        <f aca="false">B144-B$16+AM143</f>
        <v>367.815153846154</v>
      </c>
      <c r="AN144" s="105" t="n">
        <f aca="false">(AM144-AM$16)^2</f>
        <v>1399.41345923993</v>
      </c>
      <c r="AO144" s="105" t="n">
        <f aca="false">(AM144-AL144)^2</f>
        <v>39996129.9642354</v>
      </c>
      <c r="AP144" s="32"/>
      <c r="AQ144" s="109" t="n">
        <f aca="false">((V144-B144)/B144)^2</f>
        <v>8.86978273871476</v>
      </c>
    </row>
    <row r="145" customFormat="false" ht="12.8" hidden="false" customHeight="false" outlineLevel="0" collapsed="false">
      <c r="A145" s="113" t="n">
        <v>41036</v>
      </c>
      <c r="B145" s="114" t="s">
        <v>121</v>
      </c>
      <c r="C145" s="68" t="n">
        <v>5.71</v>
      </c>
      <c r="D145" s="115" t="n">
        <v>0</v>
      </c>
      <c r="E145" s="116" t="n">
        <v>0</v>
      </c>
      <c r="F145" s="116" t="n">
        <v>0</v>
      </c>
      <c r="G145" s="116" t="n">
        <v>0</v>
      </c>
      <c r="H145" s="117"/>
      <c r="I145" s="117"/>
      <c r="J145" s="118" t="n">
        <f aca="false">(D145*D$15*D$8+E145*E$15*E$8+F145*F$15*F$8+G145*G$15*G$8+H145*H$15*H$8+I145*I$15*I$8)*M$15</f>
        <v>0</v>
      </c>
      <c r="K145" s="105" t="n">
        <f aca="false">K144+J145-M145-N145-O145</f>
        <v>73.836460439408</v>
      </c>
      <c r="L145" s="109" t="n">
        <f aca="false">K144/$K$3</f>
        <v>0.368647762940776</v>
      </c>
      <c r="M145" s="118" t="n">
        <f aca="false">IF(J145&gt;K$6,(J145-K$6)^2/(J145-K$6+K$3-K144),0)</f>
        <v>0</v>
      </c>
      <c r="N145" s="118" t="n">
        <f aca="false">IF((J145-M145)&gt;C145,C145,(J145-M145+(C145-(J145-M145))*L145))</f>
        <v>2.10497872639183</v>
      </c>
      <c r="O145" s="118" t="n">
        <f aca="false">IF(K144&gt;(K$5/100*K$3),(K$4/100*L145*(K144-(K$5/100*K$3))),0)</f>
        <v>0</v>
      </c>
      <c r="P145" s="105" t="n">
        <f aca="false">P144+M145-Q145</f>
        <v>0.0300207216149247</v>
      </c>
      <c r="Q145" s="118" t="n">
        <f aca="false">P144*(1-0.5^(1/K$7))</f>
        <v>0.0300207216149247</v>
      </c>
      <c r="R145" s="105" t="n">
        <f aca="false">R144-S145+O145</f>
        <v>9.13356437105828</v>
      </c>
      <c r="S145" s="118" t="n">
        <f aca="false">R144*(1-0.5^(1/K$8))</f>
        <v>0.213486947154708</v>
      </c>
      <c r="T145" s="105" t="n">
        <f aca="false">Q145*R$8/86.4</f>
        <v>2.98574144487324</v>
      </c>
      <c r="U145" s="105" t="n">
        <f aca="false">S145*R$8/86.4</f>
        <v>21.2325617696806</v>
      </c>
      <c r="V145" s="105" t="n">
        <f aca="false">(Q145+S145)*R$8/86.4</f>
        <v>24.2183032145539</v>
      </c>
      <c r="Y145" s="15"/>
      <c r="Z145" s="15"/>
      <c r="AA145" s="15"/>
      <c r="AB145" s="15"/>
      <c r="AC145" s="105" t="n">
        <f aca="false">(B145-B$16)^2</f>
        <v>0.96749922485207</v>
      </c>
      <c r="AD145" s="105" t="n">
        <f aca="false">(B145-V145)^2</f>
        <v>304.303714641295</v>
      </c>
      <c r="AE145" s="32"/>
      <c r="AF145" s="32" t="n">
        <f aca="false">B145-V145</f>
        <v>-17.4443032145539</v>
      </c>
      <c r="AG145" s="32" t="str">
        <f aca="false">B145</f>
        <v>6,774</v>
      </c>
      <c r="AH145" s="32"/>
      <c r="AI145" s="119" t="str">
        <f aca="false">IF(V145&lt;B145,"-","+")</f>
        <v>-</v>
      </c>
      <c r="AJ145" s="120" t="n">
        <f aca="false">IF(AI145="-",AJ144-1,AJ144+1)</f>
        <v>-128</v>
      </c>
      <c r="AK145" s="112"/>
      <c r="AL145" s="105" t="n">
        <f aca="false">V145-V$16+AL144</f>
        <v>6631.28350042973</v>
      </c>
      <c r="AM145" s="105" t="n">
        <f aca="false">B145-B$16+AM144</f>
        <v>368.798769230769</v>
      </c>
      <c r="AN145" s="105" t="n">
        <f aca="false">(AM145-AM$16)^2</f>
        <v>1473.97257312466</v>
      </c>
      <c r="AO145" s="105" t="n">
        <f aca="false">(AM145-AL145)^2</f>
        <v>39218715.0085001</v>
      </c>
      <c r="AP145" s="32"/>
      <c r="AQ145" s="109" t="n">
        <f aca="false">((V145-B145)/B145)^2</f>
        <v>6.63157780289367</v>
      </c>
    </row>
    <row r="146" customFormat="false" ht="12.8" hidden="false" customHeight="false" outlineLevel="0" collapsed="false">
      <c r="A146" s="113" t="n">
        <v>41037</v>
      </c>
      <c r="B146" s="114" t="s">
        <v>96</v>
      </c>
      <c r="C146" s="68" t="n">
        <v>5.71</v>
      </c>
      <c r="D146" s="115" t="n">
        <v>0</v>
      </c>
      <c r="E146" s="116" t="n">
        <v>0</v>
      </c>
      <c r="F146" s="116" t="n">
        <v>0</v>
      </c>
      <c r="G146" s="116" t="n">
        <v>0</v>
      </c>
      <c r="H146" s="117"/>
      <c r="I146" s="117"/>
      <c r="J146" s="118" t="n">
        <f aca="false">(D146*D$15*D$8+E146*E$15*E$8+F146*F$15*F$8+G146*G$15*G$8+H146*H$15*H$8+I146*I$15*I$8)*M$15</f>
        <v>0</v>
      </c>
      <c r="K146" s="105" t="n">
        <f aca="false">K145+J146-M146-N146-O146</f>
        <v>71.7898284534419</v>
      </c>
      <c r="L146" s="109" t="n">
        <f aca="false">K145/$K$3</f>
        <v>0.358429419608777</v>
      </c>
      <c r="M146" s="118" t="n">
        <f aca="false">IF(J146&gt;K$6,(J146-K$6)^2/(J146-K$6+K$3-K145),0)</f>
        <v>0</v>
      </c>
      <c r="N146" s="118" t="n">
        <f aca="false">IF((J146-M146)&gt;C146,C146,(J146-M146+(C146-(J146-M146))*L146))</f>
        <v>2.04663198596612</v>
      </c>
      <c r="O146" s="118" t="n">
        <f aca="false">IF(K145&gt;(K$5/100*K$3),(K$4/100*L146*(K145-(K$5/100*K$3))),0)</f>
        <v>0</v>
      </c>
      <c r="P146" s="105" t="n">
        <f aca="false">P145+M146-Q146</f>
        <v>0.0150103608074624</v>
      </c>
      <c r="Q146" s="118" t="n">
        <f aca="false">P145*(1-0.5^(1/K$7))</f>
        <v>0.0150103608074624</v>
      </c>
      <c r="R146" s="105" t="n">
        <f aca="false">R145-S146+O146</f>
        <v>8.92495347251547</v>
      </c>
      <c r="S146" s="118" t="n">
        <f aca="false">R145*(1-0.5^(1/K$8))</f>
        <v>0.208610898542818</v>
      </c>
      <c r="T146" s="105" t="n">
        <f aca="false">Q146*R$8/86.4</f>
        <v>1.49287072243662</v>
      </c>
      <c r="U146" s="105" t="n">
        <f aca="false">S146*R$8/86.4</f>
        <v>20.7476093886393</v>
      </c>
      <c r="V146" s="105" t="n">
        <f aca="false">(Q146+S146)*R$8/86.4</f>
        <v>22.2404801110759</v>
      </c>
      <c r="Y146" s="15"/>
      <c r="Z146" s="15"/>
      <c r="AA146" s="15"/>
      <c r="AB146" s="15"/>
      <c r="AC146" s="105" t="n">
        <f aca="false">(B146-B$16)^2</f>
        <v>0.634596071005916</v>
      </c>
      <c r="AD146" s="105" t="n">
        <f aca="false">(B146-V146)^2</f>
        <v>245.03143958785</v>
      </c>
      <c r="AE146" s="32"/>
      <c r="AF146" s="32" t="n">
        <f aca="false">B146-V146</f>
        <v>-15.6534801110759</v>
      </c>
      <c r="AG146" s="32" t="str">
        <f aca="false">B146</f>
        <v>6,587</v>
      </c>
      <c r="AH146" s="32"/>
      <c r="AI146" s="119" t="str">
        <f aca="false">IF(V146&lt;B146,"-","+")</f>
        <v>-</v>
      </c>
      <c r="AJ146" s="120" t="n">
        <f aca="false">IF(AI146="-",AJ145-1,AJ145+1)</f>
        <v>-129</v>
      </c>
      <c r="AK146" s="112"/>
      <c r="AL146" s="105" t="n">
        <f aca="false">V146-V$16+AL145</f>
        <v>6568.5246641648</v>
      </c>
      <c r="AM146" s="105" t="n">
        <f aca="false">B146-B$16+AM145</f>
        <v>369.595384615385</v>
      </c>
      <c r="AN146" s="105" t="n">
        <f aca="false">(AM146-AM$16)^2</f>
        <v>1535.77504323672</v>
      </c>
      <c r="AO146" s="105" t="n">
        <f aca="false">(AM146-AL146)^2</f>
        <v>38426724.2128551</v>
      </c>
      <c r="AP146" s="32"/>
      <c r="AQ146" s="109" t="n">
        <f aca="false">((V146-B146)/B146)^2</f>
        <v>5.64737315000754</v>
      </c>
    </row>
    <row r="147" customFormat="false" ht="12.8" hidden="false" customHeight="false" outlineLevel="0" collapsed="false">
      <c r="A147" s="113" t="n">
        <v>41038</v>
      </c>
      <c r="B147" s="114" t="s">
        <v>96</v>
      </c>
      <c r="C147" s="68" t="n">
        <v>5.71</v>
      </c>
      <c r="D147" s="115" t="n">
        <v>0</v>
      </c>
      <c r="E147" s="116" t="n">
        <v>0</v>
      </c>
      <c r="F147" s="116" t="n">
        <v>0</v>
      </c>
      <c r="G147" s="116" t="n">
        <v>1.2</v>
      </c>
      <c r="H147" s="117"/>
      <c r="I147" s="117"/>
      <c r="J147" s="118" t="n">
        <f aca="false">(D147*D$15*D$8+E147*E$15*E$8+F147*F$15*F$8+G147*G$15*G$8+H147*H$15*H$8+I147*I$15*I$8)*M$15</f>
        <v>0.515085669078562</v>
      </c>
      <c r="K147" s="105" t="n">
        <f aca="false">K146+J147-M147-N147-O147</f>
        <v>69.9794303532129</v>
      </c>
      <c r="L147" s="109" t="n">
        <f aca="false">K146/$K$3</f>
        <v>0.348494312880786</v>
      </c>
      <c r="M147" s="118" t="n">
        <f aca="false">IF(J147&gt;K$6,(J147-K$6)^2/(J147-K$6+K$3-K146),0)</f>
        <v>0</v>
      </c>
      <c r="N147" s="118" t="n">
        <f aca="false">IF((J147-M147)&gt;C147,C147,(J147-M147+(C147-(J147-M147))*L147))</f>
        <v>2.32548376930758</v>
      </c>
      <c r="O147" s="118" t="n">
        <f aca="false">IF(K146&gt;(K$5/100*K$3),(K$4/100*L147*(K146-(K$5/100*K$3))),0)</f>
        <v>0</v>
      </c>
      <c r="P147" s="105" t="n">
        <f aca="false">P146+M147-Q147</f>
        <v>0.00750518040373118</v>
      </c>
      <c r="Q147" s="118" t="n">
        <f aca="false">P146*(1-0.5^(1/K$7))</f>
        <v>0.00750518040373118</v>
      </c>
      <c r="R147" s="105" t="n">
        <f aca="false">R146-S147+O147</f>
        <v>8.72110725348033</v>
      </c>
      <c r="S147" s="118" t="n">
        <f aca="false">R146*(1-0.5^(1/K$8))</f>
        <v>0.20384621903514</v>
      </c>
      <c r="T147" s="105" t="n">
        <f aca="false">Q147*R$8/86.4</f>
        <v>0.74643536121831</v>
      </c>
      <c r="U147" s="105" t="n">
        <f aca="false">S147*R$8/86.4</f>
        <v>20.2737333352889</v>
      </c>
      <c r="V147" s="105" t="n">
        <f aca="false">(Q147+S147)*R$8/86.4</f>
        <v>21.0201686965072</v>
      </c>
      <c r="Y147" s="15"/>
      <c r="Z147" s="15"/>
      <c r="AA147" s="15"/>
      <c r="AB147" s="15"/>
      <c r="AC147" s="105" t="n">
        <f aca="false">(B147-B$16)^2</f>
        <v>0.634596071005916</v>
      </c>
      <c r="AD147" s="105" t="n">
        <f aca="false">(B147-V147)^2</f>
        <v>208.316358621834</v>
      </c>
      <c r="AE147" s="32"/>
      <c r="AF147" s="32" t="n">
        <f aca="false">B147-V147</f>
        <v>-14.4331686965072</v>
      </c>
      <c r="AG147" s="32" t="str">
        <f aca="false">B147</f>
        <v>6,587</v>
      </c>
      <c r="AH147" s="32"/>
      <c r="AI147" s="119" t="str">
        <f aca="false">IF(V147&lt;B147,"-","+")</f>
        <v>-</v>
      </c>
      <c r="AJ147" s="120" t="n">
        <f aca="false">IF(AI147="-",AJ146-1,AJ146+1)</f>
        <v>-130</v>
      </c>
      <c r="AK147" s="112"/>
      <c r="AL147" s="105" t="n">
        <f aca="false">V147-V$16+AL146</f>
        <v>6504.54551648531</v>
      </c>
      <c r="AM147" s="105" t="n">
        <f aca="false">B147-B$16+AM146</f>
        <v>370.392</v>
      </c>
      <c r="AN147" s="105" t="n">
        <f aca="false">(AM147-AM$16)^2</f>
        <v>1598.84670549079</v>
      </c>
      <c r="AO147" s="105" t="n">
        <f aca="false">(AM147-AL147)^2</f>
        <v>37627839.363809</v>
      </c>
      <c r="AP147" s="32"/>
      <c r="AQ147" s="109" t="n">
        <f aca="false">((V147-B147)/B147)^2</f>
        <v>4.80118066631408</v>
      </c>
    </row>
    <row r="148" customFormat="false" ht="12.8" hidden="false" customHeight="false" outlineLevel="0" collapsed="false">
      <c r="A148" s="113" t="n">
        <v>41039</v>
      </c>
      <c r="B148" s="114" t="s">
        <v>96</v>
      </c>
      <c r="C148" s="68" t="n">
        <v>5.66</v>
      </c>
      <c r="D148" s="115" t="n">
        <v>0</v>
      </c>
      <c r="E148" s="116" t="n">
        <v>0</v>
      </c>
      <c r="F148" s="116" t="n">
        <v>0</v>
      </c>
      <c r="G148" s="116" t="n">
        <v>0</v>
      </c>
      <c r="H148" s="117"/>
      <c r="I148" s="117"/>
      <c r="J148" s="118" t="n">
        <f aca="false">(D148*D$15*D$8+E148*E$15*E$8+F148*F$15*F$8+G148*G$15*G$8+H148*H$15*H$8+I148*I$15*I$8)*M$15</f>
        <v>0</v>
      </c>
      <c r="K148" s="105" t="n">
        <f aca="false">K147+J148-M148-N148-O148</f>
        <v>68.0566945483625</v>
      </c>
      <c r="L148" s="109" t="n">
        <f aca="false">K147/$K$3</f>
        <v>0.339705972588412</v>
      </c>
      <c r="M148" s="118" t="n">
        <f aca="false">IF(J148&gt;K$6,(J148-K$6)^2/(J148-K$6+K$3-K147),0)</f>
        <v>0</v>
      </c>
      <c r="N148" s="118" t="n">
        <f aca="false">IF((J148-M148)&gt;C148,C148,(J148-M148+(C148-(J148-M148))*L148))</f>
        <v>1.92273580485041</v>
      </c>
      <c r="O148" s="118" t="n">
        <f aca="false">IF(K147&gt;(K$5/100*K$3),(K$4/100*L148*(K147-(K$5/100*K$3))),0)</f>
        <v>0</v>
      </c>
      <c r="P148" s="105" t="n">
        <f aca="false">P147+M148-Q148</f>
        <v>0.00375259020186559</v>
      </c>
      <c r="Q148" s="118" t="n">
        <f aca="false">P147*(1-0.5^(1/K$7))</f>
        <v>0.00375259020186559</v>
      </c>
      <c r="R148" s="105" t="n">
        <f aca="false">R147-S148+O148</f>
        <v>8.52191688852251</v>
      </c>
      <c r="S148" s="118" t="n">
        <f aca="false">R147*(1-0.5^(1/K$8))</f>
        <v>0.199190364957818</v>
      </c>
      <c r="T148" s="105" t="n">
        <f aca="false">Q148*R$8/86.4</f>
        <v>0.373217680609155</v>
      </c>
      <c r="U148" s="105" t="n">
        <f aca="false">S148*R$8/86.4</f>
        <v>19.8106806259552</v>
      </c>
      <c r="V148" s="105" t="n">
        <f aca="false">(Q148+S148)*R$8/86.4</f>
        <v>20.1838983065643</v>
      </c>
      <c r="Y148" s="15"/>
      <c r="Z148" s="15"/>
      <c r="AA148" s="15"/>
      <c r="AB148" s="15"/>
      <c r="AC148" s="105" t="n">
        <f aca="false">(B148-B$16)^2</f>
        <v>0.634596071005916</v>
      </c>
      <c r="AD148" s="105" t="n">
        <f aca="false">(B148-V148)^2</f>
        <v>184.875643559052</v>
      </c>
      <c r="AE148" s="32"/>
      <c r="AF148" s="32" t="n">
        <f aca="false">B148-V148</f>
        <v>-13.5968983065643</v>
      </c>
      <c r="AG148" s="32" t="str">
        <f aca="false">B148</f>
        <v>6,587</v>
      </c>
      <c r="AH148" s="32"/>
      <c r="AI148" s="119" t="str">
        <f aca="false">IF(V148&lt;B148,"-","+")</f>
        <v>-</v>
      </c>
      <c r="AJ148" s="120" t="n">
        <f aca="false">IF(AI148="-",AJ147-1,AJ147+1)</f>
        <v>-131</v>
      </c>
      <c r="AK148" s="112"/>
      <c r="AL148" s="105" t="n">
        <f aca="false">V148-V$16+AL147</f>
        <v>6439.73009841587</v>
      </c>
      <c r="AM148" s="105" t="n">
        <f aca="false">B148-B$16+AM147</f>
        <v>371.188615384616</v>
      </c>
      <c r="AN148" s="105" t="n">
        <f aca="false">(AM148-AM$16)^2</f>
        <v>1663.18755988687</v>
      </c>
      <c r="AO148" s="105" t="n">
        <f aca="false">(AM148-AL148)^2</f>
        <v>36827195.7312711</v>
      </c>
      <c r="AP148" s="32"/>
      <c r="AQ148" s="109" t="n">
        <f aca="false">((V148-B148)/B148)^2</f>
        <v>4.26092972918862</v>
      </c>
    </row>
    <row r="149" customFormat="false" ht="12.8" hidden="false" customHeight="false" outlineLevel="0" collapsed="false">
      <c r="A149" s="113" t="n">
        <v>41040</v>
      </c>
      <c r="B149" s="114" t="s">
        <v>130</v>
      </c>
      <c r="C149" s="68" t="n">
        <v>5.66</v>
      </c>
      <c r="D149" s="115" t="n">
        <v>12.6</v>
      </c>
      <c r="E149" s="116" t="n">
        <v>0</v>
      </c>
      <c r="F149" s="116" t="n">
        <v>0</v>
      </c>
      <c r="G149" s="116" t="n">
        <v>0</v>
      </c>
      <c r="H149" s="117"/>
      <c r="I149" s="117"/>
      <c r="J149" s="118" t="n">
        <f aca="false">(D149*D$15*D$8+E149*E$15*E$8+F149*F$15*F$8+G149*G$15*G$8+H149*H$15*H$8+I149*I$15*I$8)*M$15</f>
        <v>4.58047187862493</v>
      </c>
      <c r="K149" s="105" t="n">
        <f aca="false">K148+J149-M149-N149-O149</f>
        <v>67.6898360095568</v>
      </c>
      <c r="L149" s="109" t="n">
        <f aca="false">K148/$K$3</f>
        <v>0.330372303632828</v>
      </c>
      <c r="M149" s="118" t="n">
        <f aca="false">IF(J149&gt;K$6,(J149-K$6)^2/(J149-K$6+K$3-K148),0)</f>
        <v>0.0309116302979044</v>
      </c>
      <c r="N149" s="118" t="n">
        <f aca="false">IF((J149-M149)&gt;C149,C149,(J149-M149+(C149-(J149-M149))*L149))</f>
        <v>4.91641878713269</v>
      </c>
      <c r="O149" s="118" t="n">
        <f aca="false">IF(K148&gt;(K$5/100*K$3),(K$4/100*L149*(K148-(K$5/100*K$3))),0)</f>
        <v>0</v>
      </c>
      <c r="P149" s="105" t="n">
        <f aca="false">P148+M149-Q149</f>
        <v>0.0327879253988372</v>
      </c>
      <c r="Q149" s="118" t="n">
        <f aca="false">P148*(1-0.5^(1/K$7))</f>
        <v>0.00187629510093279</v>
      </c>
      <c r="R149" s="105" t="n">
        <f aca="false">R148-S149+O149</f>
        <v>8.32727603778792</v>
      </c>
      <c r="S149" s="118" t="n">
        <f aca="false">R148*(1-0.5^(1/K$8))</f>
        <v>0.194640850734587</v>
      </c>
      <c r="T149" s="105" t="n">
        <f aca="false">Q149*R$8/86.4</f>
        <v>0.186608840304578</v>
      </c>
      <c r="U149" s="105" t="n">
        <f aca="false">S149*R$8/86.4</f>
        <v>19.3582040551193</v>
      </c>
      <c r="V149" s="105" t="n">
        <f aca="false">(Q149+S149)*R$8/86.4</f>
        <v>19.5448128954239</v>
      </c>
      <c r="Y149" s="15"/>
      <c r="Z149" s="15"/>
      <c r="AA149" s="15"/>
      <c r="AB149" s="15"/>
      <c r="AC149" s="105" t="n">
        <f aca="false">(B149-B$16)^2</f>
        <v>0.185429609467455</v>
      </c>
      <c r="AD149" s="105" t="n">
        <f aca="false">(B149-V149)^2</f>
        <v>177.523990072263</v>
      </c>
      <c r="AE149" s="32"/>
      <c r="AF149" s="32" t="n">
        <f aca="false">B149-V149</f>
        <v>-13.3238128954239</v>
      </c>
      <c r="AG149" s="32" t="str">
        <f aca="false">B149</f>
        <v>6,221</v>
      </c>
      <c r="AH149" s="32"/>
      <c r="AI149" s="119" t="str">
        <f aca="false">IF(V149&lt;B149,"-","+")</f>
        <v>-</v>
      </c>
      <c r="AJ149" s="120" t="n">
        <f aca="false">IF(AI149="-",AJ148-1,AJ148+1)</f>
        <v>-132</v>
      </c>
      <c r="AK149" s="112"/>
      <c r="AL149" s="105" t="n">
        <f aca="false">V149-V$16+AL148</f>
        <v>6374.27559493529</v>
      </c>
      <c r="AM149" s="105" t="n">
        <f aca="false">B149-B$16+AM148</f>
        <v>371.619230769231</v>
      </c>
      <c r="AN149" s="105" t="n">
        <f aca="false">(AM149-AM$16)^2</f>
        <v>1698.49587204894</v>
      </c>
      <c r="AO149" s="105" t="n">
        <f aca="false">(AM149-AL149)^2</f>
        <v>36031883.4262632</v>
      </c>
      <c r="AP149" s="32"/>
      <c r="AQ149" s="109" t="n">
        <f aca="false">((V149-B149)/B149)^2</f>
        <v>4.58708352286874</v>
      </c>
    </row>
    <row r="150" customFormat="false" ht="12.8" hidden="false" customHeight="false" outlineLevel="0" collapsed="false">
      <c r="A150" s="113" t="n">
        <v>41041</v>
      </c>
      <c r="B150" s="114" t="s">
        <v>130</v>
      </c>
      <c r="C150" s="68" t="n">
        <v>5.66</v>
      </c>
      <c r="D150" s="115" t="n">
        <v>0</v>
      </c>
      <c r="E150" s="116" t="n">
        <v>0</v>
      </c>
      <c r="F150" s="116" t="n">
        <v>0</v>
      </c>
      <c r="G150" s="116" t="n">
        <v>0</v>
      </c>
      <c r="H150" s="117"/>
      <c r="I150" s="117"/>
      <c r="J150" s="118" t="n">
        <f aca="false">(D150*D$15*D$8+E150*E$15*E$8+F150*F$15*F$8+G150*G$15*G$8+H150*H$15*H$8+I150*I$15*I$8)*M$15</f>
        <v>0</v>
      </c>
      <c r="K150" s="105" t="n">
        <f aca="false">K149+J150-M150-N150-O150</f>
        <v>65.8300084764787</v>
      </c>
      <c r="L150" s="109" t="n">
        <f aca="false">K149/$K$3</f>
        <v>0.328591436939596</v>
      </c>
      <c r="M150" s="118" t="n">
        <f aca="false">IF(J150&gt;K$6,(J150-K$6)^2/(J150-K$6+K$3-K149),0)</f>
        <v>0</v>
      </c>
      <c r="N150" s="118" t="n">
        <f aca="false">IF((J150-M150)&gt;C150,C150,(J150-M150+(C150-(J150-M150))*L150))</f>
        <v>1.85982753307811</v>
      </c>
      <c r="O150" s="118" t="n">
        <f aca="false">IF(K149&gt;(K$5/100*K$3),(K$4/100*L150*(K149-(K$5/100*K$3))),0)</f>
        <v>0</v>
      </c>
      <c r="P150" s="105" t="n">
        <f aca="false">P149+M150-Q150</f>
        <v>0.0163939626994186</v>
      </c>
      <c r="Q150" s="118" t="n">
        <f aca="false">P149*(1-0.5^(1/K$7))</f>
        <v>0.0163939626994186</v>
      </c>
      <c r="R150" s="105" t="n">
        <f aca="false">R149-S150+O150</f>
        <v>8.1370807902281</v>
      </c>
      <c r="S150" s="118" t="n">
        <f aca="false">R149*(1-0.5^(1/K$8))</f>
        <v>0.190195247559824</v>
      </c>
      <c r="T150" s="105" t="n">
        <f aca="false">Q150*R$8/86.4</f>
        <v>1.63047825782528</v>
      </c>
      <c r="U150" s="105" t="n">
        <f aca="false">S150*R$8/86.4</f>
        <v>18.916062063444</v>
      </c>
      <c r="V150" s="105" t="n">
        <f aca="false">(Q150+S150)*R$8/86.4</f>
        <v>20.5465403212693</v>
      </c>
      <c r="Y150" s="15"/>
      <c r="Z150" s="15"/>
      <c r="AA150" s="15"/>
      <c r="AB150" s="15"/>
      <c r="AC150" s="105" t="n">
        <f aca="false">(B150-B$16)^2</f>
        <v>0.185429609467455</v>
      </c>
      <c r="AD150" s="105" t="n">
        <f aca="false">(B150-V150)^2</f>
        <v>205.221105496313</v>
      </c>
      <c r="AE150" s="32"/>
      <c r="AF150" s="32" t="n">
        <f aca="false">B150-V150</f>
        <v>-14.3255403212693</v>
      </c>
      <c r="AG150" s="32" t="str">
        <f aca="false">B150</f>
        <v>6,221</v>
      </c>
      <c r="AH150" s="32"/>
      <c r="AI150" s="119" t="str">
        <f aca="false">IF(V150&lt;B150,"-","+")</f>
        <v>-</v>
      </c>
      <c r="AJ150" s="120" t="n">
        <f aca="false">IF(AI150="-",AJ149-1,AJ149+1)</f>
        <v>-133</v>
      </c>
      <c r="AK150" s="112"/>
      <c r="AL150" s="105" t="n">
        <f aca="false">V150-V$16+AL149</f>
        <v>6309.82281888055</v>
      </c>
      <c r="AM150" s="105" t="n">
        <f aca="false">B150-B$16+AM149</f>
        <v>372.049846153846</v>
      </c>
      <c r="AN150" s="105" t="n">
        <f aca="false">(AM150-AM$16)^2</f>
        <v>1734.17504342994</v>
      </c>
      <c r="AO150" s="105" t="n">
        <f aca="false">(AM150-AL150)^2</f>
        <v>35257147.8756437</v>
      </c>
      <c r="AP150" s="32"/>
      <c r="AQ150" s="109" t="n">
        <f aca="false">((V150-B150)/B150)^2</f>
        <v>5.30275570746158</v>
      </c>
    </row>
    <row r="151" customFormat="false" ht="12.8" hidden="false" customHeight="false" outlineLevel="0" collapsed="false">
      <c r="A151" s="113" t="n">
        <v>41042</v>
      </c>
      <c r="B151" s="114" t="s">
        <v>130</v>
      </c>
      <c r="C151" s="68" t="n">
        <v>5.66</v>
      </c>
      <c r="D151" s="115" t="n">
        <v>10.2</v>
      </c>
      <c r="E151" s="116" t="n">
        <v>0</v>
      </c>
      <c r="F151" s="116" t="n">
        <v>0</v>
      </c>
      <c r="G151" s="116" t="n">
        <v>0</v>
      </c>
      <c r="H151" s="117"/>
      <c r="I151" s="117"/>
      <c r="J151" s="118" t="n">
        <f aca="false">(D151*D$15*D$8+E151*E$15*E$8+F151*F$15*F$8+G151*G$15*G$8+H151*H$15*H$8+I151*I$15*I$8)*M$15</f>
        <v>3.70800104460114</v>
      </c>
      <c r="K151" s="105" t="n">
        <f aca="false">K150+J151-M151-N151-O151</f>
        <v>65.2029230985888</v>
      </c>
      <c r="L151" s="109" t="n">
        <f aca="false">K150/$K$3</f>
        <v>0.319563147944071</v>
      </c>
      <c r="M151" s="118" t="n">
        <f aca="false">IF(J151&gt;K$6,(J151-K$6)^2/(J151-K$6+K$3-K150),0)</f>
        <v>0.0103217374730674</v>
      </c>
      <c r="N151" s="118" t="n">
        <f aca="false">IF((J151-M151)&gt;C151,C151,(J151-M151+(C151-(J151-M151))*L151))</f>
        <v>4.32476468501802</v>
      </c>
      <c r="O151" s="118" t="n">
        <f aca="false">IF(K150&gt;(K$5/100*K$3),(K$4/100*L151*(K150-(K$5/100*K$3))),0)</f>
        <v>0</v>
      </c>
      <c r="P151" s="105" t="n">
        <f aca="false">P150+M151-Q151</f>
        <v>0.0185187188227767</v>
      </c>
      <c r="Q151" s="118" t="n">
        <f aca="false">P150*(1-0.5^(1/K$7))</f>
        <v>0.00819698134970929</v>
      </c>
      <c r="R151" s="105" t="n">
        <f aca="false">R150-S151+O151</f>
        <v>7.95122960812619</v>
      </c>
      <c r="S151" s="118" t="n">
        <f aca="false">R150*(1-0.5^(1/K$8))</f>
        <v>0.185851182101901</v>
      </c>
      <c r="T151" s="105" t="n">
        <f aca="false">Q151*R$8/86.4</f>
        <v>0.815239128912638</v>
      </c>
      <c r="U151" s="105" t="n">
        <f aca="false">S151*R$8/86.4</f>
        <v>18.4840186088152</v>
      </c>
      <c r="V151" s="105" t="n">
        <f aca="false">(Q151+S151)*R$8/86.4</f>
        <v>19.2992577377279</v>
      </c>
      <c r="Y151" s="15"/>
      <c r="Z151" s="15"/>
      <c r="AA151" s="15"/>
      <c r="AB151" s="15"/>
      <c r="AC151" s="105" t="n">
        <f aca="false">(B151-B$16)^2</f>
        <v>0.185429609467455</v>
      </c>
      <c r="AD151" s="105" t="n">
        <f aca="false">(B151-V151)^2</f>
        <v>171.040825454439</v>
      </c>
      <c r="AE151" s="32"/>
      <c r="AF151" s="32" t="n">
        <f aca="false">B151-V151</f>
        <v>-13.0782577377279</v>
      </c>
      <c r="AG151" s="32" t="str">
        <f aca="false">B151</f>
        <v>6,221</v>
      </c>
      <c r="AH151" s="32"/>
      <c r="AI151" s="119" t="str">
        <f aca="false">IF(V151&lt;B151,"-","+")</f>
        <v>-</v>
      </c>
      <c r="AJ151" s="120" t="n">
        <f aca="false">IF(AI151="-",AJ150-1,AJ150+1)</f>
        <v>-134</v>
      </c>
      <c r="AK151" s="112"/>
      <c r="AL151" s="105" t="n">
        <f aca="false">V151-V$16+AL150</f>
        <v>6244.12276024227</v>
      </c>
      <c r="AM151" s="105" t="n">
        <f aca="false">B151-B$16+AM150</f>
        <v>372.480461538462</v>
      </c>
      <c r="AN151" s="105" t="n">
        <f aca="false">(AM151-AM$16)^2</f>
        <v>1770.22507402988</v>
      </c>
      <c r="AO151" s="105" t="n">
        <f aca="false">(AM151-AL151)^2</f>
        <v>34476183.2839278</v>
      </c>
      <c r="AP151" s="32"/>
      <c r="AQ151" s="109" t="n">
        <f aca="false">((V151-B151)/B151)^2</f>
        <v>4.41956352975478</v>
      </c>
    </row>
    <row r="152" customFormat="false" ht="12.8" hidden="false" customHeight="false" outlineLevel="0" collapsed="false">
      <c r="A152" s="113" t="n">
        <v>41043</v>
      </c>
      <c r="B152" s="114" t="s">
        <v>95</v>
      </c>
      <c r="C152" s="68" t="n">
        <v>5.66</v>
      </c>
      <c r="D152" s="115" t="n">
        <v>15.8</v>
      </c>
      <c r="E152" s="116" t="n">
        <v>0.4</v>
      </c>
      <c r="F152" s="116" t="n">
        <v>0</v>
      </c>
      <c r="G152" s="116" t="n">
        <v>0</v>
      </c>
      <c r="H152" s="117"/>
      <c r="I152" s="117"/>
      <c r="J152" s="118" t="n">
        <f aca="false">(D152*D$15*D$8+E152*E$15*E$8+F152*F$15*F$8+G152*G$15*G$8+H152*H$15*H$8+I152*I$15*I$8)*M$15</f>
        <v>5.82295012684768</v>
      </c>
      <c r="K152" s="105" t="n">
        <f aca="false">K151+J152-M152-N152-O152</f>
        <v>65.2892565485373</v>
      </c>
      <c r="L152" s="109" t="n">
        <f aca="false">K151/$K$3</f>
        <v>0.316519044167907</v>
      </c>
      <c r="M152" s="118" t="n">
        <f aca="false">IF(J152&gt;K$6,(J152-K$6)^2/(J152-K$6+K$3-K151),0)</f>
        <v>0.0766166768991233</v>
      </c>
      <c r="N152" s="118" t="n">
        <f aca="false">IF((J152-M152)&gt;C152,C152,(J152-M152+(C152-(J152-M152))*L152))</f>
        <v>5.66</v>
      </c>
      <c r="O152" s="118" t="n">
        <f aca="false">IF(K151&gt;(K$5/100*K$3),(K$4/100*L152*(K151-(K$5/100*K$3))),0)</f>
        <v>0</v>
      </c>
      <c r="P152" s="105" t="n">
        <f aca="false">P151+M152-Q152</f>
        <v>0.0858760363105117</v>
      </c>
      <c r="Q152" s="118" t="n">
        <f aca="false">P151*(1-0.5^(1/K$7))</f>
        <v>0.00925935941138836</v>
      </c>
      <c r="R152" s="105" t="n">
        <f aca="false">R151-S152+O152</f>
        <v>7.76962327289003</v>
      </c>
      <c r="S152" s="118" t="n">
        <f aca="false">R151*(1-0.5^(1/K$8))</f>
        <v>0.181606335236161</v>
      </c>
      <c r="T152" s="105" t="n">
        <f aca="false">Q152*R$8/86.4</f>
        <v>0.920899021088659</v>
      </c>
      <c r="U152" s="105" t="n">
        <f aca="false">S152*R$8/86.4</f>
        <v>18.0618430403279</v>
      </c>
      <c r="V152" s="105" t="n">
        <f aca="false">(Q152+S152)*R$8/86.4</f>
        <v>18.9827420614166</v>
      </c>
      <c r="Y152" s="15"/>
      <c r="Z152" s="15"/>
      <c r="AA152" s="15"/>
      <c r="AB152" s="15"/>
      <c r="AC152" s="105" t="n">
        <f aca="false">(B152-B$16)^2</f>
        <v>2.42928191715976</v>
      </c>
      <c r="AD152" s="105" t="n">
        <f aca="false">(B152-V152)^2</f>
        <v>135.343954351573</v>
      </c>
      <c r="AE152" s="32"/>
      <c r="AF152" s="32" t="n">
        <f aca="false">B152-V152</f>
        <v>-11.6337420614166</v>
      </c>
      <c r="AG152" s="32" t="str">
        <f aca="false">B152</f>
        <v>7,349</v>
      </c>
      <c r="AH152" s="32"/>
      <c r="AI152" s="119" t="str">
        <f aca="false">IF(V152&lt;B152,"-","+")</f>
        <v>-</v>
      </c>
      <c r="AJ152" s="120" t="n">
        <f aca="false">IF(AI152="-",AJ151-1,AJ151+1)</f>
        <v>-135</v>
      </c>
      <c r="AK152" s="112"/>
      <c r="AL152" s="105" t="n">
        <f aca="false">V152-V$16+AL151</f>
        <v>6178.10618592769</v>
      </c>
      <c r="AM152" s="105" t="n">
        <f aca="false">B152-B$16+AM151</f>
        <v>374.039076923077</v>
      </c>
      <c r="AN152" s="105" t="n">
        <f aca="false">(AM152-AM$16)^2</f>
        <v>1903.80885661924</v>
      </c>
      <c r="AO152" s="105" t="n">
        <f aca="false">(AM152-AL152)^2</f>
        <v>33687195.0058291</v>
      </c>
      <c r="AP152" s="32"/>
      <c r="AQ152" s="109" t="n">
        <f aca="false">((V152-B152)/B152)^2</f>
        <v>2.5060074997605</v>
      </c>
    </row>
    <row r="153" customFormat="false" ht="12.8" hidden="false" customHeight="false" outlineLevel="0" collapsed="false">
      <c r="A153" s="113" t="n">
        <v>41044</v>
      </c>
      <c r="B153" s="114" t="s">
        <v>129</v>
      </c>
      <c r="C153" s="68" t="n">
        <v>5.66</v>
      </c>
      <c r="D153" s="115" t="n">
        <v>10.5</v>
      </c>
      <c r="E153" s="116" t="n">
        <v>67</v>
      </c>
      <c r="F153" s="116" t="n">
        <v>36.9</v>
      </c>
      <c r="G153" s="116" t="n">
        <v>37.7</v>
      </c>
      <c r="H153" s="117"/>
      <c r="I153" s="117"/>
      <c r="J153" s="118" t="n">
        <f aca="false">(D153*D$15*D$8+E153*E$15*E$8+F153*F$15*F$8+G153*G$15*G$8+H153*H$15*H$8+I153*I$15*I$8)*M$15</f>
        <v>34.5484666755203</v>
      </c>
      <c r="K153" s="105" t="n">
        <f aca="false">K152+J153-M153-N153-O153</f>
        <v>88.232429682272</v>
      </c>
      <c r="L153" s="109" t="n">
        <f aca="false">K152/$K$3</f>
        <v>0.316938138585133</v>
      </c>
      <c r="M153" s="118" t="n">
        <f aca="false">IF(J153&gt;K$6,(J153-K$6)^2/(J153-K$6+K$3-K152),0)</f>
        <v>5.9452935417856</v>
      </c>
      <c r="N153" s="118" t="n">
        <f aca="false">IF((J153-M153)&gt;C153,C153,(J153-M153+(C153-(J153-M153))*L153))</f>
        <v>5.66</v>
      </c>
      <c r="O153" s="118" t="n">
        <f aca="false">IF(K152&gt;(K$5/100*K$3),(K$4/100*L153*(K152-(K$5/100*K$3))),0)</f>
        <v>0</v>
      </c>
      <c r="P153" s="105" t="n">
        <f aca="false">P152+M153-Q153</f>
        <v>5.98823155994085</v>
      </c>
      <c r="Q153" s="118" t="n">
        <f aca="false">P152*(1-0.5^(1/K$7))</f>
        <v>0.0429380181552558</v>
      </c>
      <c r="R153" s="105" t="n">
        <f aca="false">R152-S153+O153</f>
        <v>7.59216483208321</v>
      </c>
      <c r="S153" s="118" t="n">
        <f aca="false">R152*(1-0.5^(1/K$8))</f>
        <v>0.177458440806826</v>
      </c>
      <c r="T153" s="105" t="n">
        <f aca="false">Q153*R$8/86.4</f>
        <v>4.27044432879761</v>
      </c>
      <c r="U153" s="105" t="n">
        <f aca="false">S153*R$8/86.4</f>
        <v>17.6493099751511</v>
      </c>
      <c r="V153" s="105" t="n">
        <f aca="false">(Q153+S153)*R$8/86.4</f>
        <v>21.9197543039487</v>
      </c>
      <c r="Y153" s="15"/>
      <c r="Z153" s="15"/>
      <c r="AA153" s="15"/>
      <c r="AB153" s="15"/>
      <c r="AC153" s="105" t="n">
        <f aca="false">(B153-B$16)^2</f>
        <v>42.0113379940828</v>
      </c>
      <c r="AD153" s="105" t="n">
        <f aca="false">(B153-V153)^2</f>
        <v>93.0791631093609</v>
      </c>
      <c r="AE153" s="32"/>
      <c r="AF153" s="32" t="n">
        <f aca="false">B153-V153</f>
        <v>-9.64775430394871</v>
      </c>
      <c r="AG153" s="32" t="str">
        <f aca="false">B153</f>
        <v>12,272</v>
      </c>
      <c r="AH153" s="32"/>
      <c r="AI153" s="119" t="str">
        <f aca="false">IF(V153&lt;B153,"-","+")</f>
        <v>-</v>
      </c>
      <c r="AJ153" s="120" t="n">
        <f aca="false">IF(AI153="-",AJ152-1,AJ152+1)</f>
        <v>-136</v>
      </c>
      <c r="AK153" s="112"/>
      <c r="AL153" s="105" t="n">
        <f aca="false">V153-V$16+AL152</f>
        <v>6115.02662385563</v>
      </c>
      <c r="AM153" s="105" t="n">
        <f aca="false">B153-B$16+AM152</f>
        <v>380.520692307693</v>
      </c>
      <c r="AN153" s="105" t="n">
        <f aca="false">(AM153-AM$16)^2</f>
        <v>2511.4404111953</v>
      </c>
      <c r="AO153" s="105" t="n">
        <f aca="false">(AM153-AL153)^2</f>
        <v>32884558.2789585</v>
      </c>
      <c r="AP153" s="32"/>
      <c r="AQ153" s="109" t="n">
        <f aca="false">((V153-B153)/B153)^2</f>
        <v>0.618047389796412</v>
      </c>
    </row>
    <row r="154" customFormat="false" ht="12.8" hidden="false" customHeight="false" outlineLevel="0" collapsed="false">
      <c r="A154" s="113" t="n">
        <v>41045</v>
      </c>
      <c r="B154" s="114" t="s">
        <v>122</v>
      </c>
      <c r="C154" s="68" t="n">
        <v>5.66</v>
      </c>
      <c r="D154" s="115" t="n">
        <v>11.2</v>
      </c>
      <c r="E154" s="116" t="n">
        <v>11.4</v>
      </c>
      <c r="F154" s="116" t="n">
        <v>4.7</v>
      </c>
      <c r="G154" s="116" t="n">
        <v>3.9</v>
      </c>
      <c r="H154" s="117"/>
      <c r="I154" s="117"/>
      <c r="J154" s="118" t="n">
        <f aca="false">(D154*D$15*D$8+E154*E$15*E$8+F154*F$15*F$8+G154*G$15*G$8+H154*H$15*H$8+I154*I$15*I$8)*M$15</f>
        <v>8.16607708371335</v>
      </c>
      <c r="K154" s="105" t="n">
        <f aca="false">K153+J154-M154-N154-O154</f>
        <v>90.4784121305723</v>
      </c>
      <c r="L154" s="109" t="n">
        <f aca="false">K153/$K$3</f>
        <v>0.428312765447922</v>
      </c>
      <c r="M154" s="118" t="n">
        <f aca="false">IF(J154&gt;K$6,(J154-K$6)^2/(J154-K$6+K$3-K153),0)</f>
        <v>0.260094635413055</v>
      </c>
      <c r="N154" s="118" t="n">
        <f aca="false">IF((J154-M154)&gt;C154,C154,(J154-M154+(C154-(J154-M154))*L154))</f>
        <v>5.66</v>
      </c>
      <c r="O154" s="118" t="n">
        <f aca="false">IF(K153&gt;(K$5/100*K$3),(K$4/100*L154*(K153-(K$5/100*K$3))),0)</f>
        <v>0</v>
      </c>
      <c r="P154" s="105" t="n">
        <f aca="false">P153+M154-Q154</f>
        <v>3.25421041538348</v>
      </c>
      <c r="Q154" s="118" t="n">
        <f aca="false">P153*(1-0.5^(1/K$7))</f>
        <v>2.99411577997043</v>
      </c>
      <c r="R154" s="105" t="n">
        <f aca="false">R153-S154+O154</f>
        <v>7.41875954766602</v>
      </c>
      <c r="S154" s="118" t="n">
        <f aca="false">R153*(1-0.5^(1/K$8))</f>
        <v>0.173405284417189</v>
      </c>
      <c r="T154" s="105" t="n">
        <f aca="false">Q154*R$8/86.4</f>
        <v>297.782834459327</v>
      </c>
      <c r="U154" s="105" t="n">
        <f aca="false">S154*R$8/86.4</f>
        <v>17.2461991782049</v>
      </c>
      <c r="V154" s="105" t="n">
        <f aca="false">(Q154+S154)*R$8/86.4</f>
        <v>315.029033637532</v>
      </c>
      <c r="Y154" s="15"/>
      <c r="Z154" s="15"/>
      <c r="AA154" s="15"/>
      <c r="AB154" s="15"/>
      <c r="AC154" s="105" t="n">
        <f aca="false">(B154-B$16)^2</f>
        <v>20.6899019171598</v>
      </c>
      <c r="AD154" s="105" t="n">
        <f aca="false">(B154-V154)^2</f>
        <v>92836.0165980404</v>
      </c>
      <c r="AE154" s="32"/>
      <c r="AF154" s="32" t="n">
        <f aca="false">B154-V154</f>
        <v>-304.690033637532</v>
      </c>
      <c r="AG154" s="32" t="str">
        <f aca="false">B154</f>
        <v>10,339</v>
      </c>
      <c r="AH154" s="32"/>
      <c r="AI154" s="119" t="str">
        <f aca="false">IF(V154&lt;B154,"-","+")</f>
        <v>-</v>
      </c>
      <c r="AJ154" s="120" t="n">
        <f aca="false">IF(AI154="-",AJ153-1,AJ153+1)</f>
        <v>-137</v>
      </c>
      <c r="AK154" s="112"/>
      <c r="AL154" s="105" t="n">
        <f aca="false">V154-V$16+AL153</f>
        <v>6345.05634111716</v>
      </c>
      <c r="AM154" s="105" t="n">
        <f aca="false">B154-B$16+AM153</f>
        <v>385.069307692308</v>
      </c>
      <c r="AN154" s="105" t="n">
        <f aca="false">(AM154-AM$16)^2</f>
        <v>2988.03142422504</v>
      </c>
      <c r="AO154" s="105" t="n">
        <f aca="false">(AM154-AL154)^2</f>
        <v>35521445.4385923</v>
      </c>
      <c r="AP154" s="32"/>
      <c r="AQ154" s="109" t="n">
        <f aca="false">((V154-B154)/B154)^2</f>
        <v>868.479210514038</v>
      </c>
    </row>
    <row r="155" customFormat="false" ht="12.8" hidden="false" customHeight="false" outlineLevel="0" collapsed="false">
      <c r="A155" s="113" t="n">
        <v>41046</v>
      </c>
      <c r="B155" s="114" t="s">
        <v>136</v>
      </c>
      <c r="C155" s="68" t="n">
        <v>5.66</v>
      </c>
      <c r="D155" s="115" t="n">
        <v>0</v>
      </c>
      <c r="E155" s="116" t="n">
        <v>9.6</v>
      </c>
      <c r="F155" s="116" t="n">
        <v>0</v>
      </c>
      <c r="G155" s="116" t="n">
        <v>1.3</v>
      </c>
      <c r="H155" s="117"/>
      <c r="I155" s="117"/>
      <c r="J155" s="118" t="n">
        <f aca="false">(D155*D$15*D$8+E155*E$15*E$8+F155*F$15*F$8+G155*G$15*G$8+H155*H$15*H$8+I155*I$15*I$8)*M$15</f>
        <v>2.4584207434196</v>
      </c>
      <c r="K155" s="105" t="n">
        <f aca="false">K154+J155-M155-N155-O155</f>
        <v>89.0722285992831</v>
      </c>
      <c r="L155" s="109" t="n">
        <f aca="false">K154/$K$3</f>
        <v>0.439215592866856</v>
      </c>
      <c r="M155" s="118" t="n">
        <f aca="false">IF(J155&gt;K$6,(J155-K$6)^2/(J155-K$6+K$3-K154),0)</f>
        <v>0</v>
      </c>
      <c r="N155" s="118" t="n">
        <f aca="false">IF((J155-M155)&gt;C155,C155,(J155-M155+(C155-(J155-M155))*L155))</f>
        <v>3.86460427470879</v>
      </c>
      <c r="O155" s="118" t="n">
        <f aca="false">IF(K154&gt;(K$5/100*K$3),(K$4/100*L155*(K154-(K$5/100*K$3))),0)</f>
        <v>0</v>
      </c>
      <c r="P155" s="105" t="n">
        <f aca="false">P154+M155-Q155</f>
        <v>1.62710520769174</v>
      </c>
      <c r="Q155" s="118" t="n">
        <f aca="false">P154*(1-0.5^(1/K$7))</f>
        <v>1.62710520769174</v>
      </c>
      <c r="R155" s="105" t="n">
        <f aca="false">R154-S155+O155</f>
        <v>7.24931484541859</v>
      </c>
      <c r="S155" s="118" t="n">
        <f aca="false">R154*(1-0.5^(1/K$8))</f>
        <v>0.169444702247431</v>
      </c>
      <c r="T155" s="105" t="n">
        <f aca="false">Q155*R$8/86.4</f>
        <v>161.825405667768</v>
      </c>
      <c r="U155" s="105" t="n">
        <f aca="false">S155*R$8/86.4</f>
        <v>16.8522954445854</v>
      </c>
      <c r="V155" s="105" t="n">
        <f aca="false">(Q155+S155)*R$8/86.4</f>
        <v>178.677701112353</v>
      </c>
      <c r="Y155" s="15"/>
      <c r="Z155" s="15"/>
      <c r="AA155" s="15"/>
      <c r="AB155" s="15"/>
      <c r="AC155" s="105" t="n">
        <f aca="false">(B155-B$16)^2</f>
        <v>11.7211423017752</v>
      </c>
      <c r="AD155" s="105" t="n">
        <f aca="false">(B155-V155)^2</f>
        <v>28717.9459946969</v>
      </c>
      <c r="AE155" s="32"/>
      <c r="AF155" s="32" t="n">
        <f aca="false">B155-V155</f>
        <v>-169.463701112353</v>
      </c>
      <c r="AG155" s="32" t="str">
        <f aca="false">B155</f>
        <v>9,214</v>
      </c>
      <c r="AH155" s="32"/>
      <c r="AI155" s="119" t="str">
        <f aca="false">IF(V155&lt;B155,"-","+")</f>
        <v>-</v>
      </c>
      <c r="AJ155" s="120" t="n">
        <f aca="false">IF(AI155="-",AJ154-1,AJ154+1)</f>
        <v>-138</v>
      </c>
      <c r="AK155" s="112"/>
      <c r="AL155" s="105" t="n">
        <f aca="false">V155-V$16+AL154</f>
        <v>6438.73472585351</v>
      </c>
      <c r="AM155" s="105" t="n">
        <f aca="false">B155-B$16+AM154</f>
        <v>388.492923076923</v>
      </c>
      <c r="AN155" s="105" t="n">
        <f aca="false">(AM155-AM$16)^2</f>
        <v>3374.04198142133</v>
      </c>
      <c r="AO155" s="105" t="n">
        <f aca="false">(AM155-AL155)^2</f>
        <v>36605425.8720652</v>
      </c>
      <c r="AP155" s="32"/>
      <c r="AQ155" s="109" t="n">
        <f aca="false">((V155-B155)/B155)^2</f>
        <v>338.264917910201</v>
      </c>
    </row>
    <row r="156" customFormat="false" ht="12.8" hidden="false" customHeight="false" outlineLevel="0" collapsed="false">
      <c r="A156" s="113" t="n">
        <v>41047</v>
      </c>
      <c r="B156" s="114" t="s">
        <v>122</v>
      </c>
      <c r="C156" s="68" t="n">
        <v>5.66</v>
      </c>
      <c r="D156" s="115" t="n">
        <v>0</v>
      </c>
      <c r="E156" s="116" t="n">
        <v>2</v>
      </c>
      <c r="F156" s="116" t="n">
        <v>0</v>
      </c>
      <c r="G156" s="116" t="n">
        <v>0</v>
      </c>
      <c r="H156" s="117"/>
      <c r="I156" s="117"/>
      <c r="J156" s="118" t="n">
        <f aca="false">(D156*D$15*D$8+E156*E$15*E$8+F156*F$15*F$8+G156*G$15*G$8+H156*H$15*H$8+I156*I$15*I$8)*M$15</f>
        <v>0.395919014288436</v>
      </c>
      <c r="K156" s="105" t="n">
        <f aca="false">K155+J156-M156-N156-O156</f>
        <v>86.7960954685819</v>
      </c>
      <c r="L156" s="109" t="n">
        <f aca="false">K155/$K$3</f>
        <v>0.432389459219821</v>
      </c>
      <c r="M156" s="118" t="n">
        <f aca="false">IF(J156&gt;K$6,(J156-K$6)^2/(J156-K$6+K$3-K155),0)</f>
        <v>0</v>
      </c>
      <c r="N156" s="118" t="n">
        <f aca="false">IF((J156-M156)&gt;C156,C156,(J156-M156+(C156-(J156-M156))*L156))</f>
        <v>2.6720521449896</v>
      </c>
      <c r="O156" s="118" t="n">
        <f aca="false">IF(K155&gt;(K$5/100*K$3),(K$4/100*L156*(K155-(K$5/100*K$3))),0)</f>
        <v>0</v>
      </c>
      <c r="P156" s="105" t="n">
        <f aca="false">P155+M156-Q156</f>
        <v>0.813552603845871</v>
      </c>
      <c r="Q156" s="118" t="n">
        <f aca="false">P155*(1-0.5^(1/K$7))</f>
        <v>0.813552603845871</v>
      </c>
      <c r="R156" s="105" t="n">
        <f aca="false">R155-S156+O156</f>
        <v>7.08374026551914</v>
      </c>
      <c r="S156" s="118" t="n">
        <f aca="false">R155*(1-0.5^(1/K$8))</f>
        <v>0.16557457989945</v>
      </c>
      <c r="T156" s="105" t="n">
        <f aca="false">Q156*R$8/86.4</f>
        <v>80.9127028338839</v>
      </c>
      <c r="U156" s="105" t="n">
        <f aca="false">S156*R$8/86.4</f>
        <v>16.4673884846757</v>
      </c>
      <c r="V156" s="105" t="n">
        <f aca="false">(Q156+S156)*R$8/86.4</f>
        <v>97.3800913185595</v>
      </c>
      <c r="Y156" s="15"/>
      <c r="Z156" s="15"/>
      <c r="AA156" s="15"/>
      <c r="AB156" s="15"/>
      <c r="AC156" s="105" t="n">
        <f aca="false">(B156-B$16)^2</f>
        <v>20.6899019171598</v>
      </c>
      <c r="AD156" s="105" t="n">
        <f aca="false">(B156-V156)^2</f>
        <v>7576.15157792581</v>
      </c>
      <c r="AE156" s="32"/>
      <c r="AF156" s="32" t="n">
        <f aca="false">B156-V156</f>
        <v>-87.0410913185595</v>
      </c>
      <c r="AG156" s="32" t="str">
        <f aca="false">B156</f>
        <v>10,339</v>
      </c>
      <c r="AH156" s="32"/>
      <c r="AI156" s="119" t="str">
        <f aca="false">IF(V156&lt;B156,"-","+")</f>
        <v>-</v>
      </c>
      <c r="AJ156" s="120" t="n">
        <f aca="false">IF(AI156="-",AJ155-1,AJ155+1)</f>
        <v>-139</v>
      </c>
      <c r="AK156" s="112"/>
      <c r="AL156" s="105" t="n">
        <f aca="false">V156-V$16+AL155</f>
        <v>6451.11550079606</v>
      </c>
      <c r="AM156" s="105" t="n">
        <f aca="false">B156-B$16+AM155</f>
        <v>393.041538461539</v>
      </c>
      <c r="AN156" s="105" t="n">
        <f aca="false">(AM156-AM$16)^2</f>
        <v>3923.15821750433</v>
      </c>
      <c r="AO156" s="105" t="n">
        <f aca="false">(AM156-AL156)^2</f>
        <v>36700260.1331155</v>
      </c>
      <c r="AP156" s="32"/>
      <c r="AQ156" s="109" t="n">
        <f aca="false">((V156-B156)/B156)^2</f>
        <v>70.8747572574174</v>
      </c>
    </row>
    <row r="157" customFormat="false" ht="12.8" hidden="false" customHeight="false" outlineLevel="0" collapsed="false">
      <c r="A157" s="113" t="n">
        <v>41048</v>
      </c>
      <c r="B157" s="114" t="s">
        <v>108</v>
      </c>
      <c r="C157" s="68" t="n">
        <v>5.66</v>
      </c>
      <c r="D157" s="115" t="n">
        <v>0</v>
      </c>
      <c r="E157" s="116" t="n">
        <v>0</v>
      </c>
      <c r="F157" s="116" t="n">
        <v>0</v>
      </c>
      <c r="G157" s="116" t="n">
        <v>0</v>
      </c>
      <c r="H157" s="117"/>
      <c r="I157" s="117"/>
      <c r="J157" s="118" t="n">
        <f aca="false">(D157*D$15*D$8+E157*E$15*E$8+F157*F$15*F$8+G157*G$15*G$8+H157*H$15*H$8+I157*I$15*I$8)*M$15</f>
        <v>0</v>
      </c>
      <c r="K157" s="105" t="n">
        <f aca="false">K156+J157-M157-N157-O157</f>
        <v>84.4113095445423</v>
      </c>
      <c r="L157" s="109" t="n">
        <f aca="false">K156/$K$3</f>
        <v>0.421340269264961</v>
      </c>
      <c r="M157" s="118" t="n">
        <f aca="false">IF(J157&gt;K$6,(J157-K$6)^2/(J157-K$6+K$3-K156),0)</f>
        <v>0</v>
      </c>
      <c r="N157" s="118" t="n">
        <f aca="false">IF((J157-M157)&gt;C157,C157,(J157-M157+(C157-(J157-M157))*L157))</f>
        <v>2.38478592403968</v>
      </c>
      <c r="O157" s="118" t="n">
        <f aca="false">IF(K156&gt;(K$5/100*K$3),(K$4/100*L157*(K156-(K$5/100*K$3))),0)</f>
        <v>0</v>
      </c>
      <c r="P157" s="105" t="n">
        <f aca="false">P156+M157-Q157</f>
        <v>0.406776301922935</v>
      </c>
      <c r="Q157" s="118" t="n">
        <f aca="false">P156*(1-0.5^(1/K$7))</f>
        <v>0.406776301922935</v>
      </c>
      <c r="R157" s="105" t="n">
        <f aca="false">R156-S157+O157</f>
        <v>6.92194741425108</v>
      </c>
      <c r="S157" s="118" t="n">
        <f aca="false">R156*(1-0.5^(1/K$8))</f>
        <v>0.16179285126806</v>
      </c>
      <c r="T157" s="105" t="n">
        <f aca="false">Q157*R$8/86.4</f>
        <v>40.4563514169419</v>
      </c>
      <c r="U157" s="105" t="n">
        <f aca="false">S157*R$8/86.4</f>
        <v>16.0912728118801</v>
      </c>
      <c r="V157" s="105" t="n">
        <f aca="false">(Q157+S157)*R$8/86.4</f>
        <v>56.547624228822</v>
      </c>
      <c r="Y157" s="15"/>
      <c r="Z157" s="15"/>
      <c r="AA157" s="15"/>
      <c r="AB157" s="15"/>
      <c r="AC157" s="105" t="n">
        <f aca="false">(B157-B$16)^2</f>
        <v>3.82443153254438</v>
      </c>
      <c r="AD157" s="105" t="n">
        <f aca="false">(B157-V157)^2</f>
        <v>2381.59852737115</v>
      </c>
      <c r="AE157" s="32"/>
      <c r="AF157" s="32" t="n">
        <f aca="false">B157-V157</f>
        <v>-48.801624228822</v>
      </c>
      <c r="AG157" s="32" t="str">
        <f aca="false">B157</f>
        <v>7,746</v>
      </c>
      <c r="AH157" s="32"/>
      <c r="AI157" s="119" t="str">
        <f aca="false">IF(V157&lt;B157,"-","+")</f>
        <v>-</v>
      </c>
      <c r="AJ157" s="120" t="n">
        <f aca="false">IF(AI157="-",AJ156-1,AJ156+1)</f>
        <v>-140</v>
      </c>
      <c r="AK157" s="112"/>
      <c r="AL157" s="105" t="n">
        <f aca="false">V157-V$16+AL156</f>
        <v>6422.66380864888</v>
      </c>
      <c r="AM157" s="105" t="n">
        <f aca="false">B157-B$16+AM156</f>
        <v>394.997153846154</v>
      </c>
      <c r="AN157" s="105" t="n">
        <f aca="false">(AM157-AM$16)^2</f>
        <v>4171.96305636925</v>
      </c>
      <c r="AO157" s="105" t="n">
        <f aca="false">(AM157-AL157)^2</f>
        <v>36332765.3014207</v>
      </c>
      <c r="AP157" s="32"/>
      <c r="AQ157" s="109" t="n">
        <f aca="false">((V157-B157)/B157)^2</f>
        <v>39.6929674299993</v>
      </c>
    </row>
    <row r="158" customFormat="false" ht="12.8" hidden="false" customHeight="false" outlineLevel="0" collapsed="false">
      <c r="A158" s="113" t="n">
        <v>41049</v>
      </c>
      <c r="B158" s="114" t="s">
        <v>121</v>
      </c>
      <c r="C158" s="68" t="n">
        <v>5.66</v>
      </c>
      <c r="D158" s="115" t="n">
        <v>0</v>
      </c>
      <c r="E158" s="116" t="n">
        <v>0</v>
      </c>
      <c r="F158" s="116" t="n">
        <v>0</v>
      </c>
      <c r="G158" s="116" t="n">
        <v>0</v>
      </c>
      <c r="H158" s="117"/>
      <c r="I158" s="117"/>
      <c r="J158" s="118" t="n">
        <f aca="false">(D158*D$15*D$8+E158*E$15*E$8+F158*F$15*F$8+G158*G$15*G$8+H158*H$15*H$8+I158*I$15*I$8)*M$15</f>
        <v>0</v>
      </c>
      <c r="K158" s="105" t="n">
        <f aca="false">K157+J158-M158-N158-O158</f>
        <v>82.0920473502602</v>
      </c>
      <c r="L158" s="109" t="n">
        <f aca="false">K157/$K$3</f>
        <v>0.409763638565739</v>
      </c>
      <c r="M158" s="118" t="n">
        <f aca="false">IF(J158&gt;K$6,(J158-K$6)^2/(J158-K$6+K$3-K157),0)</f>
        <v>0</v>
      </c>
      <c r="N158" s="118" t="n">
        <f aca="false">IF((J158-M158)&gt;C158,C158,(J158-M158+(C158-(J158-M158))*L158))</f>
        <v>2.31926219428208</v>
      </c>
      <c r="O158" s="118" t="n">
        <f aca="false">IF(K157&gt;(K$5/100*K$3),(K$4/100*L158*(K157-(K$5/100*K$3))),0)</f>
        <v>0</v>
      </c>
      <c r="P158" s="105" t="n">
        <f aca="false">P157+M158-Q158</f>
        <v>0.203388150961468</v>
      </c>
      <c r="Q158" s="118" t="n">
        <f aca="false">P157*(1-0.5^(1/K$7))</f>
        <v>0.203388150961468</v>
      </c>
      <c r="R158" s="105" t="n">
        <f aca="false">R157-S158+O158</f>
        <v>6.76384991681309</v>
      </c>
      <c r="S158" s="118" t="n">
        <f aca="false">R157*(1-0.5^(1/K$8))</f>
        <v>0.158097497437985</v>
      </c>
      <c r="T158" s="105" t="n">
        <f aca="false">Q158*R$8/86.4</f>
        <v>20.228175708471</v>
      </c>
      <c r="U158" s="105" t="n">
        <f aca="false">S158*R$8/86.4</f>
        <v>15.7237476329236</v>
      </c>
      <c r="V158" s="105" t="n">
        <f aca="false">(Q158+S158)*R$8/86.4</f>
        <v>35.9519233413946</v>
      </c>
      <c r="Y158" s="15"/>
      <c r="Z158" s="15"/>
      <c r="AA158" s="15"/>
      <c r="AB158" s="15"/>
      <c r="AC158" s="105" t="n">
        <f aca="false">(B158-B$16)^2</f>
        <v>0.96749922485207</v>
      </c>
      <c r="AD158" s="105" t="n">
        <f aca="false">(B158-V158)^2</f>
        <v>851.351210516299</v>
      </c>
      <c r="AE158" s="32"/>
      <c r="AF158" s="32" t="n">
        <f aca="false">B158-V158</f>
        <v>-29.1779233413946</v>
      </c>
      <c r="AG158" s="32" t="str">
        <f aca="false">B158</f>
        <v>6,774</v>
      </c>
      <c r="AH158" s="32"/>
      <c r="AI158" s="119" t="str">
        <f aca="false">IF(V158&lt;B158,"-","+")</f>
        <v>-</v>
      </c>
      <c r="AJ158" s="120" t="n">
        <f aca="false">IF(AI158="-",AJ157-1,AJ157+1)</f>
        <v>-141</v>
      </c>
      <c r="AK158" s="112"/>
      <c r="AL158" s="105" t="n">
        <f aca="false">V158-V$16+AL157</f>
        <v>6373.61641561427</v>
      </c>
      <c r="AM158" s="105" t="n">
        <f aca="false">B158-B$16+AM157</f>
        <v>395.98076923077</v>
      </c>
      <c r="AN158" s="105" t="n">
        <f aca="false">(AM158-AM$16)^2</f>
        <v>4299.99543702322</v>
      </c>
      <c r="AO158" s="105" t="n">
        <f aca="false">(AM158-AL158)^2</f>
        <v>35732127.9209147</v>
      </c>
      <c r="AP158" s="32"/>
      <c r="AQ158" s="109" t="n">
        <f aca="false">((V158-B158)/B158)^2</f>
        <v>18.5531806497389</v>
      </c>
    </row>
    <row r="159" customFormat="false" ht="12.8" hidden="false" customHeight="false" outlineLevel="0" collapsed="false">
      <c r="A159" s="113" t="n">
        <v>41050</v>
      </c>
      <c r="B159" s="114" t="s">
        <v>120</v>
      </c>
      <c r="C159" s="68" t="n">
        <v>5.66</v>
      </c>
      <c r="D159" s="115" t="n">
        <v>0</v>
      </c>
      <c r="E159" s="116" t="n">
        <v>0</v>
      </c>
      <c r="F159" s="116" t="n">
        <v>0</v>
      </c>
      <c r="G159" s="116" t="n">
        <v>0</v>
      </c>
      <c r="H159" s="117"/>
      <c r="I159" s="117"/>
      <c r="J159" s="118" t="n">
        <f aca="false">(D159*D$15*D$8+E159*E$15*E$8+F159*F$15*F$8+G159*G$15*G$8+H159*H$15*H$8+I159*I$15*I$8)*M$15</f>
        <v>0</v>
      </c>
      <c r="K159" s="105" t="n">
        <f aca="false">K158+J159-M159-N159-O159</f>
        <v>79.8365085735491</v>
      </c>
      <c r="L159" s="109" t="n">
        <f aca="false">K158/$K$3</f>
        <v>0.398505084224564</v>
      </c>
      <c r="M159" s="118" t="n">
        <f aca="false">IF(J159&gt;K$6,(J159-K$6)^2/(J159-K$6+K$3-K158),0)</f>
        <v>0</v>
      </c>
      <c r="N159" s="118" t="n">
        <f aca="false">IF((J159-M159)&gt;C159,C159,(J159-M159+(C159-(J159-M159))*L159))</f>
        <v>2.25553877671103</v>
      </c>
      <c r="O159" s="118" t="n">
        <f aca="false">IF(K158&gt;(K$5/100*K$3),(K$4/100*L159*(K158-(K$5/100*K$3))),0)</f>
        <v>0</v>
      </c>
      <c r="P159" s="105" t="n">
        <f aca="false">P158+M159-Q159</f>
        <v>0.101694075480734</v>
      </c>
      <c r="Q159" s="118" t="n">
        <f aca="false">P158*(1-0.5^(1/K$7))</f>
        <v>0.101694075480734</v>
      </c>
      <c r="R159" s="105" t="n">
        <f aca="false">R158-S159+O159</f>
        <v>6.60936337120706</v>
      </c>
      <c r="S159" s="118" t="n">
        <f aca="false">R158*(1-0.5^(1/K$8))</f>
        <v>0.154486545606034</v>
      </c>
      <c r="T159" s="105" t="n">
        <f aca="false">Q159*R$8/86.4</f>
        <v>10.1140878542355</v>
      </c>
      <c r="U159" s="105" t="n">
        <f aca="false">S159*R$8/86.4</f>
        <v>15.3646167406557</v>
      </c>
      <c r="V159" s="105" t="n">
        <f aca="false">(Q159+S159)*R$8/86.4</f>
        <v>25.4787045948912</v>
      </c>
      <c r="Y159" s="15"/>
      <c r="Z159" s="15"/>
      <c r="AA159" s="15"/>
      <c r="AB159" s="15"/>
      <c r="AC159" s="105" t="n">
        <f aca="false">(B159-B$16)^2</f>
        <v>1.37502684023669</v>
      </c>
      <c r="AD159" s="105" t="n">
        <f aca="false">(B159-V159)^2</f>
        <v>342.831316645274</v>
      </c>
      <c r="AE159" s="32"/>
      <c r="AF159" s="32" t="n">
        <f aca="false">B159-V159</f>
        <v>-18.5157045948912</v>
      </c>
      <c r="AG159" s="32" t="str">
        <f aca="false">B159</f>
        <v>6,963</v>
      </c>
      <c r="AH159" s="32"/>
      <c r="AI159" s="119" t="str">
        <f aca="false">IF(V159&lt;B159,"-","+")</f>
        <v>-</v>
      </c>
      <c r="AJ159" s="120" t="n">
        <f aca="false">IF(AI159="-",AJ158-1,AJ158+1)</f>
        <v>-142</v>
      </c>
      <c r="AK159" s="112"/>
      <c r="AL159" s="105" t="n">
        <f aca="false">V159-V$16+AL158</f>
        <v>6314.09580383316</v>
      </c>
      <c r="AM159" s="105" t="n">
        <f aca="false">B159-B$16+AM158</f>
        <v>397.153384615385</v>
      </c>
      <c r="AN159" s="105" t="n">
        <f aca="false">(AM159-AM$16)^2</f>
        <v>4455.15744821261</v>
      </c>
      <c r="AO159" s="105" t="n">
        <f aca="false">(AM159-AL159)^2</f>
        <v>35010207.5923386</v>
      </c>
      <c r="AP159" s="32"/>
      <c r="AQ159" s="109" t="n">
        <f aca="false">((V159-B159)/B159)^2</f>
        <v>7.07111167636214</v>
      </c>
    </row>
    <row r="160" customFormat="false" ht="12.8" hidden="false" customHeight="false" outlineLevel="0" collapsed="false">
      <c r="A160" s="113" t="n">
        <v>41051</v>
      </c>
      <c r="B160" s="114" t="s">
        <v>96</v>
      </c>
      <c r="C160" s="68" t="n">
        <v>5.66</v>
      </c>
      <c r="D160" s="115" t="n">
        <v>0</v>
      </c>
      <c r="E160" s="116" t="n">
        <v>0</v>
      </c>
      <c r="F160" s="116" t="n">
        <v>0</v>
      </c>
      <c r="G160" s="116" t="n">
        <v>0</v>
      </c>
      <c r="H160" s="117"/>
      <c r="I160" s="117"/>
      <c r="J160" s="118" t="n">
        <f aca="false">(D160*D$15*D$8+E160*E$15*E$8+F160*F$15*F$8+G160*G$15*G$8+H160*H$15*H$8+I160*I$15*I$8)*M$15</f>
        <v>0</v>
      </c>
      <c r="K160" s="105" t="n">
        <f aca="false">K159+J160-M160-N160-O160</f>
        <v>77.6429423671108</v>
      </c>
      <c r="L160" s="109" t="n">
        <f aca="false">K159/$K$3</f>
        <v>0.387555866861889</v>
      </c>
      <c r="M160" s="118" t="n">
        <f aca="false">IF(J160&gt;K$6,(J160-K$6)^2/(J160-K$6+K$3-K159),0)</f>
        <v>0</v>
      </c>
      <c r="N160" s="118" t="n">
        <f aca="false">IF((J160-M160)&gt;C160,C160,(J160-M160+(C160-(J160-M160))*L160))</f>
        <v>2.19356620643829</v>
      </c>
      <c r="O160" s="118" t="n">
        <f aca="false">IF(K159&gt;(K$5/100*K$3),(K$4/100*L160*(K159-(K$5/100*K$3))),0)</f>
        <v>0</v>
      </c>
      <c r="P160" s="105" t="n">
        <f aca="false">P159+M160-Q160</f>
        <v>0.0508470377403669</v>
      </c>
      <c r="Q160" s="118" t="n">
        <f aca="false">P159*(1-0.5^(1/K$7))</f>
        <v>0.0508470377403669</v>
      </c>
      <c r="R160" s="105" t="n">
        <f aca="false">R159-S160+O160</f>
        <v>6.45840530317915</v>
      </c>
      <c r="S160" s="118" t="n">
        <f aca="false">R159*(1-0.5^(1/K$8))</f>
        <v>0.150958068027908</v>
      </c>
      <c r="T160" s="105" t="n">
        <f aca="false">Q160*R$8/86.4</f>
        <v>5.05704392711774</v>
      </c>
      <c r="U160" s="105" t="n">
        <f aca="false">S160*R$8/86.4</f>
        <v>15.0136884093034</v>
      </c>
      <c r="V160" s="105" t="n">
        <f aca="false">(Q160+S160)*R$8/86.4</f>
        <v>20.0707323364211</v>
      </c>
      <c r="Y160" s="15"/>
      <c r="Z160" s="15"/>
      <c r="AA160" s="15"/>
      <c r="AB160" s="15"/>
      <c r="AC160" s="105" t="n">
        <f aca="false">(B160-B$16)^2</f>
        <v>0.634596071005916</v>
      </c>
      <c r="AD160" s="105" t="n">
        <f aca="false">(B160-V160)^2</f>
        <v>181.811037720249</v>
      </c>
      <c r="AE160" s="32"/>
      <c r="AF160" s="32" t="n">
        <f aca="false">B160-V160</f>
        <v>-13.4837323364211</v>
      </c>
      <c r="AG160" s="32" t="str">
        <f aca="false">B160</f>
        <v>6,587</v>
      </c>
      <c r="AH160" s="32"/>
      <c r="AI160" s="119" t="str">
        <f aca="false">IF(V160&lt;B160,"-","+")</f>
        <v>-</v>
      </c>
      <c r="AJ160" s="120" t="n">
        <f aca="false">IF(AI160="-",AJ159-1,AJ159+1)</f>
        <v>-143</v>
      </c>
      <c r="AK160" s="112"/>
      <c r="AL160" s="105" t="n">
        <f aca="false">V160-V$16+AL159</f>
        <v>6249.16721979357</v>
      </c>
      <c r="AM160" s="105" t="n">
        <f aca="false">B160-B$16+AM159</f>
        <v>397.95</v>
      </c>
      <c r="AN160" s="105" t="n">
        <f aca="false">(AM160-AM$16)^2</f>
        <v>4562.13536400514</v>
      </c>
      <c r="AO160" s="105" t="n">
        <f aca="false">(AM160-AL160)^2</f>
        <v>34236742.9532088</v>
      </c>
      <c r="AP160" s="32"/>
      <c r="AQ160" s="109" t="n">
        <f aca="false">((V160-B160)/B160)^2</f>
        <v>4.19029808796527</v>
      </c>
    </row>
    <row r="161" customFormat="false" ht="12.8" hidden="false" customHeight="false" outlineLevel="0" collapsed="false">
      <c r="A161" s="113" t="n">
        <v>41052</v>
      </c>
      <c r="B161" s="114" t="s">
        <v>96</v>
      </c>
      <c r="C161" s="68" t="n">
        <v>5.66</v>
      </c>
      <c r="D161" s="115" t="n">
        <v>0</v>
      </c>
      <c r="E161" s="116" t="n">
        <v>0</v>
      </c>
      <c r="F161" s="116" t="n">
        <v>0</v>
      </c>
      <c r="G161" s="116" t="n">
        <v>0</v>
      </c>
      <c r="H161" s="117"/>
      <c r="I161" s="117"/>
      <c r="J161" s="118" t="n">
        <f aca="false">(D161*D$15*D$8+E161*E$15*E$8+F161*F$15*F$8+G161*G$15*G$8+H161*H$15*H$8+I161*I$15*I$8)*M$15</f>
        <v>0</v>
      </c>
      <c r="K161" s="105" t="n">
        <f aca="false">K160+J161-M161-N161-O161</f>
        <v>75.5096459894514</v>
      </c>
      <c r="L161" s="109" t="n">
        <f aca="false">K160/$K$3</f>
        <v>0.376907487218985</v>
      </c>
      <c r="M161" s="118" t="n">
        <f aca="false">IF(J161&gt;K$6,(J161-K$6)^2/(J161-K$6+K$3-K160),0)</f>
        <v>0</v>
      </c>
      <c r="N161" s="118" t="n">
        <f aca="false">IF((J161-M161)&gt;C161,C161,(J161-M161+(C161-(J161-M161))*L161))</f>
        <v>2.13329637765945</v>
      </c>
      <c r="O161" s="118" t="n">
        <f aca="false">IF(K160&gt;(K$5/100*K$3),(K$4/100*L161*(K160-(K$5/100*K$3))),0)</f>
        <v>0</v>
      </c>
      <c r="P161" s="105" t="n">
        <f aca="false">P160+M161-Q161</f>
        <v>0.0254235188701835</v>
      </c>
      <c r="Q161" s="118" t="n">
        <f aca="false">P160*(1-0.5^(1/K$7))</f>
        <v>0.0254235188701835</v>
      </c>
      <c r="R161" s="105" t="n">
        <f aca="false">R160-S161+O161</f>
        <v>6.3108951221901</v>
      </c>
      <c r="S161" s="118" t="n">
        <f aca="false">R160*(1-0.5^(1/K$8))</f>
        <v>0.147510180989045</v>
      </c>
      <c r="T161" s="105" t="n">
        <f aca="false">Q161*R$8/86.4</f>
        <v>2.52852196355887</v>
      </c>
      <c r="U161" s="105" t="n">
        <f aca="false">S161*R$8/86.4</f>
        <v>14.6707752921165</v>
      </c>
      <c r="V161" s="105" t="n">
        <f aca="false">(Q161+S161)*R$8/86.4</f>
        <v>17.1992972556754</v>
      </c>
      <c r="Y161" s="15"/>
      <c r="Z161" s="15"/>
      <c r="AA161" s="15"/>
      <c r="AB161" s="15"/>
      <c r="AC161" s="105" t="n">
        <f aca="false">(B161-B$16)^2</f>
        <v>0.634596071005916</v>
      </c>
      <c r="AD161" s="105" t="n">
        <f aca="false">(B161-V161)^2</f>
        <v>112.620853042815</v>
      </c>
      <c r="AE161" s="32"/>
      <c r="AF161" s="32" t="n">
        <f aca="false">B161-V161</f>
        <v>-10.6122972556754</v>
      </c>
      <c r="AG161" s="32" t="str">
        <f aca="false">B161</f>
        <v>6,587</v>
      </c>
      <c r="AH161" s="32"/>
      <c r="AI161" s="119" t="str">
        <f aca="false">IF(V161&lt;B161,"-","+")</f>
        <v>-</v>
      </c>
      <c r="AJ161" s="120" t="n">
        <f aca="false">IF(AI161="-",AJ160-1,AJ160+1)</f>
        <v>-144</v>
      </c>
      <c r="AK161" s="112"/>
      <c r="AL161" s="105" t="n">
        <f aca="false">V161-V$16+AL160</f>
        <v>6181.36720067324</v>
      </c>
      <c r="AM161" s="105" t="n">
        <f aca="false">B161-B$16+AM160</f>
        <v>398.746615384616</v>
      </c>
      <c r="AN161" s="105" t="n">
        <f aca="false">(AM161-AM$16)^2</f>
        <v>4670.38247193968</v>
      </c>
      <c r="AO161" s="105" t="n">
        <f aca="false">(AM161-AL161)^2</f>
        <v>33438700.8334038</v>
      </c>
      <c r="AP161" s="32"/>
      <c r="AQ161" s="109" t="n">
        <f aca="false">((V161-B161)/B161)^2</f>
        <v>2.59563418749338</v>
      </c>
    </row>
    <row r="162" customFormat="false" ht="12.8" hidden="false" customHeight="false" outlineLevel="0" collapsed="false">
      <c r="A162" s="113" t="n">
        <v>41053</v>
      </c>
      <c r="B162" s="114" t="s">
        <v>128</v>
      </c>
      <c r="C162" s="68" t="n">
        <v>5.66</v>
      </c>
      <c r="D162" s="115" t="n">
        <v>0</v>
      </c>
      <c r="E162" s="116" t="n">
        <v>0</v>
      </c>
      <c r="F162" s="116" t="n">
        <v>0</v>
      </c>
      <c r="G162" s="116" t="n">
        <v>0</v>
      </c>
      <c r="H162" s="117"/>
      <c r="I162" s="117"/>
      <c r="J162" s="118" t="n">
        <f aca="false">(D162*D$15*D$8+E162*E$15*E$8+F162*F$15*F$8+G162*G$15*G$8+H162*H$15*H$8+I162*I$15*I$8)*M$15</f>
        <v>0</v>
      </c>
      <c r="K162" s="105" t="n">
        <f aca="false">K161+J162-M162-N162-O162</f>
        <v>73.4349634831393</v>
      </c>
      <c r="L162" s="109" t="n">
        <f aca="false">K161/$K$3</f>
        <v>0.366551679560444</v>
      </c>
      <c r="M162" s="118" t="n">
        <f aca="false">IF(J162&gt;K$6,(J162-K$6)^2/(J162-K$6+K$3-K161),0)</f>
        <v>0</v>
      </c>
      <c r="N162" s="118" t="n">
        <f aca="false">IF((J162-M162)&gt;C162,C162,(J162-M162+(C162-(J162-M162))*L162))</f>
        <v>2.07468250631211</v>
      </c>
      <c r="O162" s="118" t="n">
        <f aca="false">IF(K161&gt;(K$5/100*K$3),(K$4/100*L162*(K161-(K$5/100*K$3))),0)</f>
        <v>0</v>
      </c>
      <c r="P162" s="105" t="n">
        <f aca="false">P161+M162-Q162</f>
        <v>0.0127117594350917</v>
      </c>
      <c r="Q162" s="118" t="n">
        <f aca="false">P161*(1-0.5^(1/K$7))</f>
        <v>0.0127117594350917</v>
      </c>
      <c r="R162" s="105" t="n">
        <f aca="false">R161-S162+O162</f>
        <v>6.16675407839112</v>
      </c>
      <c r="S162" s="118" t="n">
        <f aca="false">R161*(1-0.5^(1/K$8))</f>
        <v>0.144141043798986</v>
      </c>
      <c r="T162" s="105" t="n">
        <f aca="false">Q162*R$8/86.4</f>
        <v>1.26426098177944</v>
      </c>
      <c r="U162" s="105" t="n">
        <f aca="false">S162*R$8/86.4</f>
        <v>14.3356943213505</v>
      </c>
      <c r="V162" s="105" t="n">
        <f aca="false">(Q162+S162)*R$8/86.4</f>
        <v>15.5999553031299</v>
      </c>
      <c r="Y162" s="15"/>
      <c r="Z162" s="15"/>
      <c r="AA162" s="15"/>
      <c r="AB162" s="15"/>
      <c r="AC162" s="105" t="n">
        <f aca="false">(B162-B$16)^2</f>
        <v>0.375297609467455</v>
      </c>
      <c r="AD162" s="105" t="n">
        <f aca="false">(B162-V162)^2</f>
        <v>84.5839868477697</v>
      </c>
      <c r="AE162" s="32"/>
      <c r="AF162" s="32" t="n">
        <f aca="false">B162-V162</f>
        <v>-9.19695530312993</v>
      </c>
      <c r="AG162" s="32" t="str">
        <f aca="false">B162</f>
        <v>6,403</v>
      </c>
      <c r="AH162" s="32"/>
      <c r="AI162" s="119" t="str">
        <f aca="false">IF(V162&lt;B162,"-","+")</f>
        <v>-</v>
      </c>
      <c r="AJ162" s="120" t="n">
        <f aca="false">IF(AI162="-",AJ161-1,AJ161+1)</f>
        <v>-145</v>
      </c>
      <c r="AK162" s="112"/>
      <c r="AL162" s="105" t="n">
        <f aca="false">V162-V$16+AL161</f>
        <v>6111.96783960037</v>
      </c>
      <c r="AM162" s="105" t="n">
        <f aca="false">B162-B$16+AM161</f>
        <v>399.359230769231</v>
      </c>
      <c r="AN162" s="105" t="n">
        <f aca="false">(AM162-AM$16)^2</f>
        <v>4754.49028120424</v>
      </c>
      <c r="AO162" s="105" t="n">
        <f aca="false">(AM162-AL162)^2</f>
        <v>32633897.1176916</v>
      </c>
      <c r="AP162" s="32"/>
      <c r="AQ162" s="109" t="n">
        <f aca="false">((V162-B162)/B162)^2</f>
        <v>2.06310412796189</v>
      </c>
    </row>
    <row r="163" customFormat="false" ht="12.8" hidden="false" customHeight="false" outlineLevel="0" collapsed="false">
      <c r="A163" s="113" t="n">
        <v>41054</v>
      </c>
      <c r="B163" s="114" t="s">
        <v>130</v>
      </c>
      <c r="C163" s="68" t="n">
        <v>5.66</v>
      </c>
      <c r="D163" s="115" t="n">
        <v>0</v>
      </c>
      <c r="E163" s="116" t="n">
        <v>0</v>
      </c>
      <c r="F163" s="116" t="n">
        <v>0</v>
      </c>
      <c r="G163" s="116" t="n">
        <v>0</v>
      </c>
      <c r="H163" s="117"/>
      <c r="I163" s="117"/>
      <c r="J163" s="118" t="n">
        <f aca="false">(D163*D$15*D$8+E163*E$15*E$8+F163*F$15*F$8+G163*G$15*G$8+H163*H$15*H$8+I163*I$15*I$8)*M$15</f>
        <v>0</v>
      </c>
      <c r="K163" s="105" t="n">
        <f aca="false">K162+J163-M163-N163-O163</f>
        <v>71.4172843893792</v>
      </c>
      <c r="L163" s="109" t="n">
        <f aca="false">K162/$K$3</f>
        <v>0.356480405257958</v>
      </c>
      <c r="M163" s="118" t="n">
        <f aca="false">IF(J163&gt;K$6,(J163-K$6)^2/(J163-K$6+K$3-K162),0)</f>
        <v>0</v>
      </c>
      <c r="N163" s="118" t="n">
        <f aca="false">IF((J163-M163)&gt;C163,C163,(J163-M163+(C163-(J163-M163))*L163))</f>
        <v>2.01767909376004</v>
      </c>
      <c r="O163" s="118" t="n">
        <f aca="false">IF(K162&gt;(K$5/100*K$3),(K$4/100*L163*(K162-(K$5/100*K$3))),0)</f>
        <v>0</v>
      </c>
      <c r="P163" s="105" t="n">
        <f aca="false">P162+M163-Q163</f>
        <v>0.00635587971754586</v>
      </c>
      <c r="Q163" s="118" t="n">
        <f aca="false">P162*(1-0.5^(1/K$7))</f>
        <v>0.00635587971754586</v>
      </c>
      <c r="R163" s="105" t="n">
        <f aca="false">R162-S163+O163</f>
        <v>6.02590522058242</v>
      </c>
      <c r="S163" s="118" t="n">
        <f aca="false">R162*(1-0.5^(1/K$8))</f>
        <v>0.140848857808696</v>
      </c>
      <c r="T163" s="105" t="n">
        <f aca="false">Q163*R$8/86.4</f>
        <v>0.632130490889718</v>
      </c>
      <c r="U163" s="105" t="n">
        <f aca="false">S163*R$8/86.4</f>
        <v>14.0082666105338</v>
      </c>
      <c r="V163" s="105" t="n">
        <f aca="false">(Q163+S163)*R$8/86.4</f>
        <v>14.6403971014236</v>
      </c>
      <c r="Y163" s="15"/>
      <c r="Z163" s="15"/>
      <c r="AA163" s="15"/>
      <c r="AB163" s="15"/>
      <c r="AC163" s="105" t="n">
        <f aca="false">(B163-B$16)^2</f>
        <v>0.185429609467455</v>
      </c>
      <c r="AD163" s="105" t="n">
        <f aca="false">(B163-V163)^2</f>
        <v>70.8862475514595</v>
      </c>
      <c r="AE163" s="32"/>
      <c r="AF163" s="32" t="n">
        <f aca="false">B163-V163</f>
        <v>-8.41939710142356</v>
      </c>
      <c r="AG163" s="32" t="str">
        <f aca="false">B163</f>
        <v>6,221</v>
      </c>
      <c r="AH163" s="32"/>
      <c r="AI163" s="119" t="str">
        <f aca="false">IF(V163&lt;B163,"-","+")</f>
        <v>-</v>
      </c>
      <c r="AJ163" s="120" t="n">
        <f aca="false">IF(AI163="-",AJ162-1,AJ162+1)</f>
        <v>-146</v>
      </c>
      <c r="AK163" s="112"/>
      <c r="AL163" s="105" t="n">
        <f aca="false">V163-V$16+AL162</f>
        <v>6041.60892032579</v>
      </c>
      <c r="AM163" s="105" t="n">
        <f aca="false">B163-B$16+AM162</f>
        <v>399.789846153847</v>
      </c>
      <c r="AN163" s="105" t="n">
        <f aca="false">(AM163-AM$16)^2</f>
        <v>4814.05999412371</v>
      </c>
      <c r="AO163" s="105" t="n">
        <f aca="false">(AM163-AL163)^2</f>
        <v>31830122.4656903</v>
      </c>
      <c r="AP163" s="32"/>
      <c r="AQ163" s="109" t="n">
        <f aca="false">((V163-B163)/B163)^2</f>
        <v>1.83164617925123</v>
      </c>
    </row>
    <row r="164" customFormat="false" ht="12.8" hidden="false" customHeight="false" outlineLevel="0" collapsed="false">
      <c r="A164" s="113" t="n">
        <v>41055</v>
      </c>
      <c r="B164" s="114" t="s">
        <v>120</v>
      </c>
      <c r="C164" s="68" t="n">
        <v>5.66</v>
      </c>
      <c r="D164" s="115" t="n">
        <v>0</v>
      </c>
      <c r="E164" s="116" t="n">
        <v>7.7</v>
      </c>
      <c r="F164" s="116" t="n">
        <v>5.7</v>
      </c>
      <c r="G164" s="116" t="n">
        <v>0</v>
      </c>
      <c r="H164" s="117"/>
      <c r="I164" s="117"/>
      <c r="J164" s="118" t="n">
        <f aca="false">(D164*D$15*D$8+E164*E$15*E$8+F164*F$15*F$8+G164*G$15*G$8+H164*H$15*H$8+I164*I$15*I$8)*M$15</f>
        <v>1.72291467271717</v>
      </c>
      <c r="K164" s="105" t="n">
        <f aca="false">K163+J164-M164-N164-O164</f>
        <v>70.0523526297491</v>
      </c>
      <c r="L164" s="109" t="n">
        <f aca="false">K163/$K$3</f>
        <v>0.346685846550385</v>
      </c>
      <c r="M164" s="118" t="n">
        <f aca="false">IF(J164&gt;K$6,(J164-K$6)^2/(J164-K$6+K$3-K163),0)</f>
        <v>0</v>
      </c>
      <c r="N164" s="118" t="n">
        <f aca="false">IF((J164-M164)&gt;C164,C164,(J164-M164+(C164-(J164-M164))*L164))</f>
        <v>3.08784643234731</v>
      </c>
      <c r="O164" s="118" t="n">
        <f aca="false">IF(K163&gt;(K$5/100*K$3),(K$4/100*L164*(K163-(K$5/100*K$3))),0)</f>
        <v>0</v>
      </c>
      <c r="P164" s="105" t="n">
        <f aca="false">P163+M164-Q164</f>
        <v>0.00317793985877293</v>
      </c>
      <c r="Q164" s="118" t="n">
        <f aca="false">P163*(1-0.5^(1/K$7))</f>
        <v>0.00317793985877293</v>
      </c>
      <c r="R164" s="105" t="n">
        <f aca="false">R163-S164+O164</f>
        <v>5.88827335513208</v>
      </c>
      <c r="S164" s="118" t="n">
        <f aca="false">R163*(1-0.5^(1/K$8))</f>
        <v>0.137631865450345</v>
      </c>
      <c r="T164" s="105" t="n">
        <f aca="false">Q164*R$8/86.4</f>
        <v>0.316065245444859</v>
      </c>
      <c r="U164" s="105" t="n">
        <f aca="false">S164*R$8/86.4</f>
        <v>13.6883173589678</v>
      </c>
      <c r="V164" s="105" t="n">
        <f aca="false">(Q164+S164)*R$8/86.4</f>
        <v>14.0043826044126</v>
      </c>
      <c r="Y164" s="15"/>
      <c r="Z164" s="15"/>
      <c r="AA164" s="15"/>
      <c r="AB164" s="15"/>
      <c r="AC164" s="105" t="n">
        <f aca="false">(B164-B$16)^2</f>
        <v>1.37502684023669</v>
      </c>
      <c r="AD164" s="105" t="n">
        <f aca="false">(B164-V164)^2</f>
        <v>49.5810689817245</v>
      </c>
      <c r="AE164" s="32"/>
      <c r="AF164" s="32" t="n">
        <f aca="false">B164-V164</f>
        <v>-7.04138260441261</v>
      </c>
      <c r="AG164" s="32" t="str">
        <f aca="false">B164</f>
        <v>6,963</v>
      </c>
      <c r="AH164" s="32"/>
      <c r="AI164" s="119" t="str">
        <f aca="false">IF(V164&lt;B164,"-","+")</f>
        <v>-</v>
      </c>
      <c r="AJ164" s="120" t="n">
        <f aca="false">IF(AI164="-",AJ163-1,AJ163+1)</f>
        <v>-147</v>
      </c>
      <c r="AK164" s="112"/>
      <c r="AL164" s="105" t="n">
        <f aca="false">V164-V$16+AL163</f>
        <v>5970.6139865542</v>
      </c>
      <c r="AM164" s="105" t="n">
        <f aca="false">B164-B$16+AM163</f>
        <v>400.962461538462</v>
      </c>
      <c r="AN164" s="105" t="n">
        <f aca="false">(AM164-AM$16)^2</f>
        <v>4978.15516971547</v>
      </c>
      <c r="AO164" s="105" t="n">
        <f aca="false">(AM164-AL164)^2</f>
        <v>31021018.1101101</v>
      </c>
      <c r="AP164" s="32"/>
      <c r="AQ164" s="109" t="n">
        <f aca="false">((V164-B164)/B164)^2</f>
        <v>1.0226407529915</v>
      </c>
    </row>
    <row r="165" customFormat="false" ht="12.8" hidden="false" customHeight="false" outlineLevel="0" collapsed="false">
      <c r="A165" s="113" t="n">
        <v>41056</v>
      </c>
      <c r="B165" s="114" t="s">
        <v>130</v>
      </c>
      <c r="C165" s="68" t="n">
        <v>5.66</v>
      </c>
      <c r="D165" s="115" t="n">
        <v>0</v>
      </c>
      <c r="E165" s="116" t="n">
        <v>1.2</v>
      </c>
      <c r="F165" s="116" t="n">
        <v>0</v>
      </c>
      <c r="G165" s="116" t="n">
        <v>0</v>
      </c>
      <c r="H165" s="117"/>
      <c r="I165" s="117"/>
      <c r="J165" s="118" t="n">
        <f aca="false">(D165*D$15*D$8+E165*E$15*E$8+F165*F$15*F$8+G165*G$15*G$8+H165*H$15*H$8+I165*I$15*I$8)*M$15</f>
        <v>0.237551408573062</v>
      </c>
      <c r="K165" s="105" t="n">
        <f aca="false">K164+J165-M165-N165-O165</f>
        <v>68.2083949557524</v>
      </c>
      <c r="L165" s="109" t="n">
        <f aca="false">K164/$K$3</f>
        <v>0.340059964222083</v>
      </c>
      <c r="M165" s="118" t="n">
        <f aca="false">IF(J165&gt;K$6,(J165-K$6)^2/(J165-K$6+K$3-K164),0)</f>
        <v>0</v>
      </c>
      <c r="N165" s="118" t="n">
        <f aca="false">IF((J165-M165)&gt;C165,C165,(J165-M165+(C165-(J165-M165))*L165))</f>
        <v>2.08150908256979</v>
      </c>
      <c r="O165" s="118" t="n">
        <f aca="false">IF(K164&gt;(K$5/100*K$3),(K$4/100*L165*(K164-(K$5/100*K$3))),0)</f>
        <v>0</v>
      </c>
      <c r="P165" s="105" t="n">
        <f aca="false">P164+M165-Q165</f>
        <v>0.00158896992938647</v>
      </c>
      <c r="Q165" s="118" t="n">
        <f aca="false">P164*(1-0.5^(1/K$7))</f>
        <v>0.00158896992938647</v>
      </c>
      <c r="R165" s="105" t="n">
        <f aca="false">R164-S165+O165</f>
        <v>5.75378500583307</v>
      </c>
      <c r="S165" s="118" t="n">
        <f aca="false">R164*(1-0.5^(1/K$8))</f>
        <v>0.134488349299005</v>
      </c>
      <c r="T165" s="105" t="n">
        <f aca="false">Q165*R$8/86.4</f>
        <v>0.158032622722429</v>
      </c>
      <c r="U165" s="105" t="n">
        <f aca="false">S165*R$8/86.4</f>
        <v>13.3756757584069</v>
      </c>
      <c r="V165" s="105" t="n">
        <f aca="false">(Q165+S165)*R$8/86.4</f>
        <v>13.5337083811293</v>
      </c>
      <c r="Y165" s="15"/>
      <c r="Z165" s="15"/>
      <c r="AA165" s="15"/>
      <c r="AB165" s="15"/>
      <c r="AC165" s="105" t="n">
        <f aca="false">(B165-B$16)^2</f>
        <v>0.185429609467455</v>
      </c>
      <c r="AD165" s="105" t="n">
        <f aca="false">(B165-V165)^2</f>
        <v>53.4757038674387</v>
      </c>
      <c r="AE165" s="32"/>
      <c r="AF165" s="32" t="n">
        <f aca="false">B165-V165</f>
        <v>-7.3127083811293</v>
      </c>
      <c r="AG165" s="32" t="str">
        <f aca="false">B165</f>
        <v>6,221</v>
      </c>
      <c r="AH165" s="32"/>
      <c r="AI165" s="119" t="str">
        <f aca="false">IF(V165&lt;B165,"-","+")</f>
        <v>-</v>
      </c>
      <c r="AJ165" s="120" t="n">
        <f aca="false">IF(AI165="-",AJ164-1,AJ164+1)</f>
        <v>-148</v>
      </c>
      <c r="AK165" s="112"/>
      <c r="AL165" s="105" t="n">
        <f aca="false">V165-V$16+AL164</f>
        <v>5899.14837855932</v>
      </c>
      <c r="AM165" s="105" t="n">
        <f aca="false">B165-B$16+AM164</f>
        <v>401.393076923077</v>
      </c>
      <c r="AN165" s="105" t="n">
        <f aca="false">(AM165-AM$16)^2</f>
        <v>5039.10563430358</v>
      </c>
      <c r="AO165" s="105" t="n">
        <f aca="false">(AM165-AL165)^2</f>
        <v>30225313.3566694</v>
      </c>
      <c r="AP165" s="32"/>
      <c r="AQ165" s="109" t="n">
        <f aca="false">((V165-B165)/B165)^2</f>
        <v>1.38177110588989</v>
      </c>
    </row>
    <row r="166" customFormat="false" ht="12.8" hidden="false" customHeight="false" outlineLevel="0" collapsed="false">
      <c r="A166" s="113" t="n">
        <v>41057</v>
      </c>
      <c r="B166" s="114" t="s">
        <v>131</v>
      </c>
      <c r="C166" s="68" t="n">
        <v>5.66</v>
      </c>
      <c r="D166" s="115" t="n">
        <v>0</v>
      </c>
      <c r="E166" s="116" t="n">
        <v>0</v>
      </c>
      <c r="F166" s="116" t="n">
        <v>0</v>
      </c>
      <c r="G166" s="116" t="n">
        <v>0</v>
      </c>
      <c r="H166" s="117"/>
      <c r="I166" s="117"/>
      <c r="J166" s="118" t="n">
        <f aca="false">(D166*D$15*D$8+E166*E$15*E$8+F166*F$15*F$8+G166*G$15*G$8+H166*H$15*H$8+I166*I$15*I$8)*M$15</f>
        <v>0</v>
      </c>
      <c r="K166" s="105" t="n">
        <f aca="false">K165+J166-M166-N166-O166</f>
        <v>66.3343196380361</v>
      </c>
      <c r="L166" s="109" t="n">
        <f aca="false">K165/$K$3</f>
        <v>0.331108713377439</v>
      </c>
      <c r="M166" s="118" t="n">
        <f aca="false">IF(J166&gt;K$6,(J166-K$6)^2/(J166-K$6+K$3-K165),0)</f>
        <v>0</v>
      </c>
      <c r="N166" s="118" t="n">
        <f aca="false">IF((J166-M166)&gt;C166,C166,(J166-M166+(C166-(J166-M166))*L166))</f>
        <v>1.8740753177163</v>
      </c>
      <c r="O166" s="118" t="n">
        <f aca="false">IF(K165&gt;(K$5/100*K$3),(K$4/100*L166*(K165-(K$5/100*K$3))),0)</f>
        <v>0</v>
      </c>
      <c r="P166" s="105" t="n">
        <f aca="false">P165+M166-Q166</f>
        <v>0.000794484964693233</v>
      </c>
      <c r="Q166" s="118" t="n">
        <f aca="false">P165*(1-0.5^(1/K$7))</f>
        <v>0.000794484964693233</v>
      </c>
      <c r="R166" s="105" t="n">
        <f aca="false">R165-S166+O166</f>
        <v>5.62236837467728</v>
      </c>
      <c r="S166" s="118" t="n">
        <f aca="false">R165*(1-0.5^(1/K$8))</f>
        <v>0.13141663115579</v>
      </c>
      <c r="T166" s="105" t="n">
        <f aca="false">Q166*R$8/86.4</f>
        <v>0.0790163113612147</v>
      </c>
      <c r="U166" s="105" t="n">
        <f aca="false">S166*R$8/86.4</f>
        <v>13.0701749018716</v>
      </c>
      <c r="V166" s="105" t="n">
        <f aca="false">(Q166+S166)*R$8/86.4</f>
        <v>13.1491912132328</v>
      </c>
      <c r="Y166" s="15"/>
      <c r="Z166" s="15"/>
      <c r="AA166" s="15"/>
      <c r="AB166" s="15"/>
      <c r="AC166" s="105" t="n">
        <f aca="false">(B166-B$16)^2</f>
        <v>0.0638145325443786</v>
      </c>
      <c r="AD166" s="105" t="n">
        <f aca="false">(B166-V166)^2</f>
        <v>50.4979535590268</v>
      </c>
      <c r="AE166" s="32"/>
      <c r="AF166" s="32" t="n">
        <f aca="false">B166-V166</f>
        <v>-7.10619121323278</v>
      </c>
      <c r="AG166" s="32" t="str">
        <f aca="false">B166</f>
        <v>6,043</v>
      </c>
      <c r="AH166" s="32"/>
      <c r="AI166" s="119" t="str">
        <f aca="false">IF(V166&lt;B166,"-","+")</f>
        <v>-</v>
      </c>
      <c r="AJ166" s="120" t="n">
        <f aca="false">IF(AI166="-",AJ165-1,AJ165+1)</f>
        <v>-149</v>
      </c>
      <c r="AK166" s="112"/>
      <c r="AL166" s="105" t="n">
        <f aca="false">V166-V$16+AL165</f>
        <v>5827.29825339655</v>
      </c>
      <c r="AM166" s="105" t="n">
        <f aca="false">B166-B$16+AM165</f>
        <v>401.645692307693</v>
      </c>
      <c r="AN166" s="105" t="n">
        <f aca="false">(AM166-AM$16)^2</f>
        <v>5075.03409273481</v>
      </c>
      <c r="AO166" s="105" t="n">
        <f aca="false">(AM166-AL166)^2</f>
        <v>29437705.7136501</v>
      </c>
      <c r="AP166" s="32"/>
      <c r="AQ166" s="109" t="n">
        <f aca="false">((V166-B166)/B166)^2</f>
        <v>1.38282935446244</v>
      </c>
    </row>
    <row r="167" customFormat="false" ht="12.8" hidden="false" customHeight="false" outlineLevel="0" collapsed="false">
      <c r="A167" s="113" t="n">
        <v>41058</v>
      </c>
      <c r="B167" s="114" t="s">
        <v>130</v>
      </c>
      <c r="C167" s="68" t="n">
        <v>5.66</v>
      </c>
      <c r="D167" s="115" t="n">
        <v>0</v>
      </c>
      <c r="E167" s="116" t="n">
        <v>0</v>
      </c>
      <c r="F167" s="116" t="n">
        <v>0</v>
      </c>
      <c r="G167" s="116" t="n">
        <v>0</v>
      </c>
      <c r="H167" s="117"/>
      <c r="I167" s="117"/>
      <c r="J167" s="118" t="n">
        <f aca="false">(D167*D$15*D$8+E167*E$15*E$8+F167*F$15*F$8+G167*G$15*G$8+H167*H$15*H$8+I167*I$15*I$8)*M$15</f>
        <v>0</v>
      </c>
      <c r="K167" s="105" t="n">
        <f aca="false">K166+J167-M167-N167-O167</f>
        <v>64.511735904292</v>
      </c>
      <c r="L167" s="109" t="n">
        <f aca="false">K166/$K$3</f>
        <v>0.322011260378816</v>
      </c>
      <c r="M167" s="118" t="n">
        <f aca="false">IF(J167&gt;K$6,(J167-K$6)^2/(J167-K$6+K$3-K166),0)</f>
        <v>0</v>
      </c>
      <c r="N167" s="118" t="n">
        <f aca="false">IF((J167-M167)&gt;C167,C167,(J167-M167+(C167-(J167-M167))*L167))</f>
        <v>1.8225837337441</v>
      </c>
      <c r="O167" s="118" t="n">
        <f aca="false">IF(K166&gt;(K$5/100*K$3),(K$4/100*L167*(K166-(K$5/100*K$3))),0)</f>
        <v>0</v>
      </c>
      <c r="P167" s="105" t="n">
        <f aca="false">P166+M167-Q167</f>
        <v>0.000397242482346616</v>
      </c>
      <c r="Q167" s="118" t="n">
        <f aca="false">P166*(1-0.5^(1/K$7))</f>
        <v>0.000397242482346616</v>
      </c>
      <c r="R167" s="105" t="n">
        <f aca="false">R166-S167+O167</f>
        <v>5.49395330352536</v>
      </c>
      <c r="S167" s="118" t="n">
        <f aca="false">R166*(1-0.5^(1/K$8))</f>
        <v>0.128415071151927</v>
      </c>
      <c r="T167" s="105" t="n">
        <f aca="false">Q167*R$8/86.4</f>
        <v>0.0395081556806074</v>
      </c>
      <c r="U167" s="105" t="n">
        <f aca="false">S167*R$8/86.4</f>
        <v>12.7716516945429</v>
      </c>
      <c r="V167" s="105" t="n">
        <f aca="false">(Q167+S167)*R$8/86.4</f>
        <v>12.8111598502235</v>
      </c>
      <c r="Y167" s="15"/>
      <c r="Z167" s="15"/>
      <c r="AA167" s="15"/>
      <c r="AB167" s="15"/>
      <c r="AC167" s="105" t="n">
        <f aca="false">(B167-B$16)^2</f>
        <v>0.185429609467455</v>
      </c>
      <c r="AD167" s="105" t="n">
        <f aca="false">(B167-V167)^2</f>
        <v>43.4302068514978</v>
      </c>
      <c r="AE167" s="32"/>
      <c r="AF167" s="32" t="n">
        <f aca="false">B167-V167</f>
        <v>-6.5901598502235</v>
      </c>
      <c r="AG167" s="32" t="str">
        <f aca="false">B167</f>
        <v>6,221</v>
      </c>
      <c r="AH167" s="32"/>
      <c r="AI167" s="119" t="str">
        <f aca="false">IF(V167&lt;B167,"-","+")</f>
        <v>-</v>
      </c>
      <c r="AJ167" s="120" t="n">
        <f aca="false">IF(AI167="-",AJ166-1,AJ166+1)</f>
        <v>-150</v>
      </c>
      <c r="AK167" s="112"/>
      <c r="AL167" s="105" t="n">
        <f aca="false">V167-V$16+AL166</f>
        <v>5755.11009687077</v>
      </c>
      <c r="AM167" s="105" t="n">
        <f aca="false">B167-B$16+AM166</f>
        <v>402.076307692308</v>
      </c>
      <c r="AN167" s="105" t="n">
        <f aca="false">(AM167-AM$16)^2</f>
        <v>5136.57297668386</v>
      </c>
      <c r="AO167" s="105" t="n">
        <f aca="false">(AM167-AL167)^2</f>
        <v>28654970.7480863</v>
      </c>
      <c r="AP167" s="32"/>
      <c r="AQ167" s="109" t="n">
        <f aca="false">((V167-B167)/B167)^2</f>
        <v>1.12220318032618</v>
      </c>
    </row>
    <row r="168" customFormat="false" ht="12.8" hidden="false" customHeight="false" outlineLevel="0" collapsed="false">
      <c r="A168" s="113" t="n">
        <v>41059</v>
      </c>
      <c r="B168" s="114" t="s">
        <v>126</v>
      </c>
      <c r="C168" s="68" t="n">
        <v>5.66</v>
      </c>
      <c r="D168" s="115" t="n">
        <v>0</v>
      </c>
      <c r="E168" s="116" t="n">
        <v>0</v>
      </c>
      <c r="F168" s="116" t="n">
        <v>0</v>
      </c>
      <c r="G168" s="116" t="n">
        <v>0</v>
      </c>
      <c r="H168" s="117"/>
      <c r="I168" s="117"/>
      <c r="J168" s="118" t="n">
        <f aca="false">(D168*D$15*D$8+E168*E$15*E$8+F168*F$15*F$8+G168*G$15*G$8+H168*H$15*H$8+I168*I$15*I$8)*M$15</f>
        <v>0</v>
      </c>
      <c r="K168" s="105" t="n">
        <f aca="false">K167+J168-M168-N168-O168</f>
        <v>62.7392289857566</v>
      </c>
      <c r="L168" s="109" t="n">
        <f aca="false">K167/$K$3</f>
        <v>0.313163766525689</v>
      </c>
      <c r="M168" s="118" t="n">
        <f aca="false">IF(J168&gt;K$6,(J168-K$6)^2/(J168-K$6+K$3-K167),0)</f>
        <v>0</v>
      </c>
      <c r="N168" s="118" t="n">
        <f aca="false">IF((J168-M168)&gt;C168,C168,(J168-M168+(C168-(J168-M168))*L168))</f>
        <v>1.7725069185354</v>
      </c>
      <c r="O168" s="118" t="n">
        <f aca="false">IF(K167&gt;(K$5/100*K$3),(K$4/100*L168*(K167-(K$5/100*K$3))),0)</f>
        <v>0</v>
      </c>
      <c r="P168" s="105" t="n">
        <f aca="false">P167+M168-Q168</f>
        <v>0.000198621241173308</v>
      </c>
      <c r="Q168" s="118" t="n">
        <f aca="false">P167*(1-0.5^(1/K$7))</f>
        <v>0.000198621241173308</v>
      </c>
      <c r="R168" s="105" t="n">
        <f aca="false">R167-S168+O168</f>
        <v>5.36847123665206</v>
      </c>
      <c r="S168" s="118" t="n">
        <f aca="false">R167*(1-0.5^(1/K$8))</f>
        <v>0.125482066873298</v>
      </c>
      <c r="T168" s="105" t="n">
        <f aca="false">Q168*R$8/86.4</f>
        <v>0.0197540778403037</v>
      </c>
      <c r="U168" s="105" t="n">
        <f aca="false">S168*R$8/86.4</f>
        <v>12.4799467666927</v>
      </c>
      <c r="V168" s="105" t="n">
        <f aca="false">(Q168+S168)*R$8/86.4</f>
        <v>12.499700844533</v>
      </c>
      <c r="Y168" s="15"/>
      <c r="Z168" s="15"/>
      <c r="AA168" s="15"/>
      <c r="AB168" s="15"/>
      <c r="AC168" s="105" t="n">
        <f aca="false">(B168-B$16)^2</f>
        <v>0.00571768639053245</v>
      </c>
      <c r="AD168" s="105" t="n">
        <f aca="false">(B168-V168)^2</f>
        <v>44.0059868947581</v>
      </c>
      <c r="AE168" s="32"/>
      <c r="AF168" s="32" t="n">
        <f aca="false">B168-V168</f>
        <v>-6.63370084453302</v>
      </c>
      <c r="AG168" s="32" t="str">
        <f aca="false">B168</f>
        <v>5,866</v>
      </c>
      <c r="AH168" s="32"/>
      <c r="AI168" s="119" t="str">
        <f aca="false">IF(V168&lt;B168,"-","+")</f>
        <v>-</v>
      </c>
      <c r="AJ168" s="120" t="n">
        <f aca="false">IF(AI168="-",AJ167-1,AJ167+1)</f>
        <v>-151</v>
      </c>
      <c r="AK168" s="112"/>
      <c r="AL168" s="105" t="n">
        <f aca="false">V168-V$16+AL167</f>
        <v>5682.6104813393</v>
      </c>
      <c r="AM168" s="105" t="n">
        <f aca="false">B168-B$16+AM167</f>
        <v>402.151923076924</v>
      </c>
      <c r="AN168" s="105" t="n">
        <f aca="false">(AM168-AM$16)^2</f>
        <v>5147.41738680113</v>
      </c>
      <c r="AO168" s="105" t="n">
        <f aca="false">(AM168-AL168)^2</f>
        <v>27883242.5855263</v>
      </c>
      <c r="AP168" s="32"/>
      <c r="AQ168" s="109" t="n">
        <f aca="false">((V168-B168)/B168)^2</f>
        <v>1.27887367524556</v>
      </c>
    </row>
    <row r="169" customFormat="false" ht="12.8" hidden="false" customHeight="false" outlineLevel="0" collapsed="false">
      <c r="A169" s="113" t="n">
        <v>41060</v>
      </c>
      <c r="B169" s="114" t="s">
        <v>126</v>
      </c>
      <c r="C169" s="68" t="n">
        <v>5.66</v>
      </c>
      <c r="D169" s="115" t="n">
        <v>0</v>
      </c>
      <c r="E169" s="116" t="n">
        <v>0</v>
      </c>
      <c r="F169" s="116" t="n">
        <v>0</v>
      </c>
      <c r="G169" s="116" t="n">
        <v>0</v>
      </c>
      <c r="H169" s="117"/>
      <c r="I169" s="117"/>
      <c r="J169" s="118" t="n">
        <f aca="false">(D169*D$15*D$8+E169*E$15*E$8+F169*F$15*F$8+G169*G$15*G$8+H169*H$15*H$8+I169*I$15*I$8)*M$15</f>
        <v>0</v>
      </c>
      <c r="K169" s="105" t="n">
        <f aca="false">K168+J169-M169-N169-O169</f>
        <v>61.0154229854683</v>
      </c>
      <c r="L169" s="109" t="n">
        <f aca="false">K168/$K$3</f>
        <v>0.304559364008527</v>
      </c>
      <c r="M169" s="118" t="n">
        <f aca="false">IF(J169&gt;K$6,(J169-K$6)^2/(J169-K$6+K$3-K168),0)</f>
        <v>0</v>
      </c>
      <c r="N169" s="118" t="n">
        <f aca="false">IF((J169-M169)&gt;C169,C169,(J169-M169+(C169-(J169-M169))*L169))</f>
        <v>1.72380600028826</v>
      </c>
      <c r="O169" s="118" t="n">
        <f aca="false">IF(K168&gt;(K$5/100*K$3),(K$4/100*L169*(K168-(K$5/100*K$3))),0)</f>
        <v>0</v>
      </c>
      <c r="P169" s="105" t="n">
        <f aca="false">P168+M169-Q169</f>
        <v>9.93106205866541E-005</v>
      </c>
      <c r="Q169" s="118" t="n">
        <f aca="false">P168*(1-0.5^(1/K$7))</f>
        <v>9.93106205866541E-005</v>
      </c>
      <c r="R169" s="105" t="n">
        <f aca="false">R168-S169+O169</f>
        <v>5.24585518414708</v>
      </c>
      <c r="S169" s="118" t="n">
        <f aca="false">R168*(1-0.5^(1/K$8))</f>
        <v>0.122616052504976</v>
      </c>
      <c r="T169" s="105" t="n">
        <f aca="false">Q169*R$8/86.4</f>
        <v>0.00987703892015184</v>
      </c>
      <c r="U169" s="105" t="n">
        <f aca="false">S169*R$8/86.4</f>
        <v>12.1949043886025</v>
      </c>
      <c r="V169" s="105" t="n">
        <f aca="false">(Q169+S169)*R$8/86.4</f>
        <v>12.2047814275227</v>
      </c>
      <c r="Y169" s="15"/>
      <c r="Z169" s="15"/>
      <c r="AA169" s="15"/>
      <c r="AB169" s="15"/>
      <c r="AC169" s="105" t="n">
        <f aca="false">(B169-B$16)^2</f>
        <v>0.00571768639053245</v>
      </c>
      <c r="AD169" s="105" t="n">
        <f aca="false">(B169-V169)^2</f>
        <v>40.1801499859064</v>
      </c>
      <c r="AE169" s="32"/>
      <c r="AF169" s="32" t="n">
        <f aca="false">B169-V169</f>
        <v>-6.33878142752268</v>
      </c>
      <c r="AG169" s="32" t="str">
        <f aca="false">B169</f>
        <v>5,866</v>
      </c>
      <c r="AH169" s="32"/>
      <c r="AI169" s="119" t="str">
        <f aca="false">IF(V169&lt;B169,"-","+")</f>
        <v>-</v>
      </c>
      <c r="AJ169" s="120" t="n">
        <f aca="false">IF(AI169="-",AJ168-1,AJ168+1)</f>
        <v>-152</v>
      </c>
      <c r="AK169" s="112"/>
      <c r="AL169" s="105" t="n">
        <f aca="false">V169-V$16+AL168</f>
        <v>5609.81594639082</v>
      </c>
      <c r="AM169" s="105" t="n">
        <f aca="false">B169-B$16+AM168</f>
        <v>402.227538461539</v>
      </c>
      <c r="AN169" s="105" t="n">
        <f aca="false">(AM169-AM$16)^2</f>
        <v>5158.27323229117</v>
      </c>
      <c r="AO169" s="105" t="n">
        <f aca="false">(AM169-AL169)^2</f>
        <v>27118977.0263994</v>
      </c>
      <c r="AP169" s="32"/>
      <c r="AQ169" s="109" t="n">
        <f aca="false">((V169-B169)/B169)^2</f>
        <v>1.16768966475593</v>
      </c>
    </row>
    <row r="170" customFormat="false" ht="12.8" hidden="false" customHeight="false" outlineLevel="0" collapsed="false">
      <c r="A170" s="113" t="n">
        <v>41061</v>
      </c>
      <c r="B170" s="114" t="s">
        <v>131</v>
      </c>
      <c r="C170" s="68" t="n">
        <v>5.66</v>
      </c>
      <c r="D170" s="115" t="n">
        <v>0</v>
      </c>
      <c r="E170" s="116" t="n">
        <v>0</v>
      </c>
      <c r="F170" s="116" t="n">
        <v>0</v>
      </c>
      <c r="G170" s="116" t="n">
        <v>0</v>
      </c>
      <c r="H170" s="117"/>
      <c r="I170" s="117"/>
      <c r="J170" s="118" t="n">
        <f aca="false">(D170*D$15*D$8+E170*E$15*E$8+F170*F$15*F$8+G170*G$15*G$8+H170*H$15*H$8+I170*I$15*I$8)*M$15</f>
        <v>0</v>
      </c>
      <c r="K170" s="105" t="n">
        <f aca="false">K169+J170-M170-N170-O170</f>
        <v>59.3389798102365</v>
      </c>
      <c r="L170" s="109" t="n">
        <f aca="false">K169/$K$3</f>
        <v>0.296191373715866</v>
      </c>
      <c r="M170" s="118" t="n">
        <f aca="false">IF(J170&gt;K$6,(J170-K$6)^2/(J170-K$6+K$3-K169),0)</f>
        <v>0</v>
      </c>
      <c r="N170" s="118" t="n">
        <f aca="false">IF((J170-M170)&gt;C170,C170,(J170-M170+(C170-(J170-M170))*L170))</f>
        <v>1.6764431752318</v>
      </c>
      <c r="O170" s="118" t="n">
        <f aca="false">IF(K169&gt;(K$5/100*K$3),(K$4/100*L170*(K169-(K$5/100*K$3))),0)</f>
        <v>0</v>
      </c>
      <c r="P170" s="105" t="n">
        <f aca="false">P169+M170-Q170</f>
        <v>4.96553102933271E-005</v>
      </c>
      <c r="Q170" s="118" t="n">
        <f aca="false">P169*(1-0.5^(1/K$7))</f>
        <v>4.96553102933271E-005</v>
      </c>
      <c r="R170" s="105" t="n">
        <f aca="false">R169-S170+O170</f>
        <v>5.12603968615179</v>
      </c>
      <c r="S170" s="118" t="n">
        <f aca="false">R169*(1-0.5^(1/K$8))</f>
        <v>0.119815497995294</v>
      </c>
      <c r="T170" s="105" t="n">
        <f aca="false">Q170*R$8/86.4</f>
        <v>0.00493851946007592</v>
      </c>
      <c r="U170" s="105" t="n">
        <f aca="false">S170*R$8/86.4</f>
        <v>11.9163723874255</v>
      </c>
      <c r="V170" s="105" t="n">
        <f aca="false">(Q170+S170)*R$8/86.4</f>
        <v>11.9213109068856</v>
      </c>
      <c r="Y170" s="15"/>
      <c r="Z170" s="15"/>
      <c r="AA170" s="15"/>
      <c r="AB170" s="15"/>
      <c r="AC170" s="105" t="n">
        <f aca="false">(B170-B$16)^2</f>
        <v>0.0638145325443786</v>
      </c>
      <c r="AD170" s="105" t="n">
        <f aca="false">(B170-V170)^2</f>
        <v>34.5545391180098</v>
      </c>
      <c r="AE170" s="32"/>
      <c r="AF170" s="32" t="n">
        <f aca="false">B170-V170</f>
        <v>-5.87831090688556</v>
      </c>
      <c r="AG170" s="32" t="str">
        <f aca="false">B170</f>
        <v>6,043</v>
      </c>
      <c r="AH170" s="32"/>
      <c r="AI170" s="119" t="str">
        <f aca="false">IF(V170&lt;B170,"-","+")</f>
        <v>-</v>
      </c>
      <c r="AJ170" s="120" t="n">
        <f aca="false">IF(AI170="-",AJ169-1,AJ169+1)</f>
        <v>-153</v>
      </c>
      <c r="AK170" s="112"/>
      <c r="AL170" s="105" t="n">
        <f aca="false">V170-V$16+AL169</f>
        <v>5536.7379409217</v>
      </c>
      <c r="AM170" s="105" t="n">
        <f aca="false">B170-B$16+AM169</f>
        <v>402.480153846154</v>
      </c>
      <c r="AN170" s="105" t="n">
        <f aca="false">(AM170-AM$16)^2</f>
        <v>5194.62328636737</v>
      </c>
      <c r="AO170" s="105" t="n">
        <f aca="false">(AM170-AL170)^2</f>
        <v>26360603.0241458</v>
      </c>
      <c r="AP170" s="32"/>
      <c r="AQ170" s="109" t="n">
        <f aca="false">((V170-B170)/B170)^2</f>
        <v>0.946236979018391</v>
      </c>
    </row>
    <row r="171" customFormat="false" ht="12.8" hidden="false" customHeight="false" outlineLevel="0" collapsed="false">
      <c r="A171" s="113" t="n">
        <v>41062</v>
      </c>
      <c r="B171" s="114" t="s">
        <v>130</v>
      </c>
      <c r="C171" s="68" t="n">
        <v>5.66</v>
      </c>
      <c r="D171" s="115" t="n">
        <v>0</v>
      </c>
      <c r="E171" s="116" t="n">
        <v>0</v>
      </c>
      <c r="F171" s="116" t="n">
        <v>0</v>
      </c>
      <c r="G171" s="116" t="n">
        <v>0</v>
      </c>
      <c r="H171" s="117"/>
      <c r="I171" s="117"/>
      <c r="J171" s="118" t="n">
        <f aca="false">(D171*D$15*D$8+E171*E$15*E$8+F171*F$15*F$8+G171*G$15*G$8+H171*H$15*H$8+I171*I$15*I$8)*M$15</f>
        <v>0</v>
      </c>
      <c r="K171" s="105" t="n">
        <f aca="false">K170+J171-M171-N171-O171</f>
        <v>57.7085981319552</v>
      </c>
      <c r="L171" s="109" t="n">
        <f aca="false">K170/$K$3</f>
        <v>0.288053300049692</v>
      </c>
      <c r="M171" s="118" t="n">
        <f aca="false">IF(J171&gt;K$6,(J171-K$6)^2/(J171-K$6+K$3-K170),0)</f>
        <v>0</v>
      </c>
      <c r="N171" s="118" t="n">
        <f aca="false">IF((J171-M171)&gt;C171,C171,(J171-M171+(C171-(J171-M171))*L171))</f>
        <v>1.63038167828126</v>
      </c>
      <c r="O171" s="118" t="n">
        <f aca="false">IF(K170&gt;(K$5/100*K$3),(K$4/100*L171*(K170-(K$5/100*K$3))),0)</f>
        <v>0</v>
      </c>
      <c r="P171" s="105" t="n">
        <f aca="false">P170+M171-Q171</f>
        <v>2.48276551466635E-005</v>
      </c>
      <c r="Q171" s="118" t="n">
        <f aca="false">P170*(1-0.5^(1/K$7))</f>
        <v>2.48276551466635E-005</v>
      </c>
      <c r="R171" s="105" t="n">
        <f aca="false">R170-S171+O171</f>
        <v>5.00896077791277</v>
      </c>
      <c r="S171" s="118" t="n">
        <f aca="false">R170*(1-0.5^(1/K$8))</f>
        <v>0.117078908239015</v>
      </c>
      <c r="T171" s="105" t="n">
        <f aca="false">Q171*R$8/86.4</f>
        <v>0.00246925973003796</v>
      </c>
      <c r="U171" s="105" t="n">
        <f aca="false">S171*R$8/86.4</f>
        <v>11.6442020659474</v>
      </c>
      <c r="V171" s="105" t="n">
        <f aca="false">(Q171+S171)*R$8/86.4</f>
        <v>11.6466713256774</v>
      </c>
      <c r="Y171" s="15"/>
      <c r="Z171" s="15"/>
      <c r="AA171" s="15"/>
      <c r="AB171" s="15"/>
      <c r="AC171" s="105" t="n">
        <f aca="false">(B171-B$16)^2</f>
        <v>0.185429609467455</v>
      </c>
      <c r="AD171" s="105" t="n">
        <f aca="false">(B171-V171)^2</f>
        <v>29.4379093342785</v>
      </c>
      <c r="AE171" s="32"/>
      <c r="AF171" s="32" t="n">
        <f aca="false">B171-V171</f>
        <v>-5.42567132567745</v>
      </c>
      <c r="AG171" s="32" t="str">
        <f aca="false">B171</f>
        <v>6,221</v>
      </c>
      <c r="AH171" s="32"/>
      <c r="AI171" s="119" t="str">
        <f aca="false">IF(V171&lt;B171,"-","+")</f>
        <v>-</v>
      </c>
      <c r="AJ171" s="120" t="n">
        <f aca="false">IF(AI171="-",AJ170-1,AJ170+1)</f>
        <v>-154</v>
      </c>
      <c r="AK171" s="112"/>
      <c r="AL171" s="105" t="n">
        <f aca="false">V171-V$16+AL170</f>
        <v>5463.38529587137</v>
      </c>
      <c r="AM171" s="105" t="n">
        <f aca="false">B171-B$16+AM170</f>
        <v>402.91076923077</v>
      </c>
      <c r="AN171" s="105" t="n">
        <f aca="false">(AM171-AM$16)^2</f>
        <v>5256.88083426909</v>
      </c>
      <c r="AO171" s="105" t="n">
        <f aca="false">(AM171-AL171)^2</f>
        <v>25608402.4347784</v>
      </c>
      <c r="AP171" s="32"/>
      <c r="AQ171" s="109" t="n">
        <f aca="false">((V171-B171)/B171)^2</f>
        <v>0.760652961889859</v>
      </c>
    </row>
    <row r="172" customFormat="false" ht="12.8" hidden="false" customHeight="false" outlineLevel="0" collapsed="false">
      <c r="A172" s="113" t="n">
        <v>41063</v>
      </c>
      <c r="B172" s="114" t="s">
        <v>126</v>
      </c>
      <c r="C172" s="68" t="n">
        <v>5.66</v>
      </c>
      <c r="D172" s="115" t="n">
        <v>0</v>
      </c>
      <c r="E172" s="116" t="n">
        <v>0</v>
      </c>
      <c r="F172" s="116" t="n">
        <v>0</v>
      </c>
      <c r="G172" s="116" t="n">
        <v>0</v>
      </c>
      <c r="H172" s="117"/>
      <c r="I172" s="117"/>
      <c r="J172" s="118" t="n">
        <f aca="false">(D172*D$15*D$8+E172*E$15*E$8+F172*F$15*F$8+G172*G$15*G$8+H172*H$15*H$8+I172*I$15*I$8)*M$15</f>
        <v>0</v>
      </c>
      <c r="K172" s="105" t="n">
        <f aca="false">K171+J172-M172-N172-O172</f>
        <v>56.1230123774559</v>
      </c>
      <c r="L172" s="109" t="n">
        <f aca="false">K171/$K$3</f>
        <v>0.280138825883278</v>
      </c>
      <c r="M172" s="118" t="n">
        <f aca="false">IF(J172&gt;K$6,(J172-K$6)^2/(J172-K$6+K$3-K171),0)</f>
        <v>0</v>
      </c>
      <c r="N172" s="118" t="n">
        <f aca="false">IF((J172-M172)&gt;C172,C172,(J172-M172+(C172-(J172-M172))*L172))</f>
        <v>1.58558575449935</v>
      </c>
      <c r="O172" s="118" t="n">
        <f aca="false">IF(K171&gt;(K$5/100*K$3),(K$4/100*L172*(K171-(K$5/100*K$3))),0)</f>
        <v>0</v>
      </c>
      <c r="P172" s="105" t="n">
        <f aca="false">P171+M172-Q172</f>
        <v>1.24138275733318E-005</v>
      </c>
      <c r="Q172" s="118" t="n">
        <f aca="false">P171*(1-0.5^(1/K$7))</f>
        <v>1.24138275733318E-005</v>
      </c>
      <c r="R172" s="105" t="n">
        <f aca="false">R171-S172+O172</f>
        <v>4.89455595563362</v>
      </c>
      <c r="S172" s="118" t="n">
        <f aca="false">R171*(1-0.5^(1/K$8))</f>
        <v>0.114404822279152</v>
      </c>
      <c r="T172" s="105" t="n">
        <f aca="false">Q172*R$8/86.4</f>
        <v>0.00123462986501898</v>
      </c>
      <c r="U172" s="105" t="n">
        <f aca="false">S172*R$8/86.4</f>
        <v>11.3782481232032</v>
      </c>
      <c r="V172" s="105" t="n">
        <f aca="false">(Q172+S172)*R$8/86.4</f>
        <v>11.3794827530682</v>
      </c>
      <c r="Y172" s="15"/>
      <c r="Z172" s="15"/>
      <c r="AA172" s="15"/>
      <c r="AB172" s="15"/>
      <c r="AC172" s="105" t="n">
        <f aca="false">(B172-B$16)^2</f>
        <v>0.00571768639053245</v>
      </c>
      <c r="AD172" s="105" t="n">
        <f aca="false">(B172-V172)^2</f>
        <v>30.3984920683802</v>
      </c>
      <c r="AE172" s="32"/>
      <c r="AF172" s="32" t="n">
        <f aca="false">B172-V172</f>
        <v>-5.51348275306817</v>
      </c>
      <c r="AG172" s="32" t="str">
        <f aca="false">B172</f>
        <v>5,866</v>
      </c>
      <c r="AH172" s="32"/>
      <c r="AI172" s="119" t="str">
        <f aca="false">IF(V172&lt;B172,"-","+")</f>
        <v>-</v>
      </c>
      <c r="AJ172" s="120" t="n">
        <f aca="false">IF(AI172="-",AJ171-1,AJ171+1)</f>
        <v>-155</v>
      </c>
      <c r="AK172" s="112"/>
      <c r="AL172" s="105" t="n">
        <f aca="false">V172-V$16+AL171</f>
        <v>5389.76546224843</v>
      </c>
      <c r="AM172" s="105" t="n">
        <f aca="false">B172-B$16+AM171</f>
        <v>402.986384615385</v>
      </c>
      <c r="AN172" s="105" t="n">
        <f aca="false">(AM172-AM$16)^2</f>
        <v>5267.85144064671</v>
      </c>
      <c r="AO172" s="105" t="n">
        <f aca="false">(AM172-AL172)^2</f>
        <v>24867965.5691187</v>
      </c>
      <c r="AP172" s="32"/>
      <c r="AQ172" s="109" t="n">
        <f aca="false">((V172-B172)/B172)^2</f>
        <v>0.883421416417394</v>
      </c>
    </row>
    <row r="173" customFormat="false" ht="12.8" hidden="false" customHeight="false" outlineLevel="0" collapsed="false">
      <c r="A173" s="113" t="n">
        <v>41064</v>
      </c>
      <c r="B173" s="114" t="s">
        <v>132</v>
      </c>
      <c r="C173" s="68" t="n">
        <v>5.66</v>
      </c>
      <c r="D173" s="115" t="n">
        <v>0</v>
      </c>
      <c r="E173" s="116" t="n">
        <v>0</v>
      </c>
      <c r="F173" s="116" t="n">
        <v>0</v>
      </c>
      <c r="G173" s="116" t="n">
        <v>0</v>
      </c>
      <c r="H173" s="117"/>
      <c r="I173" s="117"/>
      <c r="J173" s="118" t="n">
        <f aca="false">(D173*D$15*D$8+E173*E$15*E$8+F173*F$15*F$8+G173*G$15*G$8+H173*H$15*H$8+I173*I$15*I$8)*M$15</f>
        <v>0</v>
      </c>
      <c r="K173" s="105" t="n">
        <f aca="false">K172+J173-M173-N173-O173</f>
        <v>54.5809917461141</v>
      </c>
      <c r="L173" s="109" t="n">
        <f aca="false">K172/$K$3</f>
        <v>0.272441807657553</v>
      </c>
      <c r="M173" s="118" t="n">
        <f aca="false">IF(J173&gt;K$6,(J173-K$6)^2/(J173-K$6+K$3-K172),0)</f>
        <v>0</v>
      </c>
      <c r="N173" s="118" t="n">
        <f aca="false">IF((J173-M173)&gt;C173,C173,(J173-M173+(C173-(J173-M173))*L173))</f>
        <v>1.54202063134175</v>
      </c>
      <c r="O173" s="118" t="n">
        <f aca="false">IF(K172&gt;(K$5/100*K$3),(K$4/100*L173*(K172-(K$5/100*K$3))),0)</f>
        <v>0</v>
      </c>
      <c r="P173" s="105" t="n">
        <f aca="false">P172+M173-Q173</f>
        <v>6.20691378666588E-006</v>
      </c>
      <c r="Q173" s="118" t="n">
        <f aca="false">P172*(1-0.5^(1/K$7))</f>
        <v>6.20691378666588E-006</v>
      </c>
      <c r="R173" s="105" t="n">
        <f aca="false">R172-S173+O173</f>
        <v>4.7827641431066</v>
      </c>
      <c r="S173" s="118" t="n">
        <f aca="false">R172*(1-0.5^(1/K$8))</f>
        <v>0.111791812527022</v>
      </c>
      <c r="T173" s="105" t="n">
        <f aca="false">Q173*R$8/86.4</f>
        <v>0.00061731493250949</v>
      </c>
      <c r="U173" s="105" t="n">
        <f aca="false">S173*R$8/86.4</f>
        <v>11.1183685769062</v>
      </c>
      <c r="V173" s="105" t="n">
        <f aca="false">(Q173+S173)*R$8/86.4</f>
        <v>11.1189858918387</v>
      </c>
      <c r="Y173" s="15"/>
      <c r="Z173" s="15"/>
      <c r="AA173" s="15"/>
      <c r="AB173" s="15"/>
      <c r="AC173" s="105" t="n">
        <f aca="false">(B173-B$16)^2</f>
        <v>0.00967953254437872</v>
      </c>
      <c r="AD173" s="105" t="n">
        <f aca="false">(B173-V173)^2</f>
        <v>29.4521758702165</v>
      </c>
      <c r="AE173" s="32"/>
      <c r="AF173" s="32" t="n">
        <f aca="false">B173-V173</f>
        <v>-5.42698589183872</v>
      </c>
      <c r="AG173" s="32" t="str">
        <f aca="false">B173</f>
        <v>5,692</v>
      </c>
      <c r="AH173" s="32"/>
      <c r="AI173" s="119" t="str">
        <f aca="false">IF(V173&lt;B173,"-","+")</f>
        <v>-</v>
      </c>
      <c r="AJ173" s="120" t="n">
        <f aca="false">IF(AI173="-",AJ172-1,AJ172+1)</f>
        <v>-156</v>
      </c>
      <c r="AK173" s="112"/>
      <c r="AL173" s="105" t="n">
        <f aca="false">V173-V$16+AL172</f>
        <v>5315.88513176427</v>
      </c>
      <c r="AM173" s="105" t="n">
        <f aca="false">B173-B$16+AM172</f>
        <v>402.888000000001</v>
      </c>
      <c r="AN173" s="105" t="n">
        <f aca="false">(AM173-AM$16)^2</f>
        <v>5253.5796161326</v>
      </c>
      <c r="AO173" s="105" t="n">
        <f aca="false">(AM173-AL173)^2</f>
        <v>24137540.8167239</v>
      </c>
      <c r="AP173" s="32"/>
      <c r="AQ173" s="109" t="n">
        <f aca="false">((V173-B173)/B173)^2</f>
        <v>0.909049646623922</v>
      </c>
    </row>
    <row r="174" customFormat="false" ht="12.8" hidden="false" customHeight="false" outlineLevel="0" collapsed="false">
      <c r="A174" s="113" t="n">
        <v>41065</v>
      </c>
      <c r="B174" s="114" t="s">
        <v>130</v>
      </c>
      <c r="C174" s="68" t="n">
        <v>5.66</v>
      </c>
      <c r="D174" s="115" t="n">
        <v>0</v>
      </c>
      <c r="E174" s="116" t="n">
        <v>0</v>
      </c>
      <c r="F174" s="116" t="n">
        <v>0</v>
      </c>
      <c r="G174" s="116" t="n">
        <v>0</v>
      </c>
      <c r="H174" s="117"/>
      <c r="I174" s="117"/>
      <c r="J174" s="118" t="n">
        <f aca="false">(D174*D$15*D$8+E174*E$15*E$8+F174*F$15*F$8+G174*G$15*G$8+H174*H$15*H$8+I174*I$15*I$8)*M$15</f>
        <v>0</v>
      </c>
      <c r="K174" s="105" t="n">
        <f aca="false">K173+J174-M174-N174-O174</f>
        <v>53.0813392544491</v>
      </c>
      <c r="L174" s="109" t="n">
        <f aca="false">K173/$K$3</f>
        <v>0.264956270612205</v>
      </c>
      <c r="M174" s="118" t="n">
        <f aca="false">IF(J174&gt;K$6,(J174-K$6)^2/(J174-K$6+K$3-K173),0)</f>
        <v>0</v>
      </c>
      <c r="N174" s="118" t="n">
        <f aca="false">IF((J174-M174)&gt;C174,C174,(J174-M174+(C174-(J174-M174))*L174))</f>
        <v>1.49965249166508</v>
      </c>
      <c r="O174" s="118" t="n">
        <f aca="false">IF(K173&gt;(K$5/100*K$3),(K$4/100*L174*(K173-(K$5/100*K$3))),0)</f>
        <v>0</v>
      </c>
      <c r="P174" s="105" t="n">
        <f aca="false">P173+M174-Q174</f>
        <v>3.10345689333294E-006</v>
      </c>
      <c r="Q174" s="118" t="n">
        <f aca="false">P173*(1-0.5^(1/K$7))</f>
        <v>3.10345689333294E-006</v>
      </c>
      <c r="R174" s="105" t="n">
        <f aca="false">R173-S174+O174</f>
        <v>4.67352565910649</v>
      </c>
      <c r="S174" s="118" t="n">
        <f aca="false">R173*(1-0.5^(1/K$8))</f>
        <v>0.109238484000112</v>
      </c>
      <c r="T174" s="105" t="n">
        <f aca="false">Q174*R$8/86.4</f>
        <v>0.000308657466254745</v>
      </c>
      <c r="U174" s="105" t="n">
        <f aca="false">S174*R$8/86.4</f>
        <v>10.86442468765</v>
      </c>
      <c r="V174" s="105" t="n">
        <f aca="false">(Q174+S174)*R$8/86.4</f>
        <v>10.8647333451162</v>
      </c>
      <c r="Y174" s="15"/>
      <c r="Z174" s="15"/>
      <c r="AA174" s="15"/>
      <c r="AB174" s="15"/>
      <c r="AC174" s="105" t="n">
        <f aca="false">(B174-B$16)^2</f>
        <v>0.185429609467455</v>
      </c>
      <c r="AD174" s="105" t="n">
        <f aca="false">(B174-V174)^2</f>
        <v>21.5642593805445</v>
      </c>
      <c r="AE174" s="32"/>
      <c r="AF174" s="32" t="n">
        <f aca="false">B174-V174</f>
        <v>-4.64373334511624</v>
      </c>
      <c r="AG174" s="32" t="str">
        <f aca="false">B174</f>
        <v>6,221</v>
      </c>
      <c r="AH174" s="32"/>
      <c r="AI174" s="119" t="str">
        <f aca="false">IF(V174&lt;B174,"-","+")</f>
        <v>-</v>
      </c>
      <c r="AJ174" s="120" t="n">
        <f aca="false">IF(AI174="-",AJ173-1,AJ173+1)</f>
        <v>-157</v>
      </c>
      <c r="AK174" s="112"/>
      <c r="AL174" s="105" t="n">
        <f aca="false">V174-V$16+AL173</f>
        <v>5241.75054873338</v>
      </c>
      <c r="AM174" s="105" t="n">
        <f aca="false">B174-B$16+AM173</f>
        <v>403.318615384616</v>
      </c>
      <c r="AN174" s="105" t="n">
        <f aca="false">(AM174-AM$16)^2</f>
        <v>5316.18841369112</v>
      </c>
      <c r="AO174" s="105" t="n">
        <f aca="false">(AM174-AL174)^2</f>
        <v>23410423.5736491</v>
      </c>
      <c r="AP174" s="32"/>
      <c r="AQ174" s="109" t="n">
        <f aca="false">((V174-B174)/B174)^2</f>
        <v>0.55720389591907</v>
      </c>
    </row>
    <row r="175" customFormat="false" ht="12.8" hidden="false" customHeight="false" outlineLevel="0" collapsed="false">
      <c r="A175" s="113" t="n">
        <v>41066</v>
      </c>
      <c r="B175" s="114" t="s">
        <v>131</v>
      </c>
      <c r="C175" s="68" t="n">
        <v>5.66</v>
      </c>
      <c r="D175" s="115" t="n">
        <v>0</v>
      </c>
      <c r="E175" s="116" t="n">
        <v>9.3</v>
      </c>
      <c r="F175" s="116" t="n">
        <v>4.9</v>
      </c>
      <c r="G175" s="116" t="n">
        <v>3.6</v>
      </c>
      <c r="H175" s="117"/>
      <c r="I175" s="117"/>
      <c r="J175" s="118" t="n">
        <f aca="false">(D175*D$15*D$8+E175*E$15*E$8+F175*F$15*F$8+G175*G$15*G$8+H175*H$15*H$8+I175*I$15*I$8)*M$15</f>
        <v>3.55702949240722</v>
      </c>
      <c r="K175" s="105" t="n">
        <f aca="false">K174+J175-M175-N175-O175</f>
        <v>52.537583569368</v>
      </c>
      <c r="L175" s="109" t="n">
        <f aca="false">K174/$K$3</f>
        <v>0.257676404147811</v>
      </c>
      <c r="M175" s="118" t="n">
        <f aca="false">IF(J175&gt;K$6,(J175-K$6)^2/(J175-K$6+K$3-K174),0)</f>
        <v>0.00725641395789134</v>
      </c>
      <c r="N175" s="118" t="n">
        <f aca="false">IF((J175-M175)&gt;C175,C175,(J175-M175+(C175-(J175-M175))*L175))</f>
        <v>4.09352876353041</v>
      </c>
      <c r="O175" s="118" t="n">
        <f aca="false">IF(K174&gt;(K$5/100*K$3),(K$4/100*L175*(K174-(K$5/100*K$3))),0)</f>
        <v>0</v>
      </c>
      <c r="P175" s="105" t="n">
        <f aca="false">P174+M175-Q175</f>
        <v>0.007257965686338</v>
      </c>
      <c r="Q175" s="118" t="n">
        <f aca="false">P174*(1-0.5^(1/K$7))</f>
        <v>1.55172844666647E-006</v>
      </c>
      <c r="R175" s="105" t="n">
        <f aca="false">R174-S175+O175</f>
        <v>4.56678218552913</v>
      </c>
      <c r="S175" s="118" t="n">
        <f aca="false">R174*(1-0.5^(1/K$8))</f>
        <v>0.106743473577354</v>
      </c>
      <c r="T175" s="105" t="n">
        <f aca="false">Q175*R$8/86.4</f>
        <v>0.000154328733127372</v>
      </c>
      <c r="U175" s="105" t="n">
        <f aca="false">S175*R$8/86.4</f>
        <v>10.6162808848403</v>
      </c>
      <c r="V175" s="105" t="n">
        <f aca="false">(Q175+S175)*R$8/86.4</f>
        <v>10.6164352135734</v>
      </c>
      <c r="Y175" s="15"/>
      <c r="Z175" s="15"/>
      <c r="AA175" s="15"/>
      <c r="AB175" s="15"/>
      <c r="AC175" s="105" t="n">
        <f aca="false">(B175-B$16)^2</f>
        <v>0.0638145325443786</v>
      </c>
      <c r="AD175" s="105" t="n">
        <f aca="false">(B175-V175)^2</f>
        <v>20.9163096527534</v>
      </c>
      <c r="AE175" s="32"/>
      <c r="AF175" s="32" t="n">
        <f aca="false">B175-V175</f>
        <v>-4.57343521357343</v>
      </c>
      <c r="AG175" s="32" t="str">
        <f aca="false">B175</f>
        <v>6,043</v>
      </c>
      <c r="AH175" s="32"/>
      <c r="AI175" s="119" t="str">
        <f aca="false">IF(V175&lt;B175,"-","+")</f>
        <v>-</v>
      </c>
      <c r="AJ175" s="120" t="n">
        <f aca="false">IF(AI175="-",AJ174-1,AJ174+1)</f>
        <v>-158</v>
      </c>
      <c r="AK175" s="112"/>
      <c r="AL175" s="105" t="n">
        <f aca="false">V175-V$16+AL174</f>
        <v>5167.36766757095</v>
      </c>
      <c r="AM175" s="105" t="n">
        <f aca="false">B175-B$16+AM174</f>
        <v>403.571230769231</v>
      </c>
      <c r="AN175" s="105" t="n">
        <f aca="false">(AM175-AM$16)^2</f>
        <v>5353.08971340046</v>
      </c>
      <c r="AO175" s="105" t="n">
        <f aca="false">(AM175-AL175)^2</f>
        <v>22693756.4912847</v>
      </c>
      <c r="AP175" s="32"/>
      <c r="AQ175" s="109" t="n">
        <f aca="false">((V175-B175)/B175)^2</f>
        <v>0.572769487401994</v>
      </c>
    </row>
    <row r="176" customFormat="false" ht="12.8" hidden="false" customHeight="false" outlineLevel="0" collapsed="false">
      <c r="A176" s="113" t="n">
        <v>41067</v>
      </c>
      <c r="B176" s="114" t="s">
        <v>131</v>
      </c>
      <c r="C176" s="68" t="n">
        <v>5.66</v>
      </c>
      <c r="D176" s="115" t="n">
        <v>0</v>
      </c>
      <c r="E176" s="116" t="n">
        <v>1.1</v>
      </c>
      <c r="F176" s="116" t="n">
        <v>0</v>
      </c>
      <c r="G176" s="116" t="n">
        <v>1.1</v>
      </c>
      <c r="H176" s="117"/>
      <c r="I176" s="117"/>
      <c r="J176" s="118" t="n">
        <f aca="false">(D176*D$15*D$8+E176*E$15*E$8+F176*F$15*F$8+G176*G$15*G$8+H176*H$15*H$8+I176*I$15*I$8)*M$15</f>
        <v>0.689917321180655</v>
      </c>
      <c r="K176" s="105" t="n">
        <f aca="false">K175+J176-M176-N176-O176</f>
        <v>51.270029520411</v>
      </c>
      <c r="L176" s="109" t="n">
        <f aca="false">K175/$K$3</f>
        <v>0.255036813443534</v>
      </c>
      <c r="M176" s="118" t="n">
        <f aca="false">IF(J176&gt;K$6,(J176-K$6)^2/(J176-K$6+K$3-K175),0)</f>
        <v>0</v>
      </c>
      <c r="N176" s="118" t="n">
        <f aca="false">IF((J176-M176)&gt;C176,C176,(J176-M176+(C176-(J176-M176))*L176))</f>
        <v>1.95747137013764</v>
      </c>
      <c r="O176" s="118" t="n">
        <f aca="false">IF(K175&gt;(K$5/100*K$3),(K$4/100*L176*(K175-(K$5/100*K$3))),0)</f>
        <v>0</v>
      </c>
      <c r="P176" s="105" t="n">
        <f aca="false">P175+M176-Q176</f>
        <v>0.003628982843169</v>
      </c>
      <c r="Q176" s="118" t="n">
        <f aca="false">P175*(1-0.5^(1/K$7))</f>
        <v>0.003628982843169</v>
      </c>
      <c r="R176" s="105" t="n">
        <f aca="false">R175-S176+O176</f>
        <v>4.46247673625773</v>
      </c>
      <c r="S176" s="118" t="n">
        <f aca="false">R175*(1-0.5^(1/K$8))</f>
        <v>0.104305449271409</v>
      </c>
      <c r="T176" s="105" t="n">
        <f aca="false">Q176*R$8/86.4</f>
        <v>0.360924184853602</v>
      </c>
      <c r="U176" s="105" t="n">
        <f aca="false">S176*R$8/86.4</f>
        <v>10.3738046943196</v>
      </c>
      <c r="V176" s="105" t="n">
        <f aca="false">(Q176+S176)*R$8/86.4</f>
        <v>10.7347288791732</v>
      </c>
      <c r="Y176" s="15"/>
      <c r="Z176" s="15"/>
      <c r="AA176" s="15"/>
      <c r="AB176" s="15"/>
      <c r="AC176" s="105" t="n">
        <f aca="false">(B176-B$16)^2</f>
        <v>0.0638145325443786</v>
      </c>
      <c r="AD176" s="105" t="n">
        <f aca="false">(B176-V176)^2</f>
        <v>22.0123198756682</v>
      </c>
      <c r="AE176" s="32"/>
      <c r="AF176" s="32" t="n">
        <f aca="false">B176-V176</f>
        <v>-4.69172887917324</v>
      </c>
      <c r="AG176" s="32" t="str">
        <f aca="false">B176</f>
        <v>6,043</v>
      </c>
      <c r="AH176" s="32"/>
      <c r="AI176" s="119" t="str">
        <f aca="false">IF(V176&lt;B176,"-","+")</f>
        <v>-</v>
      </c>
      <c r="AJ176" s="120" t="n">
        <f aca="false">IF(AI176="-",AJ175-1,AJ175+1)</f>
        <v>-159</v>
      </c>
      <c r="AK176" s="112"/>
      <c r="AL176" s="105" t="n">
        <f aca="false">V176-V$16+AL175</f>
        <v>5093.10308007412</v>
      </c>
      <c r="AM176" s="105" t="n">
        <f aca="false">B176-B$16+AM175</f>
        <v>403.823846153847</v>
      </c>
      <c r="AN176" s="105" t="n">
        <f aca="false">(AM176-AM$16)^2</f>
        <v>5390.11864217488</v>
      </c>
      <c r="AO176" s="105" t="n">
        <f aca="false">(AM176-AL176)^2</f>
        <v>21989339.7336759</v>
      </c>
      <c r="AP176" s="32"/>
      <c r="AQ176" s="109" t="n">
        <f aca="false">((V176-B176)/B176)^2</f>
        <v>0.602782487973707</v>
      </c>
    </row>
    <row r="177" customFormat="false" ht="12.8" hidden="false" customHeight="false" outlineLevel="0" collapsed="false">
      <c r="A177" s="113" t="n">
        <v>41068</v>
      </c>
      <c r="B177" s="114" t="s">
        <v>101</v>
      </c>
      <c r="C177" s="68" t="n">
        <v>5.16</v>
      </c>
      <c r="D177" s="115" t="n">
        <v>0</v>
      </c>
      <c r="E177" s="116" t="n">
        <v>5.4</v>
      </c>
      <c r="F177" s="116" t="n">
        <v>5.6</v>
      </c>
      <c r="G177" s="116" t="n">
        <v>9.7</v>
      </c>
      <c r="H177" s="117"/>
      <c r="I177" s="117"/>
      <c r="J177" s="118" t="n">
        <f aca="false">(D177*D$15*D$8+E177*E$15*E$8+F177*F$15*F$8+G177*G$15*G$8+H177*H$15*H$8+I177*I$15*I$8)*M$15</f>
        <v>5.42773228979846</v>
      </c>
      <c r="K177" s="105" t="n">
        <f aca="false">K176+J177-M177-N177-O177</f>
        <v>51.4833932877068</v>
      </c>
      <c r="L177" s="109" t="n">
        <f aca="false">K176/$K$3</f>
        <v>0.248883638448597</v>
      </c>
      <c r="M177" s="118" t="n">
        <f aca="false">IF(J177&gt;K$6,(J177-K$6)^2/(J177-K$6+K$3-K176),0)</f>
        <v>0.0543685225026181</v>
      </c>
      <c r="N177" s="118" t="n">
        <f aca="false">IF((J177-M177)&gt;C177,C177,(J177-M177+(C177-(J177-M177))*L177))</f>
        <v>5.16</v>
      </c>
      <c r="O177" s="118" t="n">
        <f aca="false">IF(K176&gt;(K$5/100*K$3),(K$4/100*L177*(K176-(K$5/100*K$3))),0)</f>
        <v>0</v>
      </c>
      <c r="P177" s="105" t="n">
        <f aca="false">P176+M177-Q177</f>
        <v>0.0561830139242026</v>
      </c>
      <c r="Q177" s="118" t="n">
        <f aca="false">P176*(1-0.5^(1/K$7))</f>
        <v>0.0018144914215845</v>
      </c>
      <c r="R177" s="105" t="n">
        <f aca="false">R176-S177+O177</f>
        <v>4.36055362674016</v>
      </c>
      <c r="S177" s="118" t="n">
        <f aca="false">R176*(1-0.5^(1/K$8))</f>
        <v>0.10192310951757</v>
      </c>
      <c r="T177" s="105" t="n">
        <f aca="false">Q177*R$8/86.4</f>
        <v>0.180462092426801</v>
      </c>
      <c r="U177" s="105" t="n">
        <f aca="false">S177*R$8/86.4</f>
        <v>10.1368666676444</v>
      </c>
      <c r="V177" s="105" t="n">
        <f aca="false">(Q177+S177)*R$8/86.4</f>
        <v>10.3173287600712</v>
      </c>
      <c r="Y177" s="15"/>
      <c r="Z177" s="15"/>
      <c r="AA177" s="15"/>
      <c r="AB177" s="15"/>
      <c r="AC177" s="105" t="n">
        <f aca="false">(B177-B$16)^2</f>
        <v>10.2759699940828</v>
      </c>
      <c r="AD177" s="105" t="n">
        <f aca="false">(B177-V177)^2</f>
        <v>1.74590969219132</v>
      </c>
      <c r="AE177" s="32"/>
      <c r="AF177" s="32" t="n">
        <f aca="false">B177-V177</f>
        <v>-1.32132876007121</v>
      </c>
      <c r="AG177" s="32" t="str">
        <f aca="false">B177</f>
        <v>8,996</v>
      </c>
      <c r="AH177" s="32"/>
      <c r="AI177" s="119" t="str">
        <f aca="false">IF(V177&lt;B177,"-","+")</f>
        <v>-</v>
      </c>
      <c r="AJ177" s="120" t="n">
        <f aca="false">IF(AI177="-",AJ176-1,AJ176+1)</f>
        <v>-160</v>
      </c>
      <c r="AK177" s="112"/>
      <c r="AL177" s="105" t="n">
        <f aca="false">V177-V$16+AL176</f>
        <v>5018.42109245818</v>
      </c>
      <c r="AM177" s="105" t="n">
        <f aca="false">B177-B$16+AM176</f>
        <v>407.029461538462</v>
      </c>
      <c r="AN177" s="105" t="n">
        <f aca="false">(AM177-AM$16)^2</f>
        <v>5871.0906815451</v>
      </c>
      <c r="AO177" s="105" t="n">
        <f aca="false">(AM177-AL177)^2</f>
        <v>21264932.7737165</v>
      </c>
      <c r="AP177" s="32"/>
      <c r="AQ177" s="109" t="n">
        <f aca="false">((V177-B177)/B177)^2</f>
        <v>0.0215736129277075</v>
      </c>
    </row>
    <row r="178" customFormat="false" ht="12.8" hidden="false" customHeight="false" outlineLevel="0" collapsed="false">
      <c r="A178" s="113" t="n">
        <v>41069</v>
      </c>
      <c r="B178" s="114" t="s">
        <v>129</v>
      </c>
      <c r="C178" s="68" t="n">
        <v>5.16</v>
      </c>
      <c r="D178" s="115" t="n">
        <v>0</v>
      </c>
      <c r="E178" s="116" t="n">
        <v>3.5</v>
      </c>
      <c r="F178" s="116" t="n">
        <v>0</v>
      </c>
      <c r="G178" s="116" t="n">
        <v>0.8</v>
      </c>
      <c r="H178" s="117"/>
      <c r="I178" s="117"/>
      <c r="J178" s="118" t="n">
        <f aca="false">(D178*D$15*D$8+E178*E$15*E$8+F178*F$15*F$8+G178*G$15*G$8+H178*H$15*H$8+I178*I$15*I$8)*M$15</f>
        <v>1.03624872105714</v>
      </c>
      <c r="K178" s="105" t="n">
        <f aca="false">K177+J178-M178-N178-O178</f>
        <v>50.4527879046267</v>
      </c>
      <c r="L178" s="109" t="n">
        <f aca="false">K177/$K$3</f>
        <v>0.249919384891781</v>
      </c>
      <c r="M178" s="118" t="n">
        <f aca="false">IF(J178&gt;K$6,(J178-K$6)^2/(J178-K$6+K$3-K177),0)</f>
        <v>0</v>
      </c>
      <c r="N178" s="118" t="n">
        <f aca="false">IF((J178-M178)&gt;C178,C178,(J178-M178+(C178-(J178-M178))*L178))</f>
        <v>2.06685410413723</v>
      </c>
      <c r="O178" s="118" t="n">
        <f aca="false">IF(K177&gt;(K$5/100*K$3),(K$4/100*L178*(K177-(K$5/100*K$3))),0)</f>
        <v>0</v>
      </c>
      <c r="P178" s="105" t="n">
        <f aca="false">P177+M178-Q178</f>
        <v>0.0280915069621013</v>
      </c>
      <c r="Q178" s="118" t="n">
        <f aca="false">P177*(1-0.5^(1/K$7))</f>
        <v>0.0280915069621013</v>
      </c>
      <c r="R178" s="105" t="n">
        <f aca="false">R177-S178+O178</f>
        <v>4.26095844426125</v>
      </c>
      <c r="S178" s="118" t="n">
        <f aca="false">R177*(1-0.5^(1/K$8))</f>
        <v>0.0995951824789087</v>
      </c>
      <c r="T178" s="105" t="n">
        <f aca="false">Q178*R$8/86.4</f>
        <v>2.79386943663584</v>
      </c>
      <c r="U178" s="105" t="n">
        <f aca="false">S178*R$8/86.4</f>
        <v>9.90534031297757</v>
      </c>
      <c r="V178" s="105" t="n">
        <f aca="false">(Q178+S178)*R$8/86.4</f>
        <v>12.6992097496134</v>
      </c>
      <c r="Y178" s="15"/>
      <c r="Z178" s="15"/>
      <c r="AA178" s="15"/>
      <c r="AB178" s="15"/>
      <c r="AC178" s="105" t="n">
        <f aca="false">(B178-B$16)^2</f>
        <v>42.0113379940828</v>
      </c>
      <c r="AD178" s="105" t="n">
        <f aca="false">(B178-V178)^2</f>
        <v>0.182508170164752</v>
      </c>
      <c r="AE178" s="32"/>
      <c r="AF178" s="32" t="n">
        <f aca="false">B178-V178</f>
        <v>-0.427209749613409</v>
      </c>
      <c r="AG178" s="32" t="str">
        <f aca="false">B178</f>
        <v>12,272</v>
      </c>
      <c r="AH178" s="32"/>
      <c r="AI178" s="119" t="str">
        <f aca="false">IF(V178&lt;B178,"-","+")</f>
        <v>-</v>
      </c>
      <c r="AJ178" s="120" t="n">
        <f aca="false">IF(AI178="-",AJ177-1,AJ177+1)</f>
        <v>-161</v>
      </c>
      <c r="AK178" s="112"/>
      <c r="AL178" s="105" t="n">
        <f aca="false">V178-V$16+AL177</f>
        <v>4946.12098583179</v>
      </c>
      <c r="AM178" s="105" t="n">
        <f aca="false">B178-B$16+AM177</f>
        <v>413.511076923078</v>
      </c>
      <c r="AN178" s="105" t="n">
        <f aca="false">(AM178-AM$16)^2</f>
        <v>6906.38420505607</v>
      </c>
      <c r="AO178" s="105" t="n">
        <f aca="false">(AM178-AL178)^2</f>
        <v>20544552.5863375</v>
      </c>
      <c r="AP178" s="32"/>
      <c r="AQ178" s="109" t="n">
        <f aca="false">((V178-B178)/B178)^2</f>
        <v>0.00121185767489459</v>
      </c>
    </row>
    <row r="179" customFormat="false" ht="12.8" hidden="false" customHeight="false" outlineLevel="0" collapsed="false">
      <c r="A179" s="113" t="n">
        <v>41070</v>
      </c>
      <c r="B179" s="114" t="s">
        <v>103</v>
      </c>
      <c r="C179" s="68" t="n">
        <v>5.16</v>
      </c>
      <c r="D179" s="115" t="n">
        <v>23.1</v>
      </c>
      <c r="E179" s="116" t="n">
        <v>2</v>
      </c>
      <c r="F179" s="116" t="n">
        <v>0</v>
      </c>
      <c r="G179" s="116" t="n">
        <v>0</v>
      </c>
      <c r="H179" s="117"/>
      <c r="I179" s="117"/>
      <c r="J179" s="118" t="n">
        <f aca="false">(D179*D$15*D$8+E179*E$15*E$8+F179*F$15*F$8+G179*G$15*G$8+H179*H$15*H$8+I179*I$15*I$8)*M$15</f>
        <v>8.79345079176748</v>
      </c>
      <c r="K179" s="105" t="n">
        <f aca="false">K178+J179-M179-N179-O179</f>
        <v>53.8415071056937</v>
      </c>
      <c r="L179" s="109" t="n">
        <f aca="false">K178/$K$3</f>
        <v>0.244916446138965</v>
      </c>
      <c r="M179" s="118" t="n">
        <f aca="false">IF(J179&gt;K$6,(J179-K$6)^2/(J179-K$6+K$3-K178),0)</f>
        <v>0.244731590700533</v>
      </c>
      <c r="N179" s="118" t="n">
        <f aca="false">IF((J179-M179)&gt;C179,C179,(J179-M179+(C179-(J179-M179))*L179))</f>
        <v>5.16</v>
      </c>
      <c r="O179" s="118" t="n">
        <f aca="false">IF(K178&gt;(K$5/100*K$3),(K$4/100*L179*(K178-(K$5/100*K$3))),0)</f>
        <v>0</v>
      </c>
      <c r="P179" s="105" t="n">
        <f aca="false">P178+M179-Q179</f>
        <v>0.258777344181584</v>
      </c>
      <c r="Q179" s="118" t="n">
        <f aca="false">P178*(1-0.5^(1/K$7))</f>
        <v>0.0140457534810507</v>
      </c>
      <c r="R179" s="105" t="n">
        <f aca="false">R178-S179+O179</f>
        <v>4.16363801889396</v>
      </c>
      <c r="S179" s="118" t="n">
        <f aca="false">R178*(1-0.5^(1/K$8))</f>
        <v>0.0973204253672934</v>
      </c>
      <c r="T179" s="105" t="n">
        <f aca="false">Q179*R$8/86.4</f>
        <v>1.39693471831792</v>
      </c>
      <c r="U179" s="105" t="n">
        <f aca="false">S179*R$8/86.4</f>
        <v>9.67910202755963</v>
      </c>
      <c r="V179" s="105" t="n">
        <f aca="false">(Q179+S179)*R$8/86.4</f>
        <v>11.0760367458775</v>
      </c>
      <c r="Y179" s="15"/>
      <c r="Z179" s="15"/>
      <c r="AA179" s="15"/>
      <c r="AB179" s="15"/>
      <c r="AC179" s="105" t="n">
        <f aca="false">(B179-B$16)^2</f>
        <v>14.9429823017752</v>
      </c>
      <c r="AD179" s="105" t="n">
        <f aca="false">(B179-V179)^2</f>
        <v>2.01650435964249</v>
      </c>
      <c r="AE179" s="32"/>
      <c r="AF179" s="32" t="n">
        <f aca="false">B179-V179</f>
        <v>-1.42003674587755</v>
      </c>
      <c r="AG179" s="32" t="str">
        <f aca="false">B179</f>
        <v>9,656</v>
      </c>
      <c r="AH179" s="32"/>
      <c r="AI179" s="119" t="str">
        <f aca="false">IF(V179&lt;B179,"-","+")</f>
        <v>-</v>
      </c>
      <c r="AJ179" s="120" t="n">
        <f aca="false">IF(AI179="-",AJ178-1,AJ178+1)</f>
        <v>-162</v>
      </c>
      <c r="AK179" s="112"/>
      <c r="AL179" s="105" t="n">
        <f aca="false">V179-V$16+AL178</f>
        <v>4872.19770620167</v>
      </c>
      <c r="AM179" s="105" t="n">
        <f aca="false">B179-B$16+AM178</f>
        <v>417.376692307693</v>
      </c>
      <c r="AN179" s="105" t="n">
        <f aca="false">(AM179-AM$16)^2</f>
        <v>7563.82847745901</v>
      </c>
      <c r="AO179" s="105" t="n">
        <f aca="false">(AM179-AL179)^2</f>
        <v>19845430.2658313</v>
      </c>
      <c r="AP179" s="32"/>
      <c r="AQ179" s="109" t="n">
        <f aca="false">((V179-B179)/B179)^2</f>
        <v>0.0216274168561147</v>
      </c>
    </row>
    <row r="180" customFormat="false" ht="12.8" hidden="false" customHeight="false" outlineLevel="0" collapsed="false">
      <c r="A180" s="113" t="n">
        <v>41071</v>
      </c>
      <c r="B180" s="114" t="s">
        <v>122</v>
      </c>
      <c r="C180" s="68" t="n">
        <v>5.16</v>
      </c>
      <c r="D180" s="115" t="n">
        <v>0</v>
      </c>
      <c r="E180" s="116" t="n">
        <v>0</v>
      </c>
      <c r="F180" s="116" t="n">
        <v>0</v>
      </c>
      <c r="G180" s="116" t="n">
        <v>0</v>
      </c>
      <c r="H180" s="117"/>
      <c r="I180" s="117"/>
      <c r="J180" s="118" t="n">
        <f aca="false">(D180*D$15*D$8+E180*E$15*E$8+F180*F$15*F$8+G180*G$15*G$8+H180*H$15*H$8+I180*I$15*I$8)*M$15</f>
        <v>0</v>
      </c>
      <c r="K180" s="105" t="n">
        <f aca="false">K179+J180-M180-N180-O180</f>
        <v>52.4928557626579</v>
      </c>
      <c r="L180" s="109" t="n">
        <f aca="false">K179/$K$3</f>
        <v>0.261366539348028</v>
      </c>
      <c r="M180" s="118" t="n">
        <f aca="false">IF(J180&gt;K$6,(J180-K$6)^2/(J180-K$6+K$3-K179),0)</f>
        <v>0</v>
      </c>
      <c r="N180" s="118" t="n">
        <f aca="false">IF((J180-M180)&gt;C180,C180,(J180-M180+(C180-(J180-M180))*L180))</f>
        <v>1.34865134303582</v>
      </c>
      <c r="O180" s="118" t="n">
        <f aca="false">IF(K179&gt;(K$5/100*K$3),(K$4/100*L180*(K179-(K$5/100*K$3))),0)</f>
        <v>0</v>
      </c>
      <c r="P180" s="105" t="n">
        <f aca="false">P179+M180-Q180</f>
        <v>0.129388672090792</v>
      </c>
      <c r="Q180" s="118" t="n">
        <f aca="false">P179*(1-0.5^(1/K$7))</f>
        <v>0.129388672090792</v>
      </c>
      <c r="R180" s="105" t="n">
        <f aca="false">R179-S180+O180</f>
        <v>4.06854039511404</v>
      </c>
      <c r="S180" s="118" t="n">
        <f aca="false">R179*(1-0.5^(1/K$8))</f>
        <v>0.0950976237799118</v>
      </c>
      <c r="T180" s="105" t="n">
        <f aca="false">Q180*R$8/86.4</f>
        <v>12.8684821675483</v>
      </c>
      <c r="U180" s="105" t="n">
        <f aca="false">S180*R$8/86.4</f>
        <v>9.45803103172201</v>
      </c>
      <c r="V180" s="105" t="n">
        <f aca="false">(Q180+S180)*R$8/86.4</f>
        <v>22.3265131992703</v>
      </c>
      <c r="Y180" s="15"/>
      <c r="Z180" s="15"/>
      <c r="AA180" s="15"/>
      <c r="AB180" s="15"/>
      <c r="AC180" s="105" t="n">
        <f aca="false">(B180-B$16)^2</f>
        <v>20.6899019171598</v>
      </c>
      <c r="AD180" s="105" t="n">
        <f aca="false">(B180-V180)^2</f>
        <v>143.700472702681</v>
      </c>
      <c r="AE180" s="32"/>
      <c r="AF180" s="32" t="n">
        <f aca="false">B180-V180</f>
        <v>-11.9875131992703</v>
      </c>
      <c r="AG180" s="32" t="str">
        <f aca="false">B180</f>
        <v>10,339</v>
      </c>
      <c r="AH180" s="32"/>
      <c r="AI180" s="119" t="str">
        <f aca="false">IF(V180&lt;B180,"-","+")</f>
        <v>-</v>
      </c>
      <c r="AJ180" s="120" t="n">
        <f aca="false">IF(AI180="-",AJ179-1,AJ179+1)</f>
        <v>-163</v>
      </c>
      <c r="AK180" s="112"/>
      <c r="AL180" s="105" t="n">
        <f aca="false">V180-V$16+AL179</f>
        <v>4809.52490302493</v>
      </c>
      <c r="AM180" s="105" t="n">
        <f aca="false">B180-B$16+AM179</f>
        <v>421.925307692308</v>
      </c>
      <c r="AN180" s="105" t="n">
        <f aca="false">(AM180-AM$16)^2</f>
        <v>8375.70702771953</v>
      </c>
      <c r="AO180" s="105" t="n">
        <f aca="false">(AM180-AL180)^2</f>
        <v>19251030.208963</v>
      </c>
      <c r="AP180" s="32"/>
      <c r="AQ180" s="109" t="n">
        <f aca="false">((V180-B180)/B180)^2</f>
        <v>1.34431525238398</v>
      </c>
    </row>
    <row r="181" customFormat="false" ht="12.8" hidden="false" customHeight="false" outlineLevel="0" collapsed="false">
      <c r="A181" s="113" t="n">
        <v>41072</v>
      </c>
      <c r="B181" s="114" t="s">
        <v>129</v>
      </c>
      <c r="C181" s="68" t="n">
        <v>5.16</v>
      </c>
      <c r="D181" s="115" t="n">
        <v>0</v>
      </c>
      <c r="E181" s="116" t="n">
        <v>12.8</v>
      </c>
      <c r="F181" s="116" t="n">
        <v>16.1</v>
      </c>
      <c r="G181" s="116" t="n">
        <v>5.4</v>
      </c>
      <c r="H181" s="117"/>
      <c r="I181" s="117"/>
      <c r="J181" s="118" t="n">
        <f aca="false">(D181*D$15*D$8+E181*E$15*E$8+F181*F$15*F$8+G181*G$15*G$8+H181*H$15*H$8+I181*I$15*I$8)*M$15</f>
        <v>5.41279985669911</v>
      </c>
      <c r="K181" s="105" t="n">
        <f aca="false">K180+J181-M181-N181-O181</f>
        <v>52.6914144351248</v>
      </c>
      <c r="L181" s="109" t="n">
        <f aca="false">K180/$K$3</f>
        <v>0.254819688168242</v>
      </c>
      <c r="M181" s="118" t="n">
        <f aca="false">IF(J181&gt;K$6,(J181-K$6)^2/(J181-K$6+K$3-K180),0)</f>
        <v>0.0542411842321427</v>
      </c>
      <c r="N181" s="118" t="n">
        <f aca="false">IF((J181-M181)&gt;C181,C181,(J181-M181+(C181-(J181-M181))*L181))</f>
        <v>5.16</v>
      </c>
      <c r="O181" s="118" t="n">
        <f aca="false">IF(K180&gt;(K$5/100*K$3),(K$4/100*L181*(K180-(K$5/100*K$3))),0)</f>
        <v>0</v>
      </c>
      <c r="P181" s="105" t="n">
        <f aca="false">P180+M181-Q181</f>
        <v>0.118935520277539</v>
      </c>
      <c r="Q181" s="118" t="n">
        <f aca="false">P180*(1-0.5^(1/K$7))</f>
        <v>0.064694336045396</v>
      </c>
      <c r="R181" s="105" t="n">
        <f aca="false">R180-S181+O181</f>
        <v>3.97561480406309</v>
      </c>
      <c r="S181" s="118" t="n">
        <f aca="false">R180*(1-0.5^(1/K$8))</f>
        <v>0.0929255910509504</v>
      </c>
      <c r="T181" s="105" t="n">
        <f aca="false">Q181*R$8/86.4</f>
        <v>6.43424108377417</v>
      </c>
      <c r="U181" s="105" t="n">
        <f aca="false">S181*R$8/86.4</f>
        <v>9.2420093044076</v>
      </c>
      <c r="V181" s="105" t="n">
        <f aca="false">(Q181+S181)*R$8/86.4</f>
        <v>15.6762503881818</v>
      </c>
      <c r="Y181" s="15"/>
      <c r="Z181" s="15"/>
      <c r="AA181" s="15"/>
      <c r="AB181" s="15"/>
      <c r="AC181" s="105" t="n">
        <f aca="false">(B181-B$16)^2</f>
        <v>42.0113379940828</v>
      </c>
      <c r="AD181" s="105" t="n">
        <f aca="false">(B181-V181)^2</f>
        <v>11.5889207054357</v>
      </c>
      <c r="AE181" s="32"/>
      <c r="AF181" s="32" t="n">
        <f aca="false">B181-V181</f>
        <v>-3.40425038818177</v>
      </c>
      <c r="AG181" s="32" t="str">
        <f aca="false">B181</f>
        <v>12,272</v>
      </c>
      <c r="AH181" s="32"/>
      <c r="AI181" s="119" t="str">
        <f aca="false">IF(V181&lt;B181,"-","+")</f>
        <v>-</v>
      </c>
      <c r="AJ181" s="120" t="n">
        <f aca="false">IF(AI181="-",AJ180-1,AJ180+1)</f>
        <v>-164</v>
      </c>
      <c r="AK181" s="112"/>
      <c r="AL181" s="105" t="n">
        <f aca="false">V181-V$16+AL180</f>
        <v>4740.20183703711</v>
      </c>
      <c r="AM181" s="105" t="n">
        <f aca="false">B181-B$16+AM180</f>
        <v>428.406923076924</v>
      </c>
      <c r="AN181" s="105" t="n">
        <f aca="false">(AM181-AM$16)^2</f>
        <v>9604.09884242577</v>
      </c>
      <c r="AO181" s="105" t="n">
        <f aca="false">(AM181-AL181)^2</f>
        <v>18591575.3800529</v>
      </c>
      <c r="AP181" s="32"/>
      <c r="AQ181" s="109" t="n">
        <f aca="false">((V181-B181)/B181)^2</f>
        <v>0.0769506509651008</v>
      </c>
    </row>
    <row r="182" customFormat="false" ht="12.8" hidden="false" customHeight="false" outlineLevel="0" collapsed="false">
      <c r="A182" s="113" t="n">
        <v>41073</v>
      </c>
      <c r="B182" s="114" t="s">
        <v>102</v>
      </c>
      <c r="C182" s="68" t="n">
        <v>5.16</v>
      </c>
      <c r="D182" s="115" t="n">
        <v>0</v>
      </c>
      <c r="E182" s="116" t="n">
        <v>0</v>
      </c>
      <c r="F182" s="116" t="n">
        <v>0</v>
      </c>
      <c r="G182" s="116" t="n">
        <v>0</v>
      </c>
      <c r="H182" s="117"/>
      <c r="I182" s="117"/>
      <c r="J182" s="118" t="n">
        <f aca="false">(D182*D$15*D$8+E182*E$15*E$8+F182*F$15*F$8+G182*G$15*G$8+H182*H$15*H$8+I182*I$15*I$8)*M$15</f>
        <v>0</v>
      </c>
      <c r="K182" s="105" t="n">
        <f aca="false">K181+J182-M182-N182-O182</f>
        <v>51.3715712385945</v>
      </c>
      <c r="L182" s="109" t="n">
        <f aca="false">K181/$K$3</f>
        <v>0.255783565219053</v>
      </c>
      <c r="M182" s="118" t="n">
        <f aca="false">IF(J182&gt;K$6,(J182-K$6)^2/(J182-K$6+K$3-K181),0)</f>
        <v>0</v>
      </c>
      <c r="N182" s="118" t="n">
        <f aca="false">IF((J182-M182)&gt;C182,C182,(J182-M182+(C182-(J182-M182))*L182))</f>
        <v>1.31984319653031</v>
      </c>
      <c r="O182" s="118" t="n">
        <f aca="false">IF(K181&gt;(K$5/100*K$3),(K$4/100*L182*(K181-(K$5/100*K$3))),0)</f>
        <v>0</v>
      </c>
      <c r="P182" s="105" t="n">
        <f aca="false">P181+M182-Q182</f>
        <v>0.0594677601387694</v>
      </c>
      <c r="Q182" s="118" t="n">
        <f aca="false">P181*(1-0.5^(1/K$7))</f>
        <v>0.0594677601387694</v>
      </c>
      <c r="R182" s="105" t="n">
        <f aca="false">R181-S182+O182</f>
        <v>3.88481163644501</v>
      </c>
      <c r="S182" s="118" t="n">
        <f aca="false">R181*(1-0.5^(1/K$8))</f>
        <v>0.0908031676180803</v>
      </c>
      <c r="T182" s="105" t="n">
        <f aca="false">Q182*R$8/86.4</f>
        <v>5.91442665361627</v>
      </c>
      <c r="U182" s="105" t="n">
        <f aca="false">S182*R$8/86.4</f>
        <v>9.03092152016393</v>
      </c>
      <c r="V182" s="105" t="n">
        <f aca="false">(Q182+S182)*R$8/86.4</f>
        <v>14.9453481737802</v>
      </c>
      <c r="Y182" s="15"/>
      <c r="Z182" s="15"/>
      <c r="AA182" s="15"/>
      <c r="AB182" s="15"/>
      <c r="AC182" s="105" t="n">
        <f aca="false">(B182-B$16)^2</f>
        <v>4.65530414792899</v>
      </c>
      <c r="AD182" s="105" t="n">
        <f aca="false">(B182-V182)^2</f>
        <v>48.9628814651051</v>
      </c>
      <c r="AE182" s="32"/>
      <c r="AF182" s="32" t="n">
        <f aca="false">B182-V182</f>
        <v>-6.9973481737802</v>
      </c>
      <c r="AG182" s="32" t="str">
        <f aca="false">B182</f>
        <v>7,948</v>
      </c>
      <c r="AH182" s="32"/>
      <c r="AI182" s="119" t="str">
        <f aca="false">IF(V182&lt;B182,"-","+")</f>
        <v>-</v>
      </c>
      <c r="AJ182" s="120" t="n">
        <f aca="false">IF(AI182="-",AJ181-1,AJ181+1)</f>
        <v>-165</v>
      </c>
      <c r="AK182" s="112"/>
      <c r="AL182" s="105" t="n">
        <f aca="false">V182-V$16+AL181</f>
        <v>4670.14786883488</v>
      </c>
      <c r="AM182" s="105" t="n">
        <f aca="false">B182-B$16+AM181</f>
        <v>430.564538461539</v>
      </c>
      <c r="AN182" s="105" t="n">
        <f aca="false">(AM182-AM$16)^2</f>
        <v>10031.6489381153</v>
      </c>
      <c r="AO182" s="105" t="n">
        <f aca="false">(AM182-AL182)^2</f>
        <v>17974066.8151795</v>
      </c>
      <c r="AP182" s="32"/>
      <c r="AQ182" s="109" t="n">
        <f aca="false">((V182-B182)/B182)^2</f>
        <v>0.775088424930409</v>
      </c>
    </row>
    <row r="183" customFormat="false" ht="12.8" hidden="false" customHeight="false" outlineLevel="0" collapsed="false">
      <c r="A183" s="113" t="n">
        <v>41074</v>
      </c>
      <c r="B183" s="114" t="s">
        <v>95</v>
      </c>
      <c r="C183" s="68" t="n">
        <v>5.16</v>
      </c>
      <c r="D183" s="115" t="n">
        <v>0</v>
      </c>
      <c r="E183" s="116" t="n">
        <v>0.5</v>
      </c>
      <c r="F183" s="116" t="n">
        <v>0</v>
      </c>
      <c r="G183" s="116" t="n">
        <v>0</v>
      </c>
      <c r="H183" s="117"/>
      <c r="I183" s="117"/>
      <c r="J183" s="118" t="n">
        <f aca="false">(D183*D$15*D$8+E183*E$15*E$8+F183*F$15*F$8+G183*G$15*G$8+H183*H$15*H$8+I183*I$15*I$8)*M$15</f>
        <v>0.098979753572109</v>
      </c>
      <c r="K183" s="105" t="n">
        <f aca="false">K182+J183-M183-N183-O183</f>
        <v>50.1094714224327</v>
      </c>
      <c r="L183" s="109" t="n">
        <f aca="false">K182/$K$3</f>
        <v>0.249376559410653</v>
      </c>
      <c r="M183" s="118" t="n">
        <f aca="false">IF(J183&gt;K$6,(J183-K$6)^2/(J183-K$6+K$3-K182),0)</f>
        <v>0</v>
      </c>
      <c r="N183" s="118" t="n">
        <f aca="false">IF((J183-M183)&gt;C183,C183,(J183-M183+(C183-(J183-M183))*L183))</f>
        <v>1.36107956973395</v>
      </c>
      <c r="O183" s="118" t="n">
        <f aca="false">IF(K182&gt;(K$5/100*K$3),(K$4/100*L183*(K182-(K$5/100*K$3))),0)</f>
        <v>0</v>
      </c>
      <c r="P183" s="105" t="n">
        <f aca="false">P182+M183-Q183</f>
        <v>0.0297338800693847</v>
      </c>
      <c r="Q183" s="118" t="n">
        <f aca="false">P182*(1-0.5^(1/K$7))</f>
        <v>0.0297338800693847</v>
      </c>
      <c r="R183" s="105" t="n">
        <f aca="false">R182-S183+O183</f>
        <v>3.7960824160416</v>
      </c>
      <c r="S183" s="118" t="n">
        <f aca="false">R182*(1-0.5^(1/K$8))</f>
        <v>0.0887292204034129</v>
      </c>
      <c r="T183" s="105" t="n">
        <f aca="false">Q183*R$8/86.4</f>
        <v>2.95721332680813</v>
      </c>
      <c r="U183" s="105" t="n">
        <f aca="false">S183*R$8/86.4</f>
        <v>8.82465498757554</v>
      </c>
      <c r="V183" s="105" t="n">
        <f aca="false">(Q183+S183)*R$8/86.4</f>
        <v>11.7818683143837</v>
      </c>
      <c r="Y183" s="15"/>
      <c r="Z183" s="15"/>
      <c r="AA183" s="15"/>
      <c r="AB183" s="15"/>
      <c r="AC183" s="105" t="n">
        <f aca="false">(B183-B$16)^2</f>
        <v>2.42928191715976</v>
      </c>
      <c r="AD183" s="105" t="n">
        <f aca="false">(B183-V183)^2</f>
        <v>19.6503214926668</v>
      </c>
      <c r="AE183" s="32"/>
      <c r="AF183" s="32" t="n">
        <f aca="false">B183-V183</f>
        <v>-4.43286831438367</v>
      </c>
      <c r="AG183" s="32" t="str">
        <f aca="false">B183</f>
        <v>7,349</v>
      </c>
      <c r="AH183" s="32"/>
      <c r="AI183" s="119" t="str">
        <f aca="false">IF(V183&lt;B183,"-","+")</f>
        <v>-</v>
      </c>
      <c r="AJ183" s="120" t="n">
        <f aca="false">IF(AI183="-",AJ182-1,AJ182+1)</f>
        <v>-166</v>
      </c>
      <c r="AK183" s="112"/>
      <c r="AL183" s="105" t="n">
        <f aca="false">V183-V$16+AL182</f>
        <v>4596.93042077326</v>
      </c>
      <c r="AM183" s="105" t="n">
        <f aca="false">B183-B$16+AM182</f>
        <v>432.123153846155</v>
      </c>
      <c r="AN183" s="105" t="n">
        <f aca="false">(AM183-AM$16)^2</f>
        <v>10346.2941924917</v>
      </c>
      <c r="AO183" s="105" t="n">
        <f aca="false">(AM183-AL183)^2</f>
        <v>17345619.5706489</v>
      </c>
      <c r="AP183" s="32"/>
      <c r="AQ183" s="109" t="n">
        <f aca="false">((V183-B183)/B183)^2</f>
        <v>0.363842280722867</v>
      </c>
    </row>
    <row r="184" customFormat="false" ht="12.8" hidden="false" customHeight="false" outlineLevel="0" collapsed="false">
      <c r="A184" s="113" t="n">
        <v>41075</v>
      </c>
      <c r="B184" s="114" t="s">
        <v>120</v>
      </c>
      <c r="C184" s="68" t="n">
        <v>5.16</v>
      </c>
      <c r="D184" s="115" t="n">
        <v>0</v>
      </c>
      <c r="E184" s="116" t="n">
        <v>0</v>
      </c>
      <c r="F184" s="116" t="n">
        <v>0</v>
      </c>
      <c r="G184" s="116" t="n">
        <v>0</v>
      </c>
      <c r="H184" s="117"/>
      <c r="I184" s="117"/>
      <c r="J184" s="118" t="n">
        <f aca="false">(D184*D$15*D$8+E184*E$15*E$8+F184*F$15*F$8+G184*G$15*G$8+H184*H$15*H$8+I184*I$15*I$8)*M$15</f>
        <v>0</v>
      </c>
      <c r="K184" s="105" t="n">
        <f aca="false">K183+J184-M184-N184-O184</f>
        <v>48.8543021382591</v>
      </c>
      <c r="L184" s="109" t="n">
        <f aca="false">K183/$K$3</f>
        <v>0.243249861273945</v>
      </c>
      <c r="M184" s="118" t="n">
        <f aca="false">IF(J184&gt;K$6,(J184-K$6)^2/(J184-K$6+K$3-K183),0)</f>
        <v>0</v>
      </c>
      <c r="N184" s="118" t="n">
        <f aca="false">IF((J184-M184)&gt;C184,C184,(J184-M184+(C184-(J184-M184))*L184))</f>
        <v>1.25516928417356</v>
      </c>
      <c r="O184" s="118" t="n">
        <f aca="false">IF(K183&gt;(K$5/100*K$3),(K$4/100*L184*(K183-(K$5/100*K$3))),0)</f>
        <v>0</v>
      </c>
      <c r="P184" s="105" t="n">
        <f aca="false">P183+M184-Q184</f>
        <v>0.0148669400346923</v>
      </c>
      <c r="Q184" s="118" t="n">
        <f aca="false">P183*(1-0.5^(1/K$7))</f>
        <v>0.0148669400346923</v>
      </c>
      <c r="R184" s="105" t="n">
        <f aca="false">R183-S184+O184</f>
        <v>3.709379773833</v>
      </c>
      <c r="S184" s="118" t="n">
        <f aca="false">R183*(1-0.5^(1/K$8))</f>
        <v>0.0867026422085942</v>
      </c>
      <c r="T184" s="105" t="n">
        <f aca="false">Q184*R$8/86.4</f>
        <v>1.47860666340407</v>
      </c>
      <c r="U184" s="105" t="n">
        <f aca="false">S184*R$8/86.4</f>
        <v>8.62309958910243</v>
      </c>
      <c r="V184" s="105" t="n">
        <f aca="false">(Q184+S184)*R$8/86.4</f>
        <v>10.1017062525065</v>
      </c>
      <c r="Y184" s="15"/>
      <c r="Z184" s="15"/>
      <c r="AA184" s="15"/>
      <c r="AB184" s="15"/>
      <c r="AC184" s="105" t="n">
        <f aca="false">(B184-B$16)^2</f>
        <v>1.37502684023669</v>
      </c>
      <c r="AD184" s="105" t="n">
        <f aca="false">(B184-V184)^2</f>
        <v>9.85147693952335</v>
      </c>
      <c r="AE184" s="32"/>
      <c r="AF184" s="32" t="n">
        <f aca="false">B184-V184</f>
        <v>-3.13870625250649</v>
      </c>
      <c r="AG184" s="32" t="str">
        <f aca="false">B184</f>
        <v>6,963</v>
      </c>
      <c r="AH184" s="32"/>
      <c r="AI184" s="119" t="str">
        <f aca="false">IF(V184&lt;B184,"-","+")</f>
        <v>-</v>
      </c>
      <c r="AJ184" s="120" t="n">
        <f aca="false">IF(AI184="-",AJ183-1,AJ183+1)</f>
        <v>-167</v>
      </c>
      <c r="AK184" s="112"/>
      <c r="AL184" s="105" t="n">
        <f aca="false">V184-V$16+AL183</f>
        <v>4522.03281064977</v>
      </c>
      <c r="AM184" s="105" t="n">
        <f aca="false">B184-B$16+AM183</f>
        <v>433.29576923077</v>
      </c>
      <c r="AN184" s="105" t="n">
        <f aca="false">(AM184-AM$16)^2</f>
        <v>10586.2184361545</v>
      </c>
      <c r="AO184" s="105" t="n">
        <f aca="false">(AM184-AL184)^2</f>
        <v>16717770.5938718</v>
      </c>
      <c r="AP184" s="32"/>
      <c r="AQ184" s="109" t="n">
        <f aca="false">((V184-B184)/B184)^2</f>
        <v>0.203192912182389</v>
      </c>
    </row>
    <row r="185" customFormat="false" ht="12.8" hidden="false" customHeight="false" outlineLevel="0" collapsed="false">
      <c r="A185" s="113" t="n">
        <v>41076</v>
      </c>
      <c r="B185" s="114" t="s">
        <v>96</v>
      </c>
      <c r="C185" s="68" t="n">
        <v>5.16</v>
      </c>
      <c r="D185" s="115" t="n">
        <v>0</v>
      </c>
      <c r="E185" s="116" t="n">
        <v>0</v>
      </c>
      <c r="F185" s="116" t="n">
        <v>0</v>
      </c>
      <c r="G185" s="116" t="n">
        <v>0</v>
      </c>
      <c r="H185" s="117"/>
      <c r="I185" s="117"/>
      <c r="J185" s="118" t="n">
        <f aca="false">(D185*D$15*D$8+E185*E$15*E$8+F185*F$15*F$8+G185*G$15*G$8+H185*H$15*H$8+I185*I$15*I$8)*M$15</f>
        <v>0</v>
      </c>
      <c r="K185" s="105" t="n">
        <f aca="false">K184+J185-M185-N185-O185</f>
        <v>47.6305730167377</v>
      </c>
      <c r="L185" s="109" t="n">
        <f aca="false">K184/$K$3</f>
        <v>0.237156806496403</v>
      </c>
      <c r="M185" s="118" t="n">
        <f aca="false">IF(J185&gt;K$6,(J185-K$6)^2/(J185-K$6+K$3-K184),0)</f>
        <v>0</v>
      </c>
      <c r="N185" s="118" t="n">
        <f aca="false">IF((J185-M185)&gt;C185,C185,(J185-M185+(C185-(J185-M185))*L185))</f>
        <v>1.22372912152144</v>
      </c>
      <c r="O185" s="118" t="n">
        <f aca="false">IF(K184&gt;(K$5/100*K$3),(K$4/100*L185*(K184-(K$5/100*K$3))),0)</f>
        <v>0</v>
      </c>
      <c r="P185" s="105" t="n">
        <f aca="false">P184+M185-Q185</f>
        <v>0.00743347001734617</v>
      </c>
      <c r="Q185" s="118" t="n">
        <f aca="false">P184*(1-0.5^(1/K$7))</f>
        <v>0.00743347001734617</v>
      </c>
      <c r="R185" s="105" t="n">
        <f aca="false">R184-S185+O185</f>
        <v>3.62465742270929</v>
      </c>
      <c r="S185" s="118" t="n">
        <f aca="false">R184*(1-0.5^(1/K$8))</f>
        <v>0.0847223511237156</v>
      </c>
      <c r="T185" s="105" t="n">
        <f aca="false">Q185*R$8/86.4</f>
        <v>0.739303331702033</v>
      </c>
      <c r="U185" s="105" t="n">
        <f aca="false">S185*R$8/86.4</f>
        <v>8.42614772229269</v>
      </c>
      <c r="V185" s="105" t="n">
        <f aca="false">(Q185+S185)*R$8/86.4</f>
        <v>9.16545105399472</v>
      </c>
      <c r="Y185" s="15"/>
      <c r="Z185" s="15"/>
      <c r="AA185" s="15"/>
      <c r="AB185" s="15"/>
      <c r="AC185" s="105" t="n">
        <f aca="false">(B185-B$16)^2</f>
        <v>0.634596071005916</v>
      </c>
      <c r="AD185" s="105" t="n">
        <f aca="false">(B185-V185)^2</f>
        <v>6.64840983784649</v>
      </c>
      <c r="AE185" s="32"/>
      <c r="AF185" s="32" t="n">
        <f aca="false">B185-V185</f>
        <v>-2.57845105399472</v>
      </c>
      <c r="AG185" s="32" t="str">
        <f aca="false">B185</f>
        <v>6,587</v>
      </c>
      <c r="AH185" s="32"/>
      <c r="AI185" s="119" t="str">
        <f aca="false">IF(V185&lt;B185,"-","+")</f>
        <v>-</v>
      </c>
      <c r="AJ185" s="120" t="n">
        <f aca="false">IF(AI185="-",AJ184-1,AJ184+1)</f>
        <v>-168</v>
      </c>
      <c r="AK185" s="112"/>
      <c r="AL185" s="105" t="n">
        <f aca="false">V185-V$16+AL184</f>
        <v>4446.19894532776</v>
      </c>
      <c r="AM185" s="105" t="n">
        <f aca="false">B185-B$16+AM184</f>
        <v>434.092384615385</v>
      </c>
      <c r="AN185" s="105" t="n">
        <f aca="false">(AM185-AM$16)^2</f>
        <v>10750.7795111896</v>
      </c>
      <c r="AO185" s="105" t="n">
        <f aca="false">(AM185-AL185)^2</f>
        <v>16096999.0545112</v>
      </c>
      <c r="AP185" s="32"/>
      <c r="AQ185" s="109" t="n">
        <f aca="false">((V185-B185)/B185)^2</f>
        <v>0.153229525450505</v>
      </c>
    </row>
    <row r="186" customFormat="false" ht="12.8" hidden="false" customHeight="false" outlineLevel="0" collapsed="false">
      <c r="A186" s="113" t="n">
        <v>41077</v>
      </c>
      <c r="B186" s="114" t="s">
        <v>128</v>
      </c>
      <c r="C186" s="68" t="n">
        <v>5.16</v>
      </c>
      <c r="D186" s="115" t="n">
        <v>0</v>
      </c>
      <c r="E186" s="116" t="n">
        <v>0</v>
      </c>
      <c r="F186" s="116" t="n">
        <v>0</v>
      </c>
      <c r="G186" s="116" t="n">
        <v>0</v>
      </c>
      <c r="H186" s="117"/>
      <c r="I186" s="117"/>
      <c r="J186" s="118" t="n">
        <f aca="false">(D186*D$15*D$8+E186*E$15*E$8+F186*F$15*F$8+G186*G$15*G$8+H186*H$15*H$8+I186*I$15*I$8)*M$15</f>
        <v>0</v>
      </c>
      <c r="K186" s="105" t="n">
        <f aca="false">K185+J186-M186-N186-O186</f>
        <v>46.4374965275805</v>
      </c>
      <c r="L186" s="109" t="n">
        <f aca="false">K185/$K$3</f>
        <v>0.231216373867659</v>
      </c>
      <c r="M186" s="118" t="n">
        <f aca="false">IF(J186&gt;K$6,(J186-K$6)^2/(J186-K$6+K$3-K185),0)</f>
        <v>0</v>
      </c>
      <c r="N186" s="118" t="n">
        <f aca="false">IF((J186-M186)&gt;C186,C186,(J186-M186+(C186-(J186-M186))*L186))</f>
        <v>1.19307648915712</v>
      </c>
      <c r="O186" s="118" t="n">
        <f aca="false">IF(K185&gt;(K$5/100*K$3),(K$4/100*L186*(K185-(K$5/100*K$3))),0)</f>
        <v>0</v>
      </c>
      <c r="P186" s="105" t="n">
        <f aca="false">P185+M186-Q186</f>
        <v>0.00371673500867309</v>
      </c>
      <c r="Q186" s="118" t="n">
        <f aca="false">P185*(1-0.5^(1/K$7))</f>
        <v>0.00371673500867309</v>
      </c>
      <c r="R186" s="105" t="n">
        <f aca="false">R185-S186+O186</f>
        <v>3.54187013275956</v>
      </c>
      <c r="S186" s="118" t="n">
        <f aca="false">R185*(1-0.5^(1/K$8))</f>
        <v>0.082787289949725</v>
      </c>
      <c r="T186" s="105" t="n">
        <f aca="false">Q186*R$8/86.4</f>
        <v>0.369651665851017</v>
      </c>
      <c r="U186" s="105" t="n">
        <f aca="false">S186*R$8/86.4</f>
        <v>8.23369424233781</v>
      </c>
      <c r="V186" s="105" t="n">
        <f aca="false">(Q186+S186)*R$8/86.4</f>
        <v>8.60334590818883</v>
      </c>
      <c r="Y186" s="15"/>
      <c r="Z186" s="15"/>
      <c r="AA186" s="15"/>
      <c r="AB186" s="15"/>
      <c r="AC186" s="105" t="n">
        <f aca="false">(B186-B$16)^2</f>
        <v>0.375297609467455</v>
      </c>
      <c r="AD186" s="105" t="n">
        <f aca="false">(B186-V186)^2</f>
        <v>4.84152211568333</v>
      </c>
      <c r="AE186" s="32"/>
      <c r="AF186" s="32" t="n">
        <f aca="false">B186-V186</f>
        <v>-2.20034590818883</v>
      </c>
      <c r="AG186" s="32" t="str">
        <f aca="false">B186</f>
        <v>6,403</v>
      </c>
      <c r="AH186" s="32"/>
      <c r="AI186" s="119" t="str">
        <f aca="false">IF(V186&lt;B186,"-","+")</f>
        <v>-</v>
      </c>
      <c r="AJ186" s="120" t="n">
        <f aca="false">IF(AI186="-",AJ185-1,AJ185+1)</f>
        <v>-169</v>
      </c>
      <c r="AK186" s="112"/>
      <c r="AL186" s="105" t="n">
        <f aca="false">V186-V$16+AL185</f>
        <v>4369.80297485994</v>
      </c>
      <c r="AM186" s="105" t="n">
        <f aca="false">B186-B$16+AM185</f>
        <v>434.705000000001</v>
      </c>
      <c r="AN186" s="105" t="n">
        <f aca="false">(AM186-AM$16)^2</f>
        <v>10878.1940444778</v>
      </c>
      <c r="AO186" s="105" t="n">
        <f aca="false">(AM186-AL186)^2</f>
        <v>15484996.0717468</v>
      </c>
      <c r="AP186" s="32"/>
      <c r="AQ186" s="109" t="n">
        <f aca="false">((V186-B186)/B186)^2</f>
        <v>0.118090487747545</v>
      </c>
    </row>
    <row r="187" customFormat="false" ht="12.8" hidden="false" customHeight="false" outlineLevel="0" collapsed="false">
      <c r="A187" s="113" t="n">
        <v>41078</v>
      </c>
      <c r="B187" s="114" t="s">
        <v>130</v>
      </c>
      <c r="C187" s="68" t="n">
        <v>5.16</v>
      </c>
      <c r="D187" s="115" t="n">
        <v>0</v>
      </c>
      <c r="E187" s="116" t="n">
        <v>0</v>
      </c>
      <c r="F187" s="116" t="n">
        <v>0</v>
      </c>
      <c r="G187" s="116" t="n">
        <v>0</v>
      </c>
      <c r="H187" s="117"/>
      <c r="I187" s="117"/>
      <c r="J187" s="118" t="n">
        <f aca="false">(D187*D$15*D$8+E187*E$15*E$8+F187*F$15*F$8+G187*G$15*G$8+H187*H$15*H$8+I187*I$15*I$8)*M$15</f>
        <v>0</v>
      </c>
      <c r="K187" s="105" t="n">
        <f aca="false">K186+J187-M187-N187-O187</f>
        <v>45.2743048669868</v>
      </c>
      <c r="L187" s="109" t="n">
        <f aca="false">K186/$K$3</f>
        <v>0.225424740425148</v>
      </c>
      <c r="M187" s="118" t="n">
        <f aca="false">IF(J187&gt;K$6,(J187-K$6)^2/(J187-K$6+K$3-K186),0)</f>
        <v>0</v>
      </c>
      <c r="N187" s="118" t="n">
        <f aca="false">IF((J187-M187)&gt;C187,C187,(J187-M187+(C187-(J187-M187))*L187))</f>
        <v>1.16319166059376</v>
      </c>
      <c r="O187" s="118" t="n">
        <f aca="false">IF(K186&gt;(K$5/100*K$3),(K$4/100*L187*(K186-(K$5/100*K$3))),0)</f>
        <v>0</v>
      </c>
      <c r="P187" s="105" t="n">
        <f aca="false">P186+M187-Q187</f>
        <v>0.00185836750433654</v>
      </c>
      <c r="Q187" s="118" t="n">
        <f aca="false">P186*(1-0.5^(1/K$7))</f>
        <v>0.00185836750433654</v>
      </c>
      <c r="R187" s="105" t="n">
        <f aca="false">R186-S187+O187</f>
        <v>3.46097370712553</v>
      </c>
      <c r="S187" s="118" t="n">
        <f aca="false">R186*(1-0.5^(1/K$8))</f>
        <v>0.0808964256340301</v>
      </c>
      <c r="T187" s="105" t="n">
        <f aca="false">Q187*R$8/86.4</f>
        <v>0.184825832925508</v>
      </c>
      <c r="U187" s="105" t="n">
        <f aca="false">S187*R$8/86.4</f>
        <v>8.04563640594005</v>
      </c>
      <c r="V187" s="105" t="n">
        <f aca="false">(Q187+S187)*R$8/86.4</f>
        <v>8.23046223886556</v>
      </c>
      <c r="Y187" s="15"/>
      <c r="Z187" s="15"/>
      <c r="AA187" s="15"/>
      <c r="AB187" s="15"/>
      <c r="AC187" s="105" t="n">
        <f aca="false">(B187-B$16)^2</f>
        <v>0.185429609467455</v>
      </c>
      <c r="AD187" s="105" t="n">
        <f aca="false">(B187-V187)^2</f>
        <v>4.03793848942659</v>
      </c>
      <c r="AE187" s="32"/>
      <c r="AF187" s="32" t="n">
        <f aca="false">B187-V187</f>
        <v>-2.00946223886556</v>
      </c>
      <c r="AG187" s="32" t="str">
        <f aca="false">B187</f>
        <v>6,221</v>
      </c>
      <c r="AH187" s="32"/>
      <c r="AI187" s="119" t="str">
        <f aca="false">IF(V187&lt;B187,"-","+")</f>
        <v>-</v>
      </c>
      <c r="AJ187" s="120" t="n">
        <f aca="false">IF(AI187="-",AJ186-1,AJ186+1)</f>
        <v>-170</v>
      </c>
      <c r="AK187" s="112"/>
      <c r="AL187" s="105" t="n">
        <f aca="false">V187-V$16+AL186</f>
        <v>4293.0341207228</v>
      </c>
      <c r="AM187" s="105" t="n">
        <f aca="false">B187-B$16+AM186</f>
        <v>435.135615384616</v>
      </c>
      <c r="AN187" s="105" t="n">
        <f aca="false">(AM187-AM$16)^2</f>
        <v>10968.204621421</v>
      </c>
      <c r="AO187" s="105" t="n">
        <f aca="false">(AM187-AL187)^2</f>
        <v>14883380.8774906</v>
      </c>
      <c r="AP187" s="32"/>
      <c r="AQ187" s="109" t="n">
        <f aca="false">((V187-B187)/B187)^2</f>
        <v>0.104337228470735</v>
      </c>
    </row>
    <row r="188" customFormat="false" ht="12.8" hidden="false" customHeight="false" outlineLevel="0" collapsed="false">
      <c r="A188" s="113" t="n">
        <v>41079</v>
      </c>
      <c r="B188" s="114" t="s">
        <v>130</v>
      </c>
      <c r="C188" s="68" t="n">
        <v>5.16</v>
      </c>
      <c r="D188" s="115" t="n">
        <v>0</v>
      </c>
      <c r="E188" s="116" t="n">
        <v>0</v>
      </c>
      <c r="F188" s="116" t="n">
        <v>0</v>
      </c>
      <c r="G188" s="116" t="n">
        <v>0</v>
      </c>
      <c r="H188" s="117"/>
      <c r="I188" s="117"/>
      <c r="J188" s="118" t="n">
        <f aca="false">(D188*D$15*D$8+E188*E$15*E$8+F188*F$15*F$8+G188*G$15*G$8+H188*H$15*H$8+I188*I$15*I$8)*M$15</f>
        <v>0</v>
      </c>
      <c r="K188" s="105" t="n">
        <f aca="false">K187+J188-M188-N188-O188</f>
        <v>44.1402494635224</v>
      </c>
      <c r="L188" s="109" t="n">
        <f aca="false">K187/$K$3</f>
        <v>0.219778178965955</v>
      </c>
      <c r="M188" s="118" t="n">
        <f aca="false">IF(J188&gt;K$6,(J188-K$6)^2/(J188-K$6+K$3-K187),0)</f>
        <v>0</v>
      </c>
      <c r="N188" s="118" t="n">
        <f aca="false">IF((J188-M188)&gt;C188,C188,(J188-M188+(C188-(J188-M188))*L188))</f>
        <v>1.13405540346433</v>
      </c>
      <c r="O188" s="118" t="n">
        <f aca="false">IF(K187&gt;(K$5/100*K$3),(K$4/100*L188*(K187-(K$5/100*K$3))),0)</f>
        <v>0</v>
      </c>
      <c r="P188" s="105" t="n">
        <f aca="false">P187+M188-Q188</f>
        <v>0.000929183752168272</v>
      </c>
      <c r="Q188" s="118" t="n">
        <f aca="false">P187*(1-0.5^(1/K$7))</f>
        <v>0.000929183752168272</v>
      </c>
      <c r="R188" s="105" t="n">
        <f aca="false">R187-S188+O188</f>
        <v>3.38192495840654</v>
      </c>
      <c r="S188" s="118" t="n">
        <f aca="false">R187*(1-0.5^(1/K$8))</f>
        <v>0.0790487487189922</v>
      </c>
      <c r="T188" s="105" t="n">
        <f aca="false">Q188*R$8/86.4</f>
        <v>0.0924129164627542</v>
      </c>
      <c r="U188" s="105" t="n">
        <f aca="false">S188*R$8/86.4</f>
        <v>7.8618738164618</v>
      </c>
      <c r="V188" s="105" t="n">
        <f aca="false">(Q188+S188)*R$8/86.4</f>
        <v>7.95428673292456</v>
      </c>
      <c r="Y188" s="15"/>
      <c r="Z188" s="15"/>
      <c r="AA188" s="15"/>
      <c r="AB188" s="15"/>
      <c r="AC188" s="105" t="n">
        <f aca="false">(B188-B$16)^2</f>
        <v>0.185429609467455</v>
      </c>
      <c r="AD188" s="105" t="n">
        <f aca="false">(B188-V188)^2</f>
        <v>3.00428289853228</v>
      </c>
      <c r="AE188" s="32"/>
      <c r="AF188" s="32" t="n">
        <f aca="false">B188-V188</f>
        <v>-1.73328673292455</v>
      </c>
      <c r="AG188" s="32" t="str">
        <f aca="false">B188</f>
        <v>6,221</v>
      </c>
      <c r="AH188" s="32"/>
      <c r="AI188" s="119" t="str">
        <f aca="false">IF(V188&lt;B188,"-","+")</f>
        <v>-</v>
      </c>
      <c r="AJ188" s="120" t="n">
        <f aca="false">IF(AI188="-",AJ187-1,AJ187+1)</f>
        <v>-171</v>
      </c>
      <c r="AK188" s="112"/>
      <c r="AL188" s="105" t="n">
        <f aca="false">V188-V$16+AL187</f>
        <v>4215.98909107972</v>
      </c>
      <c r="AM188" s="105" t="n">
        <f aca="false">B188-B$16+AM187</f>
        <v>435.566230769231</v>
      </c>
      <c r="AN188" s="105" t="n">
        <f aca="false">(AM188-AM$16)^2</f>
        <v>11058.586057583</v>
      </c>
      <c r="AO188" s="105" t="n">
        <f aca="false">(AM188-AL188)^2</f>
        <v>14291597.0027581</v>
      </c>
      <c r="AP188" s="32"/>
      <c r="AQ188" s="109" t="n">
        <f aca="false">((V188-B188)/B188)^2</f>
        <v>0.0776283620950841</v>
      </c>
    </row>
    <row r="189" customFormat="false" ht="12.8" hidden="false" customHeight="false" outlineLevel="0" collapsed="false">
      <c r="A189" s="113" t="n">
        <v>41080</v>
      </c>
      <c r="B189" s="114" t="s">
        <v>102</v>
      </c>
      <c r="C189" s="68" t="n">
        <v>5.16</v>
      </c>
      <c r="D189" s="115" t="n">
        <v>5.6</v>
      </c>
      <c r="E189" s="116" t="n">
        <v>2.2</v>
      </c>
      <c r="F189" s="116" t="n">
        <v>0</v>
      </c>
      <c r="G189" s="116" t="n">
        <v>0</v>
      </c>
      <c r="H189" s="117"/>
      <c r="I189" s="117"/>
      <c r="J189" s="118" t="n">
        <f aca="false">(D189*D$15*D$8+E189*E$15*E$8+F189*F$15*F$8+G189*G$15*G$8+H189*H$15*H$8+I189*I$15*I$8)*M$15</f>
        <v>2.47127619510614</v>
      </c>
      <c r="K189" s="105" t="n">
        <f aca="false">K188+J189-M189-N189-O189</f>
        <v>43.5641283980539</v>
      </c>
      <c r="L189" s="109" t="n">
        <f aca="false">K188/$K$3</f>
        <v>0.214273055648167</v>
      </c>
      <c r="M189" s="118" t="n">
        <f aca="false">IF(J189&gt;K$6,(J189-K$6)^2/(J189-K$6+K$3-K188),0)</f>
        <v>0</v>
      </c>
      <c r="N189" s="118" t="n">
        <f aca="false">IF((J189-M189)&gt;C189,C189,(J189-M189+(C189-(J189-M189))*L189))</f>
        <v>3.04739726057471</v>
      </c>
      <c r="O189" s="118" t="n">
        <f aca="false">IF(K188&gt;(K$5/100*K$3),(K$4/100*L189*(K188-(K$5/100*K$3))),0)</f>
        <v>0</v>
      </c>
      <c r="P189" s="105" t="n">
        <f aca="false">P188+M189-Q189</f>
        <v>0.000464591876084136</v>
      </c>
      <c r="Q189" s="118" t="n">
        <f aca="false">P188*(1-0.5^(1/K$7))</f>
        <v>0.000464591876084136</v>
      </c>
      <c r="R189" s="105" t="n">
        <f aca="false">R188-S189+O189</f>
        <v>3.30468168560352</v>
      </c>
      <c r="S189" s="118" t="n">
        <f aca="false">R188*(1-0.5^(1/K$8))</f>
        <v>0.077243272803017</v>
      </c>
      <c r="T189" s="105" t="n">
        <f aca="false">Q189*R$8/86.4</f>
        <v>0.0462064582313771</v>
      </c>
      <c r="U189" s="105" t="n">
        <f aca="false">S189*R$8/86.4</f>
        <v>7.68230837032784</v>
      </c>
      <c r="V189" s="105" t="n">
        <f aca="false">(Q189+S189)*R$8/86.4</f>
        <v>7.72851482855922</v>
      </c>
      <c r="Y189" s="15"/>
      <c r="Z189" s="15"/>
      <c r="AA189" s="15"/>
      <c r="AB189" s="15"/>
      <c r="AC189" s="105" t="n">
        <f aca="false">(B189-B$16)^2</f>
        <v>4.65530414792899</v>
      </c>
      <c r="AD189" s="105" t="n">
        <f aca="false">(B189-V189)^2</f>
        <v>0.0481737404823907</v>
      </c>
      <c r="AE189" s="32"/>
      <c r="AF189" s="32" t="n">
        <f aca="false">B189-V189</f>
        <v>0.219485171440785</v>
      </c>
      <c r="AG189" s="32" t="str">
        <f aca="false">B189</f>
        <v>7,948</v>
      </c>
      <c r="AH189" s="32"/>
      <c r="AI189" s="119" t="str">
        <f aca="false">IF(V189&lt;B189,"-","+")</f>
        <v>-</v>
      </c>
      <c r="AJ189" s="120" t="n">
        <f aca="false">IF(AI189="-",AJ188-1,AJ188+1)</f>
        <v>-172</v>
      </c>
      <c r="AK189" s="112"/>
      <c r="AL189" s="105" t="n">
        <f aca="false">V189-V$16+AL188</f>
        <v>4138.71828953228</v>
      </c>
      <c r="AM189" s="105" t="n">
        <f aca="false">B189-B$16+AM188</f>
        <v>437.723846153847</v>
      </c>
      <c r="AN189" s="105" t="n">
        <f aca="false">(AM189-AM$16)^2</f>
        <v>11517.0302181129</v>
      </c>
      <c r="AO189" s="105" t="n">
        <f aca="false">(AM189-AL189)^2</f>
        <v>13697359.869918</v>
      </c>
      <c r="AP189" s="32"/>
      <c r="AQ189" s="109" t="n">
        <f aca="false">((V189-B189)/B189)^2</f>
        <v>0.000762596226288545</v>
      </c>
    </row>
    <row r="190" customFormat="false" ht="12.8" hidden="false" customHeight="false" outlineLevel="0" collapsed="false">
      <c r="A190" s="113" t="n">
        <v>41081</v>
      </c>
      <c r="B190" s="114" t="s">
        <v>101</v>
      </c>
      <c r="C190" s="68" t="n">
        <v>5.16</v>
      </c>
      <c r="D190" s="115" t="n">
        <v>0</v>
      </c>
      <c r="E190" s="116" t="n">
        <v>15.1</v>
      </c>
      <c r="F190" s="116" t="n">
        <v>0</v>
      </c>
      <c r="G190" s="116" t="n">
        <v>5.7</v>
      </c>
      <c r="H190" s="117"/>
      <c r="I190" s="117"/>
      <c r="J190" s="118" t="n">
        <f aca="false">(D190*D$15*D$8+E190*E$15*E$8+F190*F$15*F$8+G190*G$15*G$8+H190*H$15*H$8+I190*I$15*I$8)*M$15</f>
        <v>5.43584548600086</v>
      </c>
      <c r="K190" s="105" t="n">
        <f aca="false">K189+J190-M190-N190-O190</f>
        <v>43.78785379442</v>
      </c>
      <c r="L190" s="109" t="n">
        <f aca="false">K189/$K$3</f>
        <v>0.211476351446863</v>
      </c>
      <c r="M190" s="118" t="n">
        <f aca="false">IF(J190&gt;K$6,(J190-K$6)^2/(J190-K$6+K$3-K189),0)</f>
        <v>0.0521200896347216</v>
      </c>
      <c r="N190" s="118" t="n">
        <f aca="false">IF((J190-M190)&gt;C190,C190,(J190-M190+(C190-(J190-M190))*L190))</f>
        <v>5.16</v>
      </c>
      <c r="O190" s="118" t="n">
        <f aca="false">IF(K189&gt;(K$5/100*K$3),(K$4/100*L190*(K189-(K$5/100*K$3))),0)</f>
        <v>0</v>
      </c>
      <c r="P190" s="105" t="n">
        <f aca="false">P189+M190-Q190</f>
        <v>0.0523523855727637</v>
      </c>
      <c r="Q190" s="118" t="n">
        <f aca="false">P189*(1-0.5^(1/K$7))</f>
        <v>0.000232295938042068</v>
      </c>
      <c r="R190" s="105" t="n">
        <f aca="false">R189-S190+O190</f>
        <v>3.22920265158957</v>
      </c>
      <c r="S190" s="118" t="n">
        <f aca="false">R189*(1-0.5^(1/K$8))</f>
        <v>0.075479034013954</v>
      </c>
      <c r="T190" s="105" t="n">
        <f aca="false">Q190*R$8/86.4</f>
        <v>0.0231032291156885</v>
      </c>
      <c r="U190" s="105" t="n">
        <f aca="false">S190*R$8/86.4</f>
        <v>7.50684420465169</v>
      </c>
      <c r="V190" s="105" t="n">
        <f aca="false">(Q190+S190)*R$8/86.4</f>
        <v>7.52994743376738</v>
      </c>
      <c r="Y190" s="15"/>
      <c r="Z190" s="15"/>
      <c r="AA190" s="15"/>
      <c r="AB190" s="15"/>
      <c r="AC190" s="105" t="n">
        <f aca="false">(B190-B$16)^2</f>
        <v>10.2759699940828</v>
      </c>
      <c r="AD190" s="105" t="n">
        <f aca="false">(B190-V190)^2</f>
        <v>2.14931012695725</v>
      </c>
      <c r="AE190" s="32"/>
      <c r="AF190" s="32" t="n">
        <f aca="false">B190-V190</f>
        <v>1.46605256623262</v>
      </c>
      <c r="AG190" s="32" t="str">
        <f aca="false">B190</f>
        <v>8,996</v>
      </c>
      <c r="AH190" s="32"/>
      <c r="AI190" s="119" t="str">
        <f aca="false">IF(V190&lt;B190,"-","+")</f>
        <v>-</v>
      </c>
      <c r="AJ190" s="120" t="n">
        <f aca="false">IF(AI190="-",AJ189-1,AJ189+1)</f>
        <v>-173</v>
      </c>
      <c r="AK190" s="112"/>
      <c r="AL190" s="105" t="n">
        <f aca="false">V190-V$16+AL189</f>
        <v>4061.24892059004</v>
      </c>
      <c r="AM190" s="105" t="n">
        <f aca="false">B190-B$16+AM189</f>
        <v>440.929461538462</v>
      </c>
      <c r="AN190" s="105" t="n">
        <f aca="false">(AM190-AM$16)^2</f>
        <v>12215.34298056</v>
      </c>
      <c r="AO190" s="105" t="n">
        <f aca="false">(AM190-AL190)^2</f>
        <v>13106712.9855875</v>
      </c>
      <c r="AP190" s="32"/>
      <c r="AQ190" s="109" t="n">
        <f aca="false">((V190-B190)/B190)^2</f>
        <v>0.0265582950526953</v>
      </c>
    </row>
    <row r="191" customFormat="false" ht="12.8" hidden="false" customHeight="false" outlineLevel="0" collapsed="false">
      <c r="A191" s="113" t="n">
        <v>41082</v>
      </c>
      <c r="B191" s="114" t="s">
        <v>138</v>
      </c>
      <c r="C191" s="68" t="n">
        <v>5.16</v>
      </c>
      <c r="D191" s="115" t="n">
        <v>0</v>
      </c>
      <c r="E191" s="116" t="n">
        <v>22.5</v>
      </c>
      <c r="F191" s="116" t="n">
        <v>22.5</v>
      </c>
      <c r="G191" s="116" t="n">
        <v>39.2</v>
      </c>
      <c r="H191" s="117"/>
      <c r="I191" s="117"/>
      <c r="J191" s="118" t="n">
        <f aca="false">(D191*D$15*D$8+E191*E$15*E$8+F191*F$15*F$8+G191*G$15*G$8+H191*H$15*H$8+I191*I$15*I$8)*M$15</f>
        <v>22.0642726135219</v>
      </c>
      <c r="K191" s="105" t="n">
        <f aca="false">K190+J191-M191-N191-O191</f>
        <v>58.5864585474857</v>
      </c>
      <c r="L191" s="109" t="n">
        <f aca="false">K190/$K$3</f>
        <v>0.212562397060291</v>
      </c>
      <c r="M191" s="118" t="n">
        <f aca="false">IF(J191&gt;K$6,(J191-K$6)^2/(J191-K$6+K$3-K190),0)</f>
        <v>2.10566786045616</v>
      </c>
      <c r="N191" s="118" t="n">
        <f aca="false">IF((J191-M191)&gt;C191,C191,(J191-M191+(C191-(J191-M191))*L191))</f>
        <v>5.16</v>
      </c>
      <c r="O191" s="118" t="n">
        <f aca="false">IF(K190&gt;(K$5/100*K$3),(K$4/100*L191*(K190-(K$5/100*K$3))),0)</f>
        <v>0</v>
      </c>
      <c r="P191" s="105" t="n">
        <f aca="false">P190+M191-Q191</f>
        <v>2.13184405324255</v>
      </c>
      <c r="Q191" s="118" t="n">
        <f aca="false">P190*(1-0.5^(1/K$7))</f>
        <v>0.0261761927863818</v>
      </c>
      <c r="R191" s="105" t="n">
        <f aca="false">R190-S191+O191</f>
        <v>3.15544756109505</v>
      </c>
      <c r="S191" s="118" t="n">
        <f aca="false">R190*(1-0.5^(1/K$8))</f>
        <v>0.0737550904945226</v>
      </c>
      <c r="T191" s="105" t="n">
        <f aca="false">Q191*R$8/86.4</f>
        <v>2.6033799145067</v>
      </c>
      <c r="U191" s="105" t="n">
        <f aca="false">S191*R$8/86.4</f>
        <v>7.33538764605825</v>
      </c>
      <c r="V191" s="105" t="n">
        <f aca="false">(Q191+S191)*R$8/86.4</f>
        <v>9.93876756056495</v>
      </c>
      <c r="Y191" s="15"/>
      <c r="Z191" s="15"/>
      <c r="AA191" s="15"/>
      <c r="AB191" s="15"/>
      <c r="AC191" s="105" t="n">
        <f aca="false">(B191-B$16)^2</f>
        <v>52.5424249940828</v>
      </c>
      <c r="AD191" s="105" t="n">
        <f aca="false">(B191-V191)^2</f>
        <v>9.61144117852538</v>
      </c>
      <c r="AE191" s="32"/>
      <c r="AF191" s="32" t="n">
        <f aca="false">B191-V191</f>
        <v>3.10023243943505</v>
      </c>
      <c r="AG191" s="32" t="str">
        <f aca="false">B191</f>
        <v>13,039</v>
      </c>
      <c r="AH191" s="32"/>
      <c r="AI191" s="119" t="str">
        <f aca="false">IF(V191&lt;B191,"-","+")</f>
        <v>-</v>
      </c>
      <c r="AJ191" s="120" t="n">
        <f aca="false">IF(AI191="-",AJ190-1,AJ190+1)</f>
        <v>-174</v>
      </c>
      <c r="AK191" s="112"/>
      <c r="AL191" s="105" t="n">
        <f aca="false">V191-V$16+AL190</f>
        <v>3986.1883717746</v>
      </c>
      <c r="AM191" s="105" t="n">
        <f aca="false">B191-B$16+AM190</f>
        <v>448.178076923078</v>
      </c>
      <c r="AN191" s="105" t="n">
        <f aca="false">(AM191-AM$16)^2</f>
        <v>13870.1634617392</v>
      </c>
      <c r="AO191" s="105" t="n">
        <f aca="false">(AM191-AL191)^2</f>
        <v>12517516.8464753</v>
      </c>
      <c r="AP191" s="32"/>
      <c r="AQ191" s="109" t="n">
        <f aca="false">((V191-B191)/B191)^2</f>
        <v>0.056532727847391</v>
      </c>
    </row>
    <row r="192" customFormat="false" ht="12.8" hidden="false" customHeight="false" outlineLevel="0" collapsed="false">
      <c r="A192" s="113" t="n">
        <v>41083</v>
      </c>
      <c r="B192" s="114" t="s">
        <v>117</v>
      </c>
      <c r="C192" s="68" t="n">
        <v>5.16</v>
      </c>
      <c r="D192" s="115" t="n">
        <v>0</v>
      </c>
      <c r="E192" s="116" t="n">
        <v>0</v>
      </c>
      <c r="F192" s="116" t="n">
        <v>0</v>
      </c>
      <c r="G192" s="116" t="n">
        <v>0</v>
      </c>
      <c r="H192" s="117"/>
      <c r="I192" s="117"/>
      <c r="J192" s="118" t="n">
        <f aca="false">(D192*D$15*D$8+E192*E$15*E$8+F192*F$15*F$8+G192*G$15*G$8+H192*H$15*H$8+I192*I$15*I$8)*M$15</f>
        <v>0</v>
      </c>
      <c r="K192" s="105" t="n">
        <f aca="false">K191+J192-M192-N192-O192</f>
        <v>57.1189530809565</v>
      </c>
      <c r="L192" s="109" t="n">
        <f aca="false">K191/$K$3</f>
        <v>0.284400284211096</v>
      </c>
      <c r="M192" s="118" t="n">
        <f aca="false">IF(J192&gt;K$6,(J192-K$6)^2/(J192-K$6+K$3-K191),0)</f>
        <v>0</v>
      </c>
      <c r="N192" s="118" t="n">
        <f aca="false">IF((J192-M192)&gt;C192,C192,(J192-M192+(C192-(J192-M192))*L192))</f>
        <v>1.46750546652925</v>
      </c>
      <c r="O192" s="118" t="n">
        <f aca="false">IF(K191&gt;(K$5/100*K$3),(K$4/100*L192*(K191-(K$5/100*K$3))),0)</f>
        <v>0</v>
      </c>
      <c r="P192" s="105" t="n">
        <f aca="false">P191+M192-Q192</f>
        <v>1.06592202662127</v>
      </c>
      <c r="Q192" s="118" t="n">
        <f aca="false">P191*(1-0.5^(1/K$7))</f>
        <v>1.06592202662127</v>
      </c>
      <c r="R192" s="105" t="n">
        <f aca="false">R191-S192+O192</f>
        <v>3.08337703919556</v>
      </c>
      <c r="S192" s="118" t="n">
        <f aca="false">R191*(1-0.5^(1/K$8))</f>
        <v>0.0720705218994927</v>
      </c>
      <c r="T192" s="105" t="n">
        <f aca="false">Q192*R$8/86.4</f>
        <v>106.012360818942</v>
      </c>
      <c r="U192" s="105" t="n">
        <f aca="false">S192*R$8/86.4</f>
        <v>7.16784716067524</v>
      </c>
      <c r="V192" s="105" t="n">
        <f aca="false">(Q192+S192)*R$8/86.4</f>
        <v>113.180207979617</v>
      </c>
      <c r="Y192" s="15"/>
      <c r="Z192" s="15"/>
      <c r="AA192" s="15"/>
      <c r="AB192" s="15"/>
      <c r="AC192" s="105" t="n">
        <f aca="false">(B192-B$16)^2</f>
        <v>7.72070345562131</v>
      </c>
      <c r="AD192" s="105" t="n">
        <f aca="false">(B192-V192)^2</f>
        <v>10943.5048349547</v>
      </c>
      <c r="AE192" s="32"/>
      <c r="AF192" s="32" t="n">
        <f aca="false">B192-V192</f>
        <v>-104.611207979617</v>
      </c>
      <c r="AG192" s="32" t="str">
        <f aca="false">B192</f>
        <v>8,569</v>
      </c>
      <c r="AH192" s="32"/>
      <c r="AI192" s="119" t="str">
        <f aca="false">IF(V192&lt;B192,"-","+")</f>
        <v>-</v>
      </c>
      <c r="AJ192" s="120" t="n">
        <f aca="false">IF(AI192="-",AJ191-1,AJ191+1)</f>
        <v>-175</v>
      </c>
      <c r="AK192" s="112"/>
      <c r="AL192" s="105" t="n">
        <f aca="false">V192-V$16+AL191</f>
        <v>4014.36926337821</v>
      </c>
      <c r="AM192" s="105" t="n">
        <f aca="false">B192-B$16+AM191</f>
        <v>450.956692307693</v>
      </c>
      <c r="AN192" s="105" t="n">
        <f aca="false">(AM192-AM$16)^2</f>
        <v>14532.3684475701</v>
      </c>
      <c r="AO192" s="105" t="n">
        <f aca="false">(AM192-AL192)^2</f>
        <v>12697909.1516634</v>
      </c>
      <c r="AP192" s="32"/>
      <c r="AQ192" s="109" t="n">
        <f aca="false">((V192-B192)/B192)^2</f>
        <v>149.037702987495</v>
      </c>
    </row>
    <row r="193" customFormat="false" ht="12.8" hidden="false" customHeight="false" outlineLevel="0" collapsed="false">
      <c r="A193" s="113" t="n">
        <v>41084</v>
      </c>
      <c r="B193" s="114" t="s">
        <v>95</v>
      </c>
      <c r="C193" s="68" t="n">
        <v>5.16</v>
      </c>
      <c r="D193" s="115" t="n">
        <v>6.3</v>
      </c>
      <c r="E193" s="116" t="n">
        <v>0</v>
      </c>
      <c r="F193" s="116" t="n">
        <v>0</v>
      </c>
      <c r="G193" s="116" t="n">
        <v>0</v>
      </c>
      <c r="H193" s="117"/>
      <c r="I193" s="117"/>
      <c r="J193" s="118" t="n">
        <f aca="false">(D193*D$15*D$8+E193*E$15*E$8+F193*F$15*F$8+G193*G$15*G$8+H193*H$15*H$8+I193*I$15*I$8)*M$15</f>
        <v>2.29023593931247</v>
      </c>
      <c r="K193" s="105" t="n">
        <f aca="false">K192+J193-M193-N193-O193</f>
        <v>56.3232350288408</v>
      </c>
      <c r="L193" s="109" t="n">
        <f aca="false">K192/$K$3</f>
        <v>0.277276471266779</v>
      </c>
      <c r="M193" s="118" t="n">
        <f aca="false">IF(J193&gt;K$6,(J193-K$6)^2/(J193-K$6+K$3-K192),0)</f>
        <v>0</v>
      </c>
      <c r="N193" s="118" t="n">
        <f aca="false">IF((J193-M193)&gt;C193,C193,(J193-M193+(C193-(J193-M193))*L193))</f>
        <v>3.08595399142813</v>
      </c>
      <c r="O193" s="118" t="n">
        <f aca="false">IF(K192&gt;(K$5/100*K$3),(K$4/100*L193*(K192-(K$5/100*K$3))),0)</f>
        <v>0</v>
      </c>
      <c r="P193" s="105" t="n">
        <f aca="false">P192+M193-Q193</f>
        <v>0.532961013310636</v>
      </c>
      <c r="Q193" s="118" t="n">
        <f aca="false">P192*(1-0.5^(1/K$7))</f>
        <v>0.532961013310636</v>
      </c>
      <c r="R193" s="105" t="n">
        <f aca="false">R192-S193+O193</f>
        <v>3.01295261029121</v>
      </c>
      <c r="S193" s="118" t="n">
        <f aca="false">R192*(1-0.5^(1/K$8))</f>
        <v>0.0704244289043479</v>
      </c>
      <c r="T193" s="105" t="n">
        <f aca="false">Q193*R$8/86.4</f>
        <v>53.006180409471</v>
      </c>
      <c r="U193" s="105" t="n">
        <f aca="false">S193*R$8/86.4</f>
        <v>7.00413330526691</v>
      </c>
      <c r="V193" s="105" t="n">
        <f aca="false">(Q193+S193)*R$8/86.4</f>
        <v>60.010313714738</v>
      </c>
      <c r="Y193" s="15"/>
      <c r="Z193" s="15"/>
      <c r="AA193" s="15"/>
      <c r="AB193" s="15"/>
      <c r="AC193" s="105" t="n">
        <f aca="false">(B193-B$16)^2</f>
        <v>2.42928191715976</v>
      </c>
      <c r="AD193" s="105" t="n">
        <f aca="false">(B193-V193)^2</f>
        <v>2773.21396216205</v>
      </c>
      <c r="AE193" s="32"/>
      <c r="AF193" s="32" t="n">
        <f aca="false">B193-V193</f>
        <v>-52.6613137147379</v>
      </c>
      <c r="AG193" s="32" t="str">
        <f aca="false">B193</f>
        <v>7,349</v>
      </c>
      <c r="AH193" s="32"/>
      <c r="AI193" s="119" t="str">
        <f aca="false">IF(V193&lt;B193,"-","+")</f>
        <v>-</v>
      </c>
      <c r="AJ193" s="120" t="n">
        <f aca="false">IF(AI193="-",AJ192-1,AJ192+1)</f>
        <v>-176</v>
      </c>
      <c r="AK193" s="112"/>
      <c r="AL193" s="105" t="n">
        <f aca="false">V193-V$16+AL192</f>
        <v>3989.38026071695</v>
      </c>
      <c r="AM193" s="105" t="n">
        <f aca="false">B193-B$16+AM192</f>
        <v>452.515307692308</v>
      </c>
      <c r="AN193" s="105" t="n">
        <f aca="false">(AM193-AM$16)^2</f>
        <v>14910.5807513666</v>
      </c>
      <c r="AO193" s="105" t="n">
        <f aca="false">(AM193-AL193)^2</f>
        <v>12509413.695934</v>
      </c>
      <c r="AP193" s="32"/>
      <c r="AQ193" s="109" t="n">
        <f aca="false">((V193-B193)/B193)^2</f>
        <v>51.3483961726575</v>
      </c>
    </row>
    <row r="194" customFormat="false" ht="12.8" hidden="false" customHeight="false" outlineLevel="0" collapsed="false">
      <c r="A194" s="113" t="n">
        <v>41085</v>
      </c>
      <c r="B194" s="114" t="s">
        <v>120</v>
      </c>
      <c r="C194" s="68" t="n">
        <v>5.16</v>
      </c>
      <c r="D194" s="115" t="n">
        <v>0</v>
      </c>
      <c r="E194" s="116" t="n">
        <v>0</v>
      </c>
      <c r="F194" s="116" t="n">
        <v>0</v>
      </c>
      <c r="G194" s="116" t="n">
        <v>0</v>
      </c>
      <c r="H194" s="117"/>
      <c r="I194" s="117"/>
      <c r="J194" s="118" t="n">
        <f aca="false">(D194*D$15*D$8+E194*E$15*E$8+F194*F$15*F$8+G194*G$15*G$8+H194*H$15*H$8+I194*I$15*I$8)*M$15</f>
        <v>0</v>
      </c>
      <c r="K194" s="105" t="n">
        <f aca="false">K193+J194-M194-N194-O194</f>
        <v>54.912420015497</v>
      </c>
      <c r="L194" s="109" t="n">
        <f aca="false">K193/$K$3</f>
        <v>0.273413762275926</v>
      </c>
      <c r="M194" s="118" t="n">
        <f aca="false">IF(J194&gt;K$6,(J194-K$6)^2/(J194-K$6+K$3-K193),0)</f>
        <v>0</v>
      </c>
      <c r="N194" s="118" t="n">
        <f aca="false">IF((J194-M194)&gt;C194,C194,(J194-M194+(C194-(J194-M194))*L194))</f>
        <v>1.41081501334378</v>
      </c>
      <c r="O194" s="118" t="n">
        <f aca="false">IF(K193&gt;(K$5/100*K$3),(K$4/100*L194*(K193-(K$5/100*K$3))),0)</f>
        <v>0</v>
      </c>
      <c r="P194" s="105" t="n">
        <f aca="false">P193+M194-Q194</f>
        <v>0.266480506655318</v>
      </c>
      <c r="Q194" s="118" t="n">
        <f aca="false">P193*(1-0.5^(1/K$7))</f>
        <v>0.266480506655318</v>
      </c>
      <c r="R194" s="105" t="n">
        <f aca="false">R193-S194+O194</f>
        <v>2.94413667756603</v>
      </c>
      <c r="S194" s="118" t="n">
        <f aca="false">R193*(1-0.5^(1/K$8))</f>
        <v>0.0688159327251724</v>
      </c>
      <c r="T194" s="105" t="n">
        <f aca="false">Q194*R$8/86.4</f>
        <v>26.5030902047355</v>
      </c>
      <c r="U194" s="105" t="n">
        <f aca="false">S194*R$8/86.4</f>
        <v>6.84415867948387</v>
      </c>
      <c r="V194" s="105" t="n">
        <f aca="false">(Q194+S194)*R$8/86.4</f>
        <v>33.3472488842194</v>
      </c>
      <c r="Y194" s="15"/>
      <c r="Z194" s="15"/>
      <c r="AA194" s="15"/>
      <c r="AB194" s="15"/>
      <c r="AC194" s="105" t="n">
        <f aca="false">(B194-B$16)^2</f>
        <v>1.37502684023669</v>
      </c>
      <c r="AD194" s="105" t="n">
        <f aca="false">(B194-V194)^2</f>
        <v>696.128589184431</v>
      </c>
      <c r="AE194" s="32"/>
      <c r="AF194" s="32" t="n">
        <f aca="false">B194-V194</f>
        <v>-26.3842488842194</v>
      </c>
      <c r="AG194" s="32" t="str">
        <f aca="false">B194</f>
        <v>6,963</v>
      </c>
      <c r="AH194" s="32"/>
      <c r="AI194" s="119" t="str">
        <f aca="false">IF(V194&lt;B194,"-","+")</f>
        <v>-</v>
      </c>
      <c r="AJ194" s="120" t="n">
        <f aca="false">IF(AI194="-",AJ193-1,AJ193+1)</f>
        <v>-177</v>
      </c>
      <c r="AK194" s="112"/>
      <c r="AL194" s="105" t="n">
        <f aca="false">V194-V$16+AL193</f>
        <v>3937.72819322516</v>
      </c>
      <c r="AM194" s="105" t="n">
        <f aca="false">B194-B$16+AM193</f>
        <v>453.687923076924</v>
      </c>
      <c r="AN194" s="105" t="n">
        <f aca="false">(AM194-AM$16)^2</f>
        <v>15198.3293016802</v>
      </c>
      <c r="AO194" s="105" t="n">
        <f aca="false">(AM194-AL194)^2</f>
        <v>12138536.6040146</v>
      </c>
      <c r="AP194" s="32"/>
      <c r="AQ194" s="109" t="n">
        <f aca="false">((V194-B194)/B194)^2</f>
        <v>14.35809028008</v>
      </c>
    </row>
    <row r="195" customFormat="false" ht="12.8" hidden="false" customHeight="false" outlineLevel="0" collapsed="false">
      <c r="A195" s="113" t="n">
        <v>41086</v>
      </c>
      <c r="B195" s="114" t="s">
        <v>121</v>
      </c>
      <c r="C195" s="68" t="n">
        <v>5.16</v>
      </c>
      <c r="D195" s="115" t="n">
        <v>0</v>
      </c>
      <c r="E195" s="116" t="n">
        <v>3.4</v>
      </c>
      <c r="F195" s="116" t="n">
        <v>0</v>
      </c>
      <c r="G195" s="116" t="n">
        <v>0</v>
      </c>
      <c r="H195" s="117"/>
      <c r="I195" s="117"/>
      <c r="J195" s="118" t="n">
        <f aca="false">(D195*D$15*D$8+E195*E$15*E$8+F195*F$15*F$8+G195*G$15*G$8+H195*H$15*H$8+I195*I$15*I$8)*M$15</f>
        <v>0.673062324290341</v>
      </c>
      <c r="K195" s="105" t="n">
        <f aca="false">K194+J195-M195-N195-O195</f>
        <v>53.7163588201964</v>
      </c>
      <c r="L195" s="109" t="n">
        <f aca="false">K194/$K$3</f>
        <v>0.266565145706296</v>
      </c>
      <c r="M195" s="118" t="n">
        <f aca="false">IF(J195&gt;K$6,(J195-K$6)^2/(J195-K$6+K$3-K194),0)</f>
        <v>0</v>
      </c>
      <c r="N195" s="118" t="n">
        <f aca="false">IF((J195-M195)&gt;C195,C195,(J195-M195+(C195-(J195-M195))*L195))</f>
        <v>1.86912351959096</v>
      </c>
      <c r="O195" s="118" t="n">
        <f aca="false">IF(K194&gt;(K$5/100*K$3),(K$4/100*L195*(K194-(K$5/100*K$3))),0)</f>
        <v>0</v>
      </c>
      <c r="P195" s="105" t="n">
        <f aca="false">P194+M195-Q195</f>
        <v>0.133240253327659</v>
      </c>
      <c r="Q195" s="118" t="n">
        <f aca="false">P194*(1-0.5^(1/K$7))</f>
        <v>0.133240253327659</v>
      </c>
      <c r="R195" s="105" t="n">
        <f aca="false">R194-S195+O195</f>
        <v>2.87689250291653</v>
      </c>
      <c r="S195" s="118" t="n">
        <f aca="false">R194*(1-0.5^(1/K$8))</f>
        <v>0.0672441746495026</v>
      </c>
      <c r="T195" s="105" t="n">
        <f aca="false">Q195*R$8/86.4</f>
        <v>13.2515451023678</v>
      </c>
      <c r="U195" s="105" t="n">
        <f aca="false">S195*R$8/86.4</f>
        <v>6.68783787920343</v>
      </c>
      <c r="V195" s="105" t="n">
        <f aca="false">(Q195+S195)*R$8/86.4</f>
        <v>19.9393829815712</v>
      </c>
      <c r="Y195" s="15"/>
      <c r="Z195" s="15"/>
      <c r="AA195" s="15"/>
      <c r="AB195" s="15"/>
      <c r="AC195" s="105" t="n">
        <f aca="false">(B195-B$16)^2</f>
        <v>0.96749922485207</v>
      </c>
      <c r="AD195" s="105" t="n">
        <f aca="false">(B195-V195)^2</f>
        <v>173.327309051444</v>
      </c>
      <c r="AE195" s="32"/>
      <c r="AF195" s="32" t="n">
        <f aca="false">B195-V195</f>
        <v>-13.1653829815712</v>
      </c>
      <c r="AG195" s="32" t="str">
        <f aca="false">B195</f>
        <v>6,774</v>
      </c>
      <c r="AH195" s="32"/>
      <c r="AI195" s="119" t="str">
        <f aca="false">IF(V195&lt;B195,"-","+")</f>
        <v>-</v>
      </c>
      <c r="AJ195" s="120" t="n">
        <f aca="false">IF(AI195="-",AJ194-1,AJ194+1)</f>
        <v>-178</v>
      </c>
      <c r="AK195" s="112"/>
      <c r="AL195" s="105" t="n">
        <f aca="false">V195-V$16+AL194</f>
        <v>3872.66825983073</v>
      </c>
      <c r="AM195" s="105" t="n">
        <f aca="false">B195-B$16+AM194</f>
        <v>454.671538461539</v>
      </c>
      <c r="AN195" s="105" t="n">
        <f aca="false">(AM195-AM$16)^2</f>
        <v>15441.8199694348</v>
      </c>
      <c r="AO195" s="105" t="n">
        <f aca="false">(AM195-AL195)^2</f>
        <v>11682701.5872905</v>
      </c>
      <c r="AP195" s="32"/>
      <c r="AQ195" s="109" t="n">
        <f aca="false">((V195-B195)/B195)^2</f>
        <v>3.77725765423458</v>
      </c>
    </row>
    <row r="196" customFormat="false" ht="12.8" hidden="false" customHeight="false" outlineLevel="0" collapsed="false">
      <c r="A196" s="113" t="n">
        <v>41087</v>
      </c>
      <c r="B196" s="114" t="s">
        <v>96</v>
      </c>
      <c r="C196" s="68" t="n">
        <v>5.16</v>
      </c>
      <c r="D196" s="115" t="n">
        <v>0</v>
      </c>
      <c r="E196" s="116" t="n">
        <v>0</v>
      </c>
      <c r="F196" s="116" t="n">
        <v>0</v>
      </c>
      <c r="G196" s="116" t="n">
        <v>0</v>
      </c>
      <c r="H196" s="117"/>
      <c r="I196" s="117"/>
      <c r="J196" s="118" t="n">
        <f aca="false">(D196*D$15*D$8+E196*E$15*E$8+F196*F$15*F$8+G196*G$15*G$8+H196*H$15*H$8+I196*I$15*I$8)*M$15</f>
        <v>0</v>
      </c>
      <c r="K196" s="105" t="n">
        <f aca="false">K195+J196-M196-N196-O196</f>
        <v>52.3708422594575</v>
      </c>
      <c r="L196" s="109" t="n">
        <f aca="false">K195/$K$3</f>
        <v>0.260759023399012</v>
      </c>
      <c r="M196" s="118" t="n">
        <f aca="false">IF(J196&gt;K$6,(J196-K$6)^2/(J196-K$6+K$3-K195),0)</f>
        <v>0</v>
      </c>
      <c r="N196" s="118" t="n">
        <f aca="false">IF((J196-M196)&gt;C196,C196,(J196-M196+(C196-(J196-M196))*L196))</f>
        <v>1.3455165607389</v>
      </c>
      <c r="O196" s="118" t="n">
        <f aca="false">IF(K195&gt;(K$5/100*K$3),(K$4/100*L196*(K195-(K$5/100*K$3))),0)</f>
        <v>0</v>
      </c>
      <c r="P196" s="105" t="n">
        <f aca="false">P195+M196-Q196</f>
        <v>0.0666201266638295</v>
      </c>
      <c r="Q196" s="118" t="n">
        <f aca="false">P195*(1-0.5^(1/K$7))</f>
        <v>0.0666201266638295</v>
      </c>
      <c r="R196" s="105" t="n">
        <f aca="false">R195-S196+O196</f>
        <v>2.81118418733864</v>
      </c>
      <c r="S196" s="118" t="n">
        <f aca="false">R195*(1-0.5^(1/K$8))</f>
        <v>0.0657083155778949</v>
      </c>
      <c r="T196" s="105" t="n">
        <f aca="false">Q196*R$8/86.4</f>
        <v>6.62577255118388</v>
      </c>
      <c r="U196" s="105" t="n">
        <f aca="false">S196*R$8/86.4</f>
        <v>6.53508745093577</v>
      </c>
      <c r="V196" s="105" t="n">
        <f aca="false">(Q196+S196)*R$8/86.4</f>
        <v>13.1608600021197</v>
      </c>
      <c r="Y196" s="15"/>
      <c r="Z196" s="15"/>
      <c r="AA196" s="15"/>
      <c r="AB196" s="15"/>
      <c r="AC196" s="105" t="n">
        <f aca="false">(B196-B$16)^2</f>
        <v>0.634596071005916</v>
      </c>
      <c r="AD196" s="105" t="n">
        <f aca="false">(B196-V196)^2</f>
        <v>43.2156353274686</v>
      </c>
      <c r="AE196" s="32"/>
      <c r="AF196" s="32" t="n">
        <f aca="false">B196-V196</f>
        <v>-6.57386000211965</v>
      </c>
      <c r="AG196" s="32" t="str">
        <f aca="false">B196</f>
        <v>6,587</v>
      </c>
      <c r="AH196" s="32"/>
      <c r="AI196" s="119" t="str">
        <f aca="false">IF(V196&lt;B196,"-","+")</f>
        <v>-</v>
      </c>
      <c r="AJ196" s="120" t="n">
        <f aca="false">IF(AI196="-",AJ195-1,AJ195+1)</f>
        <v>-179</v>
      </c>
      <c r="AK196" s="112"/>
      <c r="AL196" s="105" t="n">
        <f aca="false">V196-V$16+AL195</f>
        <v>3800.82980345684</v>
      </c>
      <c r="AM196" s="105" t="n">
        <f aca="false">B196-B$16+AM195</f>
        <v>455.468153846155</v>
      </c>
      <c r="AN196" s="105" t="n">
        <f aca="false">(AM196-AM$16)^2</f>
        <v>15640.4375777244</v>
      </c>
      <c r="AO196" s="105" t="n">
        <f aca="false">(AM196-AL196)^2</f>
        <v>11191444.5666859</v>
      </c>
      <c r="AP196" s="32"/>
      <c r="AQ196" s="109" t="n">
        <f aca="false">((V196-B196)/B196)^2</f>
        <v>0.996014303386419</v>
      </c>
    </row>
    <row r="197" customFormat="false" ht="12.8" hidden="false" customHeight="false" outlineLevel="0" collapsed="false">
      <c r="A197" s="113" t="n">
        <v>41088</v>
      </c>
      <c r="B197" s="114" t="s">
        <v>128</v>
      </c>
      <c r="C197" s="68" t="n">
        <v>5.16</v>
      </c>
      <c r="D197" s="115" t="n">
        <v>0</v>
      </c>
      <c r="E197" s="116" t="n">
        <v>0</v>
      </c>
      <c r="F197" s="116" t="n">
        <v>0</v>
      </c>
      <c r="G197" s="116" t="n">
        <v>0</v>
      </c>
      <c r="H197" s="117"/>
      <c r="I197" s="117"/>
      <c r="J197" s="118" t="n">
        <f aca="false">(D197*D$15*D$8+E197*E$15*E$8+F197*F$15*F$8+G197*G$15*G$8+H197*H$15*H$8+I197*I$15*I$8)*M$15</f>
        <v>0</v>
      </c>
      <c r="K197" s="105" t="n">
        <f aca="false">K196+J197-M197-N197-O197</f>
        <v>51.059028929075</v>
      </c>
      <c r="L197" s="109" t="n">
        <f aca="false">K196/$K$3</f>
        <v>0.254227389609017</v>
      </c>
      <c r="M197" s="118" t="n">
        <f aca="false">IF(J197&gt;K$6,(J197-K$6)^2/(J197-K$6+K$3-K196),0)</f>
        <v>0</v>
      </c>
      <c r="N197" s="118" t="n">
        <f aca="false">IF((J197-M197)&gt;C197,C197,(J197-M197+(C197-(J197-M197))*L197))</f>
        <v>1.31181333038253</v>
      </c>
      <c r="O197" s="118" t="n">
        <f aca="false">IF(K196&gt;(K$5/100*K$3),(K$4/100*L197*(K196-(K$5/100*K$3))),0)</f>
        <v>0</v>
      </c>
      <c r="P197" s="105" t="n">
        <f aca="false">P196+M197-Q197</f>
        <v>0.0333100633319148</v>
      </c>
      <c r="Q197" s="118" t="n">
        <f aca="false">P196*(1-0.5^(1/K$7))</f>
        <v>0.0333100633319148</v>
      </c>
      <c r="R197" s="105" t="n">
        <f aca="false">R196-S197+O197</f>
        <v>2.74697665176267</v>
      </c>
      <c r="S197" s="118" t="n">
        <f aca="false">R196*(1-0.5^(1/K$8))</f>
        <v>0.0642075355759633</v>
      </c>
      <c r="T197" s="105" t="n">
        <f aca="false">Q197*R$8/86.4</f>
        <v>3.31288627559194</v>
      </c>
      <c r="U197" s="105" t="n">
        <f aca="false">S197*R$8/86.4</f>
        <v>6.38582584727144</v>
      </c>
      <c r="V197" s="105" t="n">
        <f aca="false">(Q197+S197)*R$8/86.4</f>
        <v>9.69871212286338</v>
      </c>
      <c r="Y197" s="15"/>
      <c r="Z197" s="15"/>
      <c r="AA197" s="15"/>
      <c r="AB197" s="15"/>
      <c r="AC197" s="105" t="n">
        <f aca="false">(B197-B$16)^2</f>
        <v>0.375297609467455</v>
      </c>
      <c r="AD197" s="105" t="n">
        <f aca="false">(B197-V197)^2</f>
        <v>10.8617183967886</v>
      </c>
      <c r="AE197" s="32"/>
      <c r="AF197" s="32" t="n">
        <f aca="false">B197-V197</f>
        <v>-3.29571212286338</v>
      </c>
      <c r="AG197" s="32" t="str">
        <f aca="false">B197</f>
        <v>6,403</v>
      </c>
      <c r="AH197" s="32"/>
      <c r="AI197" s="119" t="str">
        <f aca="false">IF(V197&lt;B197,"-","+")</f>
        <v>-</v>
      </c>
      <c r="AJ197" s="120" t="n">
        <f aca="false">IF(AI197="-",AJ196-1,AJ196+1)</f>
        <v>-180</v>
      </c>
      <c r="AK197" s="112"/>
      <c r="AL197" s="105" t="n">
        <f aca="false">V197-V$16+AL196</f>
        <v>3725.5291992037</v>
      </c>
      <c r="AM197" s="105" t="n">
        <f aca="false">B197-B$16+AM196</f>
        <v>456.08076923077</v>
      </c>
      <c r="AN197" s="105" t="n">
        <f aca="false">(AM197-AM$16)^2</f>
        <v>15794.0423611901</v>
      </c>
      <c r="AO197" s="105" t="n">
        <f aca="false">(AM197-AL197)^2</f>
        <v>10689293.0362525</v>
      </c>
      <c r="AP197" s="32"/>
      <c r="AQ197" s="109" t="n">
        <f aca="false">((V197-B197)/B197)^2</f>
        <v>0.264930241482996</v>
      </c>
    </row>
    <row r="198" customFormat="false" ht="12.8" hidden="false" customHeight="false" outlineLevel="0" collapsed="false">
      <c r="A198" s="113" t="n">
        <v>41089</v>
      </c>
      <c r="B198" s="114" t="s">
        <v>128</v>
      </c>
      <c r="C198" s="68" t="n">
        <v>5.16</v>
      </c>
      <c r="D198" s="115" t="n">
        <v>0</v>
      </c>
      <c r="E198" s="116" t="n">
        <v>0</v>
      </c>
      <c r="F198" s="116" t="n">
        <v>0</v>
      </c>
      <c r="G198" s="116" t="n">
        <v>0</v>
      </c>
      <c r="H198" s="117"/>
      <c r="I198" s="117"/>
      <c r="J198" s="118" t="n">
        <f aca="false">(D198*D$15*D$8+E198*E$15*E$8+F198*F$15*F$8+G198*G$15*G$8+H198*H$15*H$8+I198*I$15*I$8)*M$15</f>
        <v>0</v>
      </c>
      <c r="K198" s="105" t="n">
        <f aca="false">K197+J198-M198-N198-O198</f>
        <v>49.7800746122108</v>
      </c>
      <c r="L198" s="109" t="n">
        <f aca="false">K197/$K$3</f>
        <v>0.247859363733374</v>
      </c>
      <c r="M198" s="118" t="n">
        <f aca="false">IF(J198&gt;K$6,(J198-K$6)^2/(J198-K$6+K$3-K197),0)</f>
        <v>0</v>
      </c>
      <c r="N198" s="118" t="n">
        <f aca="false">IF((J198-M198)&gt;C198,C198,(J198-M198+(C198-(J198-M198))*L198))</f>
        <v>1.27895431686421</v>
      </c>
      <c r="O198" s="118" t="n">
        <f aca="false">IF(K197&gt;(K$5/100*K$3),(K$4/100*L198*(K197-(K$5/100*K$3))),0)</f>
        <v>0</v>
      </c>
      <c r="P198" s="105" t="n">
        <f aca="false">P197+M198-Q198</f>
        <v>0.0166550316659574</v>
      </c>
      <c r="Q198" s="118" t="n">
        <f aca="false">P197*(1-0.5^(1/K$7))</f>
        <v>0.0166550316659574</v>
      </c>
      <c r="R198" s="105" t="n">
        <f aca="false">R197-S198+O198</f>
        <v>2.68423561832603</v>
      </c>
      <c r="S198" s="118" t="n">
        <f aca="false">R197*(1-0.5^(1/K$8))</f>
        <v>0.062741033436649</v>
      </c>
      <c r="T198" s="105" t="n">
        <f aca="false">Q198*R$8/86.4</f>
        <v>1.65644313779597</v>
      </c>
      <c r="U198" s="105" t="n">
        <f aca="false">S198*R$8/86.4</f>
        <v>6.23997338334635</v>
      </c>
      <c r="V198" s="105" t="n">
        <f aca="false">(Q198+S198)*R$8/86.4</f>
        <v>7.89641652114232</v>
      </c>
      <c r="Y198" s="15"/>
      <c r="Z198" s="15"/>
      <c r="AA198" s="15"/>
      <c r="AB198" s="15"/>
      <c r="AC198" s="105" t="n">
        <f aca="false">(B198-B$16)^2</f>
        <v>0.375297609467455</v>
      </c>
      <c r="AD198" s="105" t="n">
        <f aca="false">(B198-V198)^2</f>
        <v>2.23029290562083</v>
      </c>
      <c r="AE198" s="32"/>
      <c r="AF198" s="32" t="n">
        <f aca="false">B198-V198</f>
        <v>-1.49341652114232</v>
      </c>
      <c r="AG198" s="32" t="str">
        <f aca="false">B198</f>
        <v>6,403</v>
      </c>
      <c r="AH198" s="32"/>
      <c r="AI198" s="119" t="str">
        <f aca="false">IF(V198&lt;B198,"-","+")</f>
        <v>-</v>
      </c>
      <c r="AJ198" s="120" t="n">
        <f aca="false">IF(AI198="-",AJ197-1,AJ197+1)</f>
        <v>-181</v>
      </c>
      <c r="AK198" s="112"/>
      <c r="AL198" s="105" t="n">
        <f aca="false">V198-V$16+AL197</f>
        <v>3648.42629934884</v>
      </c>
      <c r="AM198" s="105" t="n">
        <f aca="false">B198-B$16+AM197</f>
        <v>456.693384615385</v>
      </c>
      <c r="AN198" s="105" t="n">
        <f aca="false">(AM198-AM$16)^2</f>
        <v>15948.3977398748</v>
      </c>
      <c r="AO198" s="105" t="n">
        <f aca="false">(AM198-AL198)^2</f>
        <v>10187158.9989929</v>
      </c>
      <c r="AP198" s="32"/>
      <c r="AQ198" s="109" t="n">
        <f aca="false">((V198-B198)/B198)^2</f>
        <v>0.0543994989078924</v>
      </c>
    </row>
    <row r="199" customFormat="false" ht="12.8" hidden="false" customHeight="false" outlineLevel="0" collapsed="false">
      <c r="A199" s="113" t="n">
        <v>41090</v>
      </c>
      <c r="B199" s="114" t="s">
        <v>130</v>
      </c>
      <c r="C199" s="68" t="n">
        <v>5.16</v>
      </c>
      <c r="D199" s="115" t="n">
        <v>0</v>
      </c>
      <c r="E199" s="116" t="n">
        <v>0</v>
      </c>
      <c r="F199" s="116" t="n">
        <v>0</v>
      </c>
      <c r="G199" s="116" t="n">
        <v>0</v>
      </c>
      <c r="H199" s="117"/>
      <c r="I199" s="117"/>
      <c r="J199" s="118" t="n">
        <f aca="false">(D199*D$15*D$8+E199*E$15*E$8+F199*F$15*F$8+G199*G$15*G$8+H199*H$15*H$8+I199*I$15*I$8)*M$15</f>
        <v>0</v>
      </c>
      <c r="K199" s="105" t="n">
        <f aca="false">K198+J199-M199-N199-O199</f>
        <v>48.5331562384292</v>
      </c>
      <c r="L199" s="109" t="n">
        <f aca="false">K198/$K$3</f>
        <v>0.241650847632091</v>
      </c>
      <c r="M199" s="118" t="n">
        <f aca="false">IF(J199&gt;K$6,(J199-K$6)^2/(J199-K$6+K$3-K198),0)</f>
        <v>0</v>
      </c>
      <c r="N199" s="118" t="n">
        <f aca="false">IF((J199-M199)&gt;C199,C199,(J199-M199+(C199-(J199-M199))*L199))</f>
        <v>1.24691837378159</v>
      </c>
      <c r="O199" s="118" t="n">
        <f aca="false">IF(K198&gt;(K$5/100*K$3),(K$4/100*L199*(K198-(K$5/100*K$3))),0)</f>
        <v>0</v>
      </c>
      <c r="P199" s="105" t="n">
        <f aca="false">P198+M199-Q199</f>
        <v>0.00832751583297869</v>
      </c>
      <c r="Q199" s="118" t="n">
        <f aca="false">P198*(1-0.5^(1/K$7))</f>
        <v>0.00832751583297869</v>
      </c>
      <c r="R199" s="105" t="n">
        <f aca="false">R198-S199+O199</f>
        <v>2.62292759207354</v>
      </c>
      <c r="S199" s="118" t="n">
        <f aca="false">R198*(1-0.5^(1/K$8))</f>
        <v>0.0613080262524879</v>
      </c>
      <c r="T199" s="105" t="n">
        <f aca="false">Q199*R$8/86.4</f>
        <v>0.828221568897985</v>
      </c>
      <c r="U199" s="105" t="n">
        <f aca="false">S199*R$8/86.4</f>
        <v>6.09745219430125</v>
      </c>
      <c r="V199" s="105" t="n">
        <f aca="false">(Q199+S199)*R$8/86.4</f>
        <v>6.92567376319924</v>
      </c>
      <c r="Y199" s="15"/>
      <c r="Z199" s="15"/>
      <c r="AA199" s="15"/>
      <c r="AB199" s="15"/>
      <c r="AC199" s="105" t="n">
        <f aca="false">(B199-B$16)^2</f>
        <v>0.185429609467455</v>
      </c>
      <c r="AD199" s="105" t="n">
        <f aca="false">(B199-V199)^2</f>
        <v>0.496565112541374</v>
      </c>
      <c r="AE199" s="32"/>
      <c r="AF199" s="32" t="n">
        <f aca="false">B199-V199</f>
        <v>-0.704673763199237</v>
      </c>
      <c r="AG199" s="32" t="str">
        <f aca="false">B199</f>
        <v>6,221</v>
      </c>
      <c r="AH199" s="32"/>
      <c r="AI199" s="119" t="str">
        <f aca="false">IF(V199&lt;B199,"-","+")</f>
        <v>-</v>
      </c>
      <c r="AJ199" s="120" t="n">
        <f aca="false">IF(AI199="-",AJ198-1,AJ198+1)</f>
        <v>-182</v>
      </c>
      <c r="AK199" s="112"/>
      <c r="AL199" s="105" t="n">
        <f aca="false">V199-V$16+AL198</f>
        <v>3570.35265673603</v>
      </c>
      <c r="AM199" s="105" t="n">
        <f aca="false">B199-B$16+AM198</f>
        <v>457.124000000001</v>
      </c>
      <c r="AN199" s="105" t="n">
        <f aca="false">(AM199-AM$16)^2</f>
        <v>16057.3453902144</v>
      </c>
      <c r="AO199" s="105" t="n">
        <f aca="false">(AM199-AL199)^2</f>
        <v>9692192.66912244</v>
      </c>
      <c r="AP199" s="32"/>
      <c r="AQ199" s="109" t="n">
        <f aca="false">((V199-B199)/B199)^2</f>
        <v>0.0128308610280943</v>
      </c>
    </row>
    <row r="200" customFormat="false" ht="12.8" hidden="false" customHeight="false" outlineLevel="0" collapsed="false">
      <c r="A200" s="113" t="n">
        <v>41091</v>
      </c>
      <c r="B200" s="114" t="s">
        <v>130</v>
      </c>
      <c r="C200" s="68" t="n">
        <v>5.16</v>
      </c>
      <c r="D200" s="115" t="n">
        <v>0</v>
      </c>
      <c r="E200" s="116" t="n">
        <v>0</v>
      </c>
      <c r="F200" s="116" t="n">
        <v>0</v>
      </c>
      <c r="G200" s="116" t="n">
        <v>0</v>
      </c>
      <c r="H200" s="117"/>
      <c r="I200" s="117"/>
      <c r="J200" s="118" t="n">
        <f aca="false">(D200*D$15*D$8+E200*E$15*E$8+F200*F$15*F$8+G200*G$15*G$8+H200*H$15*H$8+I200*I$15*I$8)*M$15</f>
        <v>0</v>
      </c>
      <c r="K200" s="105" t="n">
        <f aca="false">K199+J200-M200-N200-O200</f>
        <v>47.3174713540103</v>
      </c>
      <c r="L200" s="109" t="n">
        <f aca="false">K199/$K$3</f>
        <v>0.235597845817617</v>
      </c>
      <c r="M200" s="118" t="n">
        <f aca="false">IF(J200&gt;K$6,(J200-K$6)^2/(J200-K$6+K$3-K199),0)</f>
        <v>0</v>
      </c>
      <c r="N200" s="118" t="n">
        <f aca="false">IF((J200-M200)&gt;C200,C200,(J200-M200+(C200-(J200-M200))*L200))</f>
        <v>1.21568488441891</v>
      </c>
      <c r="O200" s="118" t="n">
        <f aca="false">IF(K199&gt;(K$5/100*K$3),(K$4/100*L200*(K199-(K$5/100*K$3))),0)</f>
        <v>0</v>
      </c>
      <c r="P200" s="105" t="n">
        <f aca="false">P199+M200-Q200</f>
        <v>0.00416375791648935</v>
      </c>
      <c r="Q200" s="118" t="n">
        <f aca="false">P199*(1-0.5^(1/K$7))</f>
        <v>0.00416375791648935</v>
      </c>
      <c r="R200" s="105" t="n">
        <f aca="false">R199-S200+O200</f>
        <v>2.56301984307589</v>
      </c>
      <c r="S200" s="118" t="n">
        <f aca="false">R199*(1-0.5^(1/K$8))</f>
        <v>0.059907748997647</v>
      </c>
      <c r="T200" s="105" t="n">
        <f aca="false">Q200*R$8/86.4</f>
        <v>0.414110784448992</v>
      </c>
      <c r="U200" s="105" t="n">
        <f aca="false">S200*R$8/86.4</f>
        <v>5.95818619371274</v>
      </c>
      <c r="V200" s="105" t="n">
        <f aca="false">(Q200+S200)*R$8/86.4</f>
        <v>6.37229697816173</v>
      </c>
      <c r="Y200" s="15"/>
      <c r="Z200" s="15"/>
      <c r="AA200" s="15"/>
      <c r="AB200" s="15"/>
      <c r="AC200" s="105" t="n">
        <f aca="false">(B200-B$16)^2</f>
        <v>0.185429609467455</v>
      </c>
      <c r="AD200" s="105" t="n">
        <f aca="false">(B200-V200)^2</f>
        <v>0.0228907756008706</v>
      </c>
      <c r="AE200" s="32"/>
      <c r="AF200" s="32" t="n">
        <f aca="false">B200-V200</f>
        <v>-0.151296978161729</v>
      </c>
      <c r="AG200" s="32" t="str">
        <f aca="false">B200</f>
        <v>6,221</v>
      </c>
      <c r="AH200" s="32"/>
      <c r="AI200" s="119" t="str">
        <f aca="false">IF(V200&lt;B200,"-","+")</f>
        <v>-</v>
      </c>
      <c r="AJ200" s="120" t="n">
        <f aca="false">IF(AI200="-",AJ199-1,AJ199+1)</f>
        <v>-183</v>
      </c>
      <c r="AK200" s="112"/>
      <c r="AL200" s="105" t="n">
        <f aca="false">V200-V$16+AL199</f>
        <v>3491.72563733819</v>
      </c>
      <c r="AM200" s="105" t="n">
        <f aca="false">B200-B$16+AM199</f>
        <v>457.554615384616</v>
      </c>
      <c r="AN200" s="105" t="n">
        <f aca="false">(AM200-AM$16)^2</f>
        <v>16166.6638997729</v>
      </c>
      <c r="AO200" s="105" t="n">
        <f aca="false">(AM200-AL200)^2</f>
        <v>9206193.7904628</v>
      </c>
      <c r="AP200" s="32"/>
      <c r="AQ200" s="109" t="n">
        <f aca="false">((V200-B200)/B200)^2</f>
        <v>0.000591480055972702</v>
      </c>
    </row>
    <row r="201" customFormat="false" ht="12.8" hidden="false" customHeight="false" outlineLevel="0" collapsed="false">
      <c r="A201" s="113" t="n">
        <v>41092</v>
      </c>
      <c r="B201" s="114" t="s">
        <v>131</v>
      </c>
      <c r="C201" s="68" t="n">
        <v>5.16</v>
      </c>
      <c r="D201" s="115" t="n">
        <v>0</v>
      </c>
      <c r="E201" s="116" t="n">
        <v>0</v>
      </c>
      <c r="F201" s="116" t="n">
        <v>0</v>
      </c>
      <c r="G201" s="116" t="n">
        <v>0</v>
      </c>
      <c r="H201" s="117"/>
      <c r="I201" s="117"/>
      <c r="J201" s="118" t="n">
        <f aca="false">(D201*D$15*D$8+E201*E$15*E$8+F201*F$15*F$8+G201*G$15*G$8+H201*H$15*H$8+I201*I$15*I$8)*M$15</f>
        <v>0</v>
      </c>
      <c r="K201" s="105" t="n">
        <f aca="false">K200+J201-M201-N201-O201</f>
        <v>46.1322376055312</v>
      </c>
      <c r="L201" s="109" t="n">
        <f aca="false">K200/$K$3</f>
        <v>0.229696462883545</v>
      </c>
      <c r="M201" s="118" t="n">
        <f aca="false">IF(J201&gt;K$6,(J201-K$6)^2/(J201-K$6+K$3-K200),0)</f>
        <v>0</v>
      </c>
      <c r="N201" s="118" t="n">
        <f aca="false">IF((J201-M201)&gt;C201,C201,(J201-M201+(C201-(J201-M201))*L201))</f>
        <v>1.18523374847909</v>
      </c>
      <c r="O201" s="118" t="n">
        <f aca="false">IF(K200&gt;(K$5/100*K$3),(K$4/100*L201*(K200-(K$5/100*K$3))),0)</f>
        <v>0</v>
      </c>
      <c r="P201" s="105" t="n">
        <f aca="false">P200+M201-Q201</f>
        <v>0.00208187895824467</v>
      </c>
      <c r="Q201" s="118" t="n">
        <f aca="false">P200*(1-0.5^(1/K$7))</f>
        <v>0.00208187895824467</v>
      </c>
      <c r="R201" s="105" t="n">
        <f aca="false">R200-S201+O201</f>
        <v>2.50448038895638</v>
      </c>
      <c r="S201" s="118" t="n">
        <f aca="false">R200*(1-0.5^(1/K$8))</f>
        <v>0.0585394541195074</v>
      </c>
      <c r="T201" s="105" t="n">
        <f aca="false">Q201*R$8/86.4</f>
        <v>0.207055392224496</v>
      </c>
      <c r="U201" s="105" t="n">
        <f aca="false">S201*R$8/86.4</f>
        <v>5.8221010329737</v>
      </c>
      <c r="V201" s="105" t="n">
        <f aca="false">(Q201+S201)*R$8/86.4</f>
        <v>6.02915642519819</v>
      </c>
      <c r="Y201" s="15"/>
      <c r="Z201" s="15"/>
      <c r="AA201" s="15"/>
      <c r="AB201" s="15"/>
      <c r="AC201" s="105" t="n">
        <f aca="false">(B201-B$16)^2</f>
        <v>0.0638145325443786</v>
      </c>
      <c r="AD201" s="105" t="n">
        <f aca="false">(B201-V201)^2</f>
        <v>0.000191644563293216</v>
      </c>
      <c r="AE201" s="32"/>
      <c r="AF201" s="32" t="n">
        <f aca="false">B201-V201</f>
        <v>0.0138435748018066</v>
      </c>
      <c r="AG201" s="32" t="str">
        <f aca="false">B201</f>
        <v>6,043</v>
      </c>
      <c r="AH201" s="32"/>
      <c r="AI201" s="119" t="str">
        <f aca="false">IF(V201&lt;B201,"-","+")</f>
        <v>-</v>
      </c>
      <c r="AJ201" s="120" t="n">
        <f aca="false">IF(AI201="-",AJ200-1,AJ200+1)</f>
        <v>-184</v>
      </c>
      <c r="AK201" s="112"/>
      <c r="AL201" s="105" t="n">
        <f aca="false">V201-V$16+AL200</f>
        <v>3412.75547738738</v>
      </c>
      <c r="AM201" s="105" t="n">
        <f aca="false">B201-B$16+AM200</f>
        <v>457.807230769231</v>
      </c>
      <c r="AN201" s="105" t="n">
        <f aca="false">(AM201-AM$16)^2</f>
        <v>16230.9668954822</v>
      </c>
      <c r="AO201" s="105" t="n">
        <f aca="false">(AM201-AL201)^2</f>
        <v>8731719.1401917</v>
      </c>
      <c r="AP201" s="32"/>
      <c r="AQ201" s="109" t="n">
        <f aca="false">((V201-B201)/B201)^2</f>
        <v>5.24796965158643E-006</v>
      </c>
    </row>
    <row r="202" customFormat="false" ht="12.8" hidden="false" customHeight="false" outlineLevel="0" collapsed="false">
      <c r="A202" s="113" t="n">
        <v>41093</v>
      </c>
      <c r="B202" s="114" t="s">
        <v>126</v>
      </c>
      <c r="C202" s="68" t="n">
        <v>5.16</v>
      </c>
      <c r="D202" s="115" t="n">
        <v>0</v>
      </c>
      <c r="E202" s="116" t="n">
        <v>0</v>
      </c>
      <c r="F202" s="116" t="n">
        <v>0</v>
      </c>
      <c r="G202" s="116" t="n">
        <v>0</v>
      </c>
      <c r="H202" s="117"/>
      <c r="I202" s="117"/>
      <c r="J202" s="118" t="n">
        <f aca="false">(D202*D$15*D$8+E202*E$15*E$8+F202*F$15*F$8+G202*G$15*G$8+H202*H$15*H$8+I202*I$15*I$8)*M$15</f>
        <v>0</v>
      </c>
      <c r="K202" s="105" t="n">
        <f aca="false">K201+J202-M202-N202-O202</f>
        <v>44.9766922363829</v>
      </c>
      <c r="L202" s="109" t="n">
        <f aca="false">K201/$K$3</f>
        <v>0.223942900997724</v>
      </c>
      <c r="M202" s="118" t="n">
        <f aca="false">IF(J202&gt;K$6,(J202-K$6)^2/(J202-K$6+K$3-K201),0)</f>
        <v>0</v>
      </c>
      <c r="N202" s="118" t="n">
        <f aca="false">IF((J202-M202)&gt;C202,C202,(J202-M202+(C202-(J202-M202))*L202))</f>
        <v>1.15554536914826</v>
      </c>
      <c r="O202" s="118" t="n">
        <f aca="false">IF(K201&gt;(K$5/100*K$3),(K$4/100*L202*(K201-(K$5/100*K$3))),0)</f>
        <v>0</v>
      </c>
      <c r="P202" s="105" t="n">
        <f aca="false">P201+M202-Q202</f>
        <v>0.00104093947912234</v>
      </c>
      <c r="Q202" s="118" t="n">
        <f aca="false">P201*(1-0.5^(1/K$7))</f>
        <v>0.00104093947912234</v>
      </c>
      <c r="R202" s="105" t="n">
        <f aca="false">R201-S202+O202</f>
        <v>2.44727797781681</v>
      </c>
      <c r="S202" s="118" t="n">
        <f aca="false">R201*(1-0.5^(1/K$8))</f>
        <v>0.0572024111395759</v>
      </c>
      <c r="T202" s="105" t="n">
        <f aca="false">Q202*R$8/86.4</f>
        <v>0.103527696112248</v>
      </c>
      <c r="U202" s="105" t="n">
        <f aca="false">S202*R$8/86.4</f>
        <v>5.68912406160157</v>
      </c>
      <c r="V202" s="105" t="n">
        <f aca="false">(Q202+S202)*R$8/86.4</f>
        <v>5.79265175771382</v>
      </c>
      <c r="Y202" s="15"/>
      <c r="Z202" s="15"/>
      <c r="AA202" s="15"/>
      <c r="AB202" s="15"/>
      <c r="AC202" s="105" t="n">
        <f aca="false">(B202-B$16)^2</f>
        <v>0.00571768639053245</v>
      </c>
      <c r="AD202" s="105" t="n">
        <f aca="false">(B202-V202)^2</f>
        <v>0.00537996464647265</v>
      </c>
      <c r="AE202" s="32"/>
      <c r="AF202" s="32" t="n">
        <f aca="false">B202-V202</f>
        <v>0.0733482422861833</v>
      </c>
      <c r="AG202" s="32" t="str">
        <f aca="false">B202</f>
        <v>5,866</v>
      </c>
      <c r="AH202" s="32"/>
      <c r="AI202" s="119" t="str">
        <f aca="false">IF(V202&lt;B202,"-","+")</f>
        <v>-</v>
      </c>
      <c r="AJ202" s="120" t="n">
        <f aca="false">IF(AI202="-",AJ201-1,AJ201+1)</f>
        <v>-185</v>
      </c>
      <c r="AK202" s="112"/>
      <c r="AL202" s="105" t="n">
        <f aca="false">V202-V$16+AL201</f>
        <v>3333.54881276909</v>
      </c>
      <c r="AM202" s="105" t="n">
        <f aca="false">B202-B$16+AM201</f>
        <v>457.882846153847</v>
      </c>
      <c r="AN202" s="105" t="n">
        <f aca="false">(AM202-AM$16)^2</f>
        <v>16250.2395359664</v>
      </c>
      <c r="AO202" s="105" t="n">
        <f aca="false">(AM202-AL202)^2</f>
        <v>8269454.7515492</v>
      </c>
      <c r="AP202" s="32"/>
      <c r="AQ202" s="109" t="n">
        <f aca="false">((V202-B202)/B202)^2</f>
        <v>0.000156349070788485</v>
      </c>
    </row>
    <row r="203" customFormat="false" ht="12.8" hidden="false" customHeight="false" outlineLevel="0" collapsed="false">
      <c r="A203" s="113" t="n">
        <v>41094</v>
      </c>
      <c r="B203" s="114" t="s">
        <v>126</v>
      </c>
      <c r="C203" s="68" t="n">
        <v>5.16</v>
      </c>
      <c r="D203" s="115" t="n">
        <v>0</v>
      </c>
      <c r="E203" s="116" t="n">
        <v>0</v>
      </c>
      <c r="F203" s="116" t="n">
        <v>0</v>
      </c>
      <c r="G203" s="116" t="n">
        <v>0</v>
      </c>
      <c r="H203" s="117"/>
      <c r="I203" s="117"/>
      <c r="J203" s="118" t="n">
        <f aca="false">(D203*D$15*D$8+E203*E$15*E$8+F203*F$15*F$8+G203*G$15*G$8+H203*H$15*H$8+I203*I$15*I$8)*M$15</f>
        <v>0</v>
      </c>
      <c r="K203" s="105" t="n">
        <f aca="false">K202+J203-M203-N203-O203</f>
        <v>43.8500915958988</v>
      </c>
      <c r="L203" s="109" t="n">
        <f aca="false">K202/$K$3</f>
        <v>0.21833345745817</v>
      </c>
      <c r="M203" s="118" t="n">
        <f aca="false">IF(J203&gt;K$6,(J203-K$6)^2/(J203-K$6+K$3-K202),0)</f>
        <v>0</v>
      </c>
      <c r="N203" s="118" t="n">
        <f aca="false">IF((J203-M203)&gt;C203,C203,(J203-M203+(C203-(J203-M203))*L203))</f>
        <v>1.12660064048415</v>
      </c>
      <c r="O203" s="118" t="n">
        <f aca="false">IF(K202&gt;(K$5/100*K$3),(K$4/100*L203*(K202-(K$5/100*K$3))),0)</f>
        <v>0</v>
      </c>
      <c r="P203" s="105" t="n">
        <f aca="false">P202+M203-Q203</f>
        <v>0.000520469739561168</v>
      </c>
      <c r="Q203" s="118" t="n">
        <f aca="false">P202*(1-0.5^(1/K$7))</f>
        <v>0.000520469739561168</v>
      </c>
      <c r="R203" s="105" t="n">
        <f aca="false">R202-S203+O203</f>
        <v>2.3913820715533</v>
      </c>
      <c r="S203" s="118" t="n">
        <f aca="false">R202*(1-0.5^(1/K$8))</f>
        <v>0.0558959062635107</v>
      </c>
      <c r="T203" s="105" t="n">
        <f aca="false">Q203*R$8/86.4</f>
        <v>0.0517638480561241</v>
      </c>
      <c r="U203" s="105" t="n">
        <f aca="false">S203*R$8/86.4</f>
        <v>5.5591842884531</v>
      </c>
      <c r="V203" s="105" t="n">
        <f aca="false">(Q203+S203)*R$8/86.4</f>
        <v>5.61094813650922</v>
      </c>
      <c r="Y203" s="15"/>
      <c r="Z203" s="15"/>
      <c r="AA203" s="15"/>
      <c r="AB203" s="15"/>
      <c r="AC203" s="105" t="n">
        <f aca="false">(B203-B$16)^2</f>
        <v>0.00571768639053245</v>
      </c>
      <c r="AD203" s="105" t="n">
        <f aca="false">(B203-V203)^2</f>
        <v>0.0650514530701186</v>
      </c>
      <c r="AE203" s="32"/>
      <c r="AF203" s="32" t="n">
        <f aca="false">B203-V203</f>
        <v>0.255051863490778</v>
      </c>
      <c r="AG203" s="32" t="str">
        <f aca="false">B203</f>
        <v>5,866</v>
      </c>
      <c r="AH203" s="32"/>
      <c r="AI203" s="119" t="str">
        <f aca="false">IF(V203&lt;B203,"-","+")</f>
        <v>-</v>
      </c>
      <c r="AJ203" s="120" t="n">
        <f aca="false">IF(AI203="-",AJ202-1,AJ202+1)</f>
        <v>-186</v>
      </c>
      <c r="AK203" s="112"/>
      <c r="AL203" s="105" t="n">
        <f aca="false">V203-V$16+AL202</f>
        <v>3254.1604445296</v>
      </c>
      <c r="AM203" s="105" t="n">
        <f aca="false">B203-B$16+AM202</f>
        <v>457.958461538462</v>
      </c>
      <c r="AN203" s="105" t="n">
        <f aca="false">(AM203-AM$16)^2</f>
        <v>16269.5236118233</v>
      </c>
      <c r="AO203" s="105" t="n">
        <f aca="false">(AM203-AL203)^2</f>
        <v>7818745.52968356</v>
      </c>
      <c r="AP203" s="32"/>
      <c r="AQ203" s="109" t="n">
        <f aca="false">((V203-B203)/B203)^2</f>
        <v>0.00189048347141504</v>
      </c>
    </row>
    <row r="204" customFormat="false" ht="12.8" hidden="false" customHeight="false" outlineLevel="0" collapsed="false">
      <c r="A204" s="113" t="n">
        <v>41095</v>
      </c>
      <c r="B204" s="114" t="s">
        <v>126</v>
      </c>
      <c r="C204" s="68" t="n">
        <v>5.16</v>
      </c>
      <c r="D204" s="115" t="n">
        <v>0</v>
      </c>
      <c r="E204" s="116" t="n">
        <v>0</v>
      </c>
      <c r="F204" s="116" t="n">
        <v>0</v>
      </c>
      <c r="G204" s="116" t="n">
        <v>0</v>
      </c>
      <c r="H204" s="117"/>
      <c r="I204" s="117"/>
      <c r="J204" s="118" t="n">
        <f aca="false">(D204*D$15*D$8+E204*E$15*E$8+F204*F$15*F$8+G204*G$15*G$8+H204*H$15*H$8+I204*I$15*I$8)*M$15</f>
        <v>0</v>
      </c>
      <c r="K204" s="105" t="n">
        <f aca="false">K203+J204-M204-N204-O204</f>
        <v>42.7517106607782</v>
      </c>
      <c r="L204" s="109" t="n">
        <f aca="false">K203/$K$3</f>
        <v>0.212864522310188</v>
      </c>
      <c r="M204" s="118" t="n">
        <f aca="false">IF(J204&gt;K$6,(J204-K$6)^2/(J204-K$6+K$3-K203),0)</f>
        <v>0</v>
      </c>
      <c r="N204" s="118" t="n">
        <f aca="false">IF((J204-M204)&gt;C204,C204,(J204-M204+(C204-(J204-M204))*L204))</f>
        <v>1.09838093512057</v>
      </c>
      <c r="O204" s="118" t="n">
        <f aca="false">IF(K203&gt;(K$5/100*K$3),(K$4/100*L204*(K203-(K$5/100*K$3))),0)</f>
        <v>0</v>
      </c>
      <c r="P204" s="105" t="n">
        <f aca="false">P203+M204-Q204</f>
        <v>0.000260234869780584</v>
      </c>
      <c r="Q204" s="118" t="n">
        <f aca="false">P203*(1-0.5^(1/K$7))</f>
        <v>0.000260234869780584</v>
      </c>
      <c r="R204" s="105" t="n">
        <f aca="false">R203-S204+O204</f>
        <v>2.33676282955324</v>
      </c>
      <c r="S204" s="118" t="n">
        <f aca="false">R203*(1-0.5^(1/K$8))</f>
        <v>0.0546192420000557</v>
      </c>
      <c r="T204" s="105" t="n">
        <f aca="false">Q204*R$8/86.4</f>
        <v>0.025881924028062</v>
      </c>
      <c r="U204" s="105" t="n">
        <f aca="false">S204*R$8/86.4</f>
        <v>5.43221234382498</v>
      </c>
      <c r="V204" s="105" t="n">
        <f aca="false">(Q204+S204)*R$8/86.4</f>
        <v>5.45809426785305</v>
      </c>
      <c r="Y204" s="15"/>
      <c r="Z204" s="15"/>
      <c r="AA204" s="15"/>
      <c r="AB204" s="15"/>
      <c r="AC204" s="105" t="n">
        <f aca="false">(B204-B$16)^2</f>
        <v>0.00571768639053245</v>
      </c>
      <c r="AD204" s="105" t="n">
        <f aca="false">(B204-V204)^2</f>
        <v>0.166387086318342</v>
      </c>
      <c r="AE204" s="32"/>
      <c r="AF204" s="32" t="n">
        <f aca="false">B204-V204</f>
        <v>0.407905732146953</v>
      </c>
      <c r="AG204" s="32" t="str">
        <f aca="false">B204</f>
        <v>5,866</v>
      </c>
      <c r="AH204" s="32"/>
      <c r="AI204" s="119" t="str">
        <f aca="false">IF(V204&lt;B204,"-","+")</f>
        <v>-</v>
      </c>
      <c r="AJ204" s="120" t="n">
        <f aca="false">IF(AI204="-",AJ203-1,AJ203+1)</f>
        <v>-187</v>
      </c>
      <c r="AK204" s="112"/>
      <c r="AL204" s="105" t="n">
        <f aca="false">V204-V$16+AL203</f>
        <v>3174.61922242145</v>
      </c>
      <c r="AM204" s="105" t="n">
        <f aca="false">B204-B$16+AM203</f>
        <v>458.034076923078</v>
      </c>
      <c r="AN204" s="105" t="n">
        <f aca="false">(AM204-AM$16)^2</f>
        <v>16288.819123053</v>
      </c>
      <c r="AO204" s="105" t="n">
        <f aca="false">(AM204-AL204)^2</f>
        <v>7379834.85274239</v>
      </c>
      <c r="AP204" s="32"/>
      <c r="AQ204" s="109" t="n">
        <f aca="false">((V204-B204)/B204)^2</f>
        <v>0.00483543443991448</v>
      </c>
    </row>
    <row r="205" customFormat="false" ht="12.8" hidden="false" customHeight="false" outlineLevel="0" collapsed="false">
      <c r="A205" s="113" t="n">
        <v>41096</v>
      </c>
      <c r="B205" s="114" t="s">
        <v>132</v>
      </c>
      <c r="C205" s="68" t="n">
        <v>5.16</v>
      </c>
      <c r="D205" s="115" t="n">
        <v>0</v>
      </c>
      <c r="E205" s="116" t="n">
        <v>0</v>
      </c>
      <c r="F205" s="116" t="n">
        <v>0</v>
      </c>
      <c r="G205" s="116" t="n">
        <v>0</v>
      </c>
      <c r="H205" s="117"/>
      <c r="I205" s="117"/>
      <c r="J205" s="118" t="n">
        <f aca="false">(D205*D$15*D$8+E205*E$15*E$8+F205*F$15*F$8+G205*G$15*G$8+H205*H$15*H$8+I205*I$15*I$8)*M$15</f>
        <v>0</v>
      </c>
      <c r="K205" s="105" t="n">
        <f aca="false">K204+J205-M205-N205-O205</f>
        <v>41.6808425684985</v>
      </c>
      <c r="L205" s="109" t="n">
        <f aca="false">K204/$K$3</f>
        <v>0.207532576023195</v>
      </c>
      <c r="M205" s="118" t="n">
        <f aca="false">IF(J205&gt;K$6,(J205-K$6)^2/(J205-K$6+K$3-K204),0)</f>
        <v>0</v>
      </c>
      <c r="N205" s="118" t="n">
        <f aca="false">IF((J205-M205)&gt;C205,C205,(J205-M205+(C205-(J205-M205))*L205))</f>
        <v>1.07086809227969</v>
      </c>
      <c r="O205" s="118" t="n">
        <f aca="false">IF(K204&gt;(K$5/100*K$3),(K$4/100*L205*(K204-(K$5/100*K$3))),0)</f>
        <v>0</v>
      </c>
      <c r="P205" s="105" t="n">
        <f aca="false">P204+M205-Q205</f>
        <v>0.000130117434890292</v>
      </c>
      <c r="Q205" s="118" t="n">
        <f aca="false">P204*(1-0.5^(1/K$7))</f>
        <v>0.000130117434890292</v>
      </c>
      <c r="R205" s="105" t="n">
        <f aca="false">R204-S205+O205</f>
        <v>2.28339109276456</v>
      </c>
      <c r="S205" s="118" t="n">
        <f aca="false">R204*(1-0.5^(1/K$8))</f>
        <v>0.0533717367886769</v>
      </c>
      <c r="T205" s="105" t="n">
        <f aca="false">Q205*R$8/86.4</f>
        <v>0.012940962014031</v>
      </c>
      <c r="U205" s="105" t="n">
        <f aca="false">S205*R$8/86.4</f>
        <v>5.30814044242014</v>
      </c>
      <c r="V205" s="105" t="n">
        <f aca="false">(Q205+S205)*R$8/86.4</f>
        <v>5.32108140443417</v>
      </c>
      <c r="Y205" s="15"/>
      <c r="Z205" s="15"/>
      <c r="AA205" s="15"/>
      <c r="AB205" s="15"/>
      <c r="AC205" s="105" t="n">
        <f aca="false">(B205-B$16)^2</f>
        <v>0.00967953254437872</v>
      </c>
      <c r="AD205" s="105" t="n">
        <f aca="false">(B205-V205)^2</f>
        <v>0.137580604536526</v>
      </c>
      <c r="AE205" s="32"/>
      <c r="AF205" s="32" t="n">
        <f aca="false">B205-V205</f>
        <v>0.370918595565827</v>
      </c>
      <c r="AG205" s="32" t="str">
        <f aca="false">B205</f>
        <v>5,692</v>
      </c>
      <c r="AH205" s="32"/>
      <c r="AI205" s="119" t="str">
        <f aca="false">IF(V205&lt;B205,"-","+")</f>
        <v>-</v>
      </c>
      <c r="AJ205" s="120" t="n">
        <f aca="false">IF(AI205="-",AJ204-1,AJ204+1)</f>
        <v>-188</v>
      </c>
      <c r="AK205" s="112"/>
      <c r="AL205" s="105" t="n">
        <f aca="false">V205-V$16+AL204</f>
        <v>3094.94098744988</v>
      </c>
      <c r="AM205" s="105" t="n">
        <f aca="false">B205-B$16+AM204</f>
        <v>457.935692307693</v>
      </c>
      <c r="AN205" s="105" t="n">
        <f aca="false">(AM205-AM$16)^2</f>
        <v>16263.7156064678</v>
      </c>
      <c r="AO205" s="105" t="n">
        <f aca="false">(AM205-AL205)^2</f>
        <v>6953796.92660791</v>
      </c>
      <c r="AP205" s="32"/>
      <c r="AQ205" s="109" t="n">
        <f aca="false">((V205-B205)/B205)^2</f>
        <v>0.00424646384319295</v>
      </c>
    </row>
    <row r="206" customFormat="false" ht="12.8" hidden="false" customHeight="false" outlineLevel="0" collapsed="false">
      <c r="A206" s="113" t="n">
        <v>41097</v>
      </c>
      <c r="B206" s="114" t="s">
        <v>132</v>
      </c>
      <c r="C206" s="68" t="n">
        <v>5.16</v>
      </c>
      <c r="D206" s="115" t="n">
        <v>0</v>
      </c>
      <c r="E206" s="116" t="n">
        <v>0</v>
      </c>
      <c r="F206" s="116" t="n">
        <v>0</v>
      </c>
      <c r="G206" s="116" t="n">
        <v>0</v>
      </c>
      <c r="H206" s="117"/>
      <c r="I206" s="117"/>
      <c r="J206" s="118" t="n">
        <f aca="false">(D206*D$15*D$8+E206*E$15*E$8+F206*F$15*F$8+G206*G$15*G$8+H206*H$15*H$8+I206*I$15*I$8)*M$15</f>
        <v>0</v>
      </c>
      <c r="K206" s="105" t="n">
        <f aca="false">K205+J206-M206-N206-O206</f>
        <v>40.6367981624138</v>
      </c>
      <c r="L206" s="109" t="n">
        <f aca="false">K205/$K$3</f>
        <v>0.202334187225721</v>
      </c>
      <c r="M206" s="118" t="n">
        <f aca="false">IF(J206&gt;K$6,(J206-K$6)^2/(J206-K$6+K$3-K205),0)</f>
        <v>0</v>
      </c>
      <c r="N206" s="118" t="n">
        <f aca="false">IF((J206-M206)&gt;C206,C206,(J206-M206+(C206-(J206-M206))*L206))</f>
        <v>1.04404440608472</v>
      </c>
      <c r="O206" s="118" t="n">
        <f aca="false">IF(K205&gt;(K$5/100*K$3),(K$4/100*L206*(K205-(K$5/100*K$3))),0)</f>
        <v>0</v>
      </c>
      <c r="P206" s="105" t="n">
        <f aca="false">P205+M206-Q206</f>
        <v>6.5058717445146E-005</v>
      </c>
      <c r="Q206" s="118" t="n">
        <f aca="false">P205*(1-0.5^(1/K$7))</f>
        <v>6.5058717445146E-005</v>
      </c>
      <c r="R206" s="105" t="n">
        <f aca="false">R205-S206+O206</f>
        <v>2.23123836812886</v>
      </c>
      <c r="S206" s="118" t="n">
        <f aca="false">R205*(1-0.5^(1/K$8))</f>
        <v>0.0521527246357044</v>
      </c>
      <c r="T206" s="105" t="n">
        <f aca="false">Q206*R$8/86.4</f>
        <v>0.00647048100701551</v>
      </c>
      <c r="U206" s="105" t="n">
        <f aca="false">S206*R$8/86.4</f>
        <v>5.18690234715981</v>
      </c>
      <c r="V206" s="105" t="n">
        <f aca="false">(Q206+S206)*R$8/86.4</f>
        <v>5.19337282816683</v>
      </c>
      <c r="Y206" s="15"/>
      <c r="Z206" s="15"/>
      <c r="AA206" s="15"/>
      <c r="AB206" s="15"/>
      <c r="AC206" s="105" t="n">
        <f aca="false">(B206-B$16)^2</f>
        <v>0.00967953254437872</v>
      </c>
      <c r="AD206" s="105" t="n">
        <f aca="false">(B206-V206)^2</f>
        <v>0.248629056490351</v>
      </c>
      <c r="AE206" s="32"/>
      <c r="AF206" s="32" t="n">
        <f aca="false">B206-V206</f>
        <v>0.498627171833175</v>
      </c>
      <c r="AG206" s="32" t="str">
        <f aca="false">B206</f>
        <v>5,692</v>
      </c>
      <c r="AH206" s="32"/>
      <c r="AI206" s="119" t="str">
        <f aca="false">IF(V206&lt;B206,"-","+")</f>
        <v>-</v>
      </c>
      <c r="AJ206" s="120" t="n">
        <f aca="false">IF(AI206="-",AJ205-1,AJ205+1)</f>
        <v>-189</v>
      </c>
      <c r="AK206" s="112"/>
      <c r="AL206" s="105" t="n">
        <f aca="false">V206-V$16+AL205</f>
        <v>3015.13504390204</v>
      </c>
      <c r="AM206" s="105" t="n">
        <f aca="false">B206-B$16+AM205</f>
        <v>457.837307692308</v>
      </c>
      <c r="AN206" s="105" t="n">
        <f aca="false">(AM206-AM$16)^2</f>
        <v>16238.6314489478</v>
      </c>
      <c r="AO206" s="105" t="n">
        <f aca="false">(AM206-AL206)^2</f>
        <v>6539771.71162341</v>
      </c>
      <c r="AP206" s="32"/>
      <c r="AQ206" s="109" t="n">
        <f aca="false">((V206-B206)/B206)^2</f>
        <v>0.00767400537532275</v>
      </c>
    </row>
    <row r="207" customFormat="false" ht="12.8" hidden="false" customHeight="false" outlineLevel="0" collapsed="false">
      <c r="A207" s="113" t="n">
        <v>41098</v>
      </c>
      <c r="B207" s="114" t="s">
        <v>130</v>
      </c>
      <c r="C207" s="68" t="n">
        <v>5.16</v>
      </c>
      <c r="D207" s="115" t="n">
        <v>0</v>
      </c>
      <c r="E207" s="116" t="n">
        <v>0</v>
      </c>
      <c r="F207" s="116" t="n">
        <v>0</v>
      </c>
      <c r="G207" s="116" t="n">
        <v>0</v>
      </c>
      <c r="H207" s="117"/>
      <c r="I207" s="117"/>
      <c r="J207" s="118" t="n">
        <f aca="false">(D207*D$15*D$8+E207*E$15*E$8+F207*F$15*F$8+G207*G$15*G$8+H207*H$15*H$8+I207*I$15*I$8)*M$15</f>
        <v>0</v>
      </c>
      <c r="K207" s="105" t="n">
        <f aca="false">K206+J207-M207-N207-O207</f>
        <v>39.6189055482485</v>
      </c>
      <c r="L207" s="109" t="n">
        <f aca="false">K206/$K$3</f>
        <v>0.197266010497154</v>
      </c>
      <c r="M207" s="118" t="n">
        <f aca="false">IF(J207&gt;K$6,(J207-K$6)^2/(J207-K$6+K$3-K206),0)</f>
        <v>0</v>
      </c>
      <c r="N207" s="118" t="n">
        <f aca="false">IF((J207-M207)&gt;C207,C207,(J207-M207+(C207-(J207-M207))*L207))</f>
        <v>1.01789261416532</v>
      </c>
      <c r="O207" s="118" t="n">
        <f aca="false">IF(K206&gt;(K$5/100*K$3),(K$4/100*L207*(K206-(K$5/100*K$3))),0)</f>
        <v>0</v>
      </c>
      <c r="P207" s="105" t="n">
        <f aca="false">P206+M207-Q207</f>
        <v>3.2529358722573E-005</v>
      </c>
      <c r="Q207" s="118" t="n">
        <f aca="false">P206*(1-0.5^(1/K$7))</f>
        <v>3.2529358722573E-005</v>
      </c>
      <c r="R207" s="105" t="n">
        <f aca="false">R206-S207+O207</f>
        <v>2.18027681337007</v>
      </c>
      <c r="S207" s="118" t="n">
        <f aca="false">R206*(1-0.5^(1/K$8))</f>
        <v>0.0509615547587848</v>
      </c>
      <c r="T207" s="105" t="n">
        <f aca="false">Q207*R$8/86.4</f>
        <v>0.00323524050350775</v>
      </c>
      <c r="U207" s="105" t="n">
        <f aca="false">S207*R$8/86.4</f>
        <v>5.0684333338222</v>
      </c>
      <c r="V207" s="105" t="n">
        <f aca="false">(Q207+S207)*R$8/86.4</f>
        <v>5.0716685743257</v>
      </c>
      <c r="Y207" s="15"/>
      <c r="Z207" s="15"/>
      <c r="AA207" s="15"/>
      <c r="AB207" s="15"/>
      <c r="AC207" s="105" t="n">
        <f aca="false">(B207-B$16)^2</f>
        <v>0.185429609467455</v>
      </c>
      <c r="AD207" s="105" t="n">
        <f aca="false">(B207-V207)^2</f>
        <v>1.32096272604251</v>
      </c>
      <c r="AE207" s="32"/>
      <c r="AF207" s="32" t="n">
        <f aca="false">B207-V207</f>
        <v>1.1493314256743</v>
      </c>
      <c r="AG207" s="32" t="str">
        <f aca="false">B207</f>
        <v>6,221</v>
      </c>
      <c r="AH207" s="32"/>
      <c r="AI207" s="119" t="str">
        <f aca="false">IF(V207&lt;B207,"-","+")</f>
        <v>-</v>
      </c>
      <c r="AJ207" s="120" t="n">
        <f aca="false">IF(AI207="-",AJ206-1,AJ206+1)</f>
        <v>-190</v>
      </c>
      <c r="AK207" s="112"/>
      <c r="AL207" s="105" t="n">
        <f aca="false">V207-V$16+AL206</f>
        <v>2935.20739610036</v>
      </c>
      <c r="AM207" s="105" t="n">
        <f aca="false">B207-B$16+AM206</f>
        <v>458.267923076924</v>
      </c>
      <c r="AN207" s="105" t="n">
        <f aca="false">(AM207-AM$16)^2</f>
        <v>16348.5642810389</v>
      </c>
      <c r="AO207" s="105" t="n">
        <f aca="false">(AM207-AL207)^2</f>
        <v>6135229.15302162</v>
      </c>
      <c r="AP207" s="32"/>
      <c r="AQ207" s="109" t="n">
        <f aca="false">((V207-B207)/B207)^2</f>
        <v>0.0341326620277453</v>
      </c>
    </row>
    <row r="208" customFormat="false" ht="12.8" hidden="false" customHeight="false" outlineLevel="0" collapsed="false">
      <c r="A208" s="113" t="n">
        <v>41099</v>
      </c>
      <c r="B208" s="114" t="s">
        <v>121</v>
      </c>
      <c r="C208" s="68" t="n">
        <v>4.43</v>
      </c>
      <c r="D208" s="115" t="n">
        <v>0</v>
      </c>
      <c r="E208" s="116" t="n">
        <v>3.1</v>
      </c>
      <c r="F208" s="116" t="n">
        <v>0</v>
      </c>
      <c r="G208" s="116" t="n">
        <v>0</v>
      </c>
      <c r="H208" s="117"/>
      <c r="I208" s="117"/>
      <c r="J208" s="118" t="n">
        <f aca="false">(D208*D$15*D$8+E208*E$15*E$8+F208*F$15*F$8+G208*G$15*G$8+H208*H$15*H$8+I208*I$15*I$8)*M$15</f>
        <v>0.613674472147076</v>
      </c>
      <c r="K208" s="105" t="n">
        <f aca="false">K207+J208-M208-N208-O208</f>
        <v>38.8849315646107</v>
      </c>
      <c r="L208" s="109" t="n">
        <f aca="false">K207/$K$3</f>
        <v>0.192324784214798</v>
      </c>
      <c r="M208" s="118" t="n">
        <f aca="false">IF(J208&gt;K$6,(J208-K$6)^2/(J208-K$6+K$3-K207),0)</f>
        <v>0</v>
      </c>
      <c r="N208" s="118" t="n">
        <f aca="false">IF((J208-M208)&gt;C208,C208,(J208-M208+(C208-(J208-M208))*L208))</f>
        <v>1.34764845578482</v>
      </c>
      <c r="O208" s="118" t="n">
        <f aca="false">IF(K207&gt;(K$5/100*K$3),(K$4/100*L208*(K207-(K$5/100*K$3))),0)</f>
        <v>0</v>
      </c>
      <c r="P208" s="105" t="n">
        <f aca="false">P207+M208-Q208</f>
        <v>1.62646793612865E-005</v>
      </c>
      <c r="Q208" s="118" t="n">
        <f aca="false">P207*(1-0.5^(1/K$7))</f>
        <v>1.62646793612865E-005</v>
      </c>
      <c r="R208" s="105" t="n">
        <f aca="false">R207-S208+O208</f>
        <v>2.13047922213062</v>
      </c>
      <c r="S208" s="118" t="n">
        <f aca="false">R207*(1-0.5^(1/K$8))</f>
        <v>0.0497975912394543</v>
      </c>
      <c r="T208" s="105" t="n">
        <f aca="false">Q208*R$8/86.4</f>
        <v>0.00161762025175388</v>
      </c>
      <c r="U208" s="105" t="n">
        <f aca="false">S208*R$8/86.4</f>
        <v>4.95267015648878</v>
      </c>
      <c r="V208" s="105" t="n">
        <f aca="false">(Q208+S208)*R$8/86.4</f>
        <v>4.95428777674053</v>
      </c>
      <c r="Y208" s="15"/>
      <c r="Z208" s="15"/>
      <c r="AA208" s="15"/>
      <c r="AB208" s="15"/>
      <c r="AC208" s="105" t="n">
        <f aca="false">(B208-B$16)^2</f>
        <v>0.96749922485207</v>
      </c>
      <c r="AD208" s="105" t="n">
        <f aca="false">(B208-V208)^2</f>
        <v>3.31135257547992</v>
      </c>
      <c r="AE208" s="32"/>
      <c r="AF208" s="32" t="n">
        <f aca="false">B208-V208</f>
        <v>1.81971222325947</v>
      </c>
      <c r="AG208" s="32" t="str">
        <f aca="false">B208</f>
        <v>6,774</v>
      </c>
      <c r="AH208" s="32"/>
      <c r="AI208" s="119" t="str">
        <f aca="false">IF(V208&lt;B208,"-","+")</f>
        <v>-</v>
      </c>
      <c r="AJ208" s="120" t="n">
        <f aca="false">IF(AI208="-",AJ207-1,AJ207+1)</f>
        <v>-191</v>
      </c>
      <c r="AK208" s="112"/>
      <c r="AL208" s="105" t="n">
        <f aca="false">V208-V$16+AL207</f>
        <v>2855.1623675011</v>
      </c>
      <c r="AM208" s="105" t="n">
        <f aca="false">B208-B$16+AM207</f>
        <v>459.251538461539</v>
      </c>
      <c r="AN208" s="105" t="n">
        <f aca="false">(AM208-AM$16)^2</f>
        <v>16601.0648657165</v>
      </c>
      <c r="AO208" s="105" t="n">
        <f aca="false">(AM208-AL208)^2</f>
        <v>5740388.70070902</v>
      </c>
      <c r="AP208" s="32"/>
      <c r="AQ208" s="109" t="n">
        <f aca="false">((V208-B208)/B208)^2</f>
        <v>0.0721630764941292</v>
      </c>
    </row>
    <row r="209" customFormat="false" ht="12.8" hidden="false" customHeight="false" outlineLevel="0" collapsed="false">
      <c r="A209" s="113" t="n">
        <v>41100</v>
      </c>
      <c r="B209" s="114" t="s">
        <v>126</v>
      </c>
      <c r="C209" s="68" t="n">
        <v>4.43</v>
      </c>
      <c r="D209" s="115" t="n">
        <v>0</v>
      </c>
      <c r="E209" s="116" t="n">
        <v>0</v>
      </c>
      <c r="F209" s="116" t="n">
        <v>2.5</v>
      </c>
      <c r="G209" s="116" t="n">
        <v>0</v>
      </c>
      <c r="H209" s="117"/>
      <c r="I209" s="117"/>
      <c r="J209" s="118" t="n">
        <f aca="false">(D209*D$15*D$8+E209*E$15*E$8+F209*F$15*F$8+G209*G$15*G$8+H209*H$15*H$8+I209*I$15*I$8)*M$15</f>
        <v>0.087116871801179</v>
      </c>
      <c r="K209" s="105" t="n">
        <f aca="false">K208+J209-M209-N209-O209</f>
        <v>38.0651611120228</v>
      </c>
      <c r="L209" s="109" t="n">
        <f aca="false">K208/$K$3</f>
        <v>0.188761803711703</v>
      </c>
      <c r="M209" s="118" t="n">
        <f aca="false">IF(J209&gt;K$6,(J209-K$6)^2/(J209-K$6+K$3-K208),0)</f>
        <v>0</v>
      </c>
      <c r="N209" s="118" t="n">
        <f aca="false">IF((J209-M209)&gt;C209,C209,(J209-M209+(C209-(J209-M209))*L209))</f>
        <v>0.906887324389109</v>
      </c>
      <c r="O209" s="118" t="n">
        <f aca="false">IF(K208&gt;(K$5/100*K$3),(K$4/100*L209*(K208-(K$5/100*K$3))),0)</f>
        <v>0</v>
      </c>
      <c r="P209" s="105" t="n">
        <f aca="false">P208+M209-Q209</f>
        <v>8.13233968064325E-006</v>
      </c>
      <c r="Q209" s="118" t="n">
        <f aca="false">P208*(1-0.5^(1/K$7))</f>
        <v>8.13233968064325E-006</v>
      </c>
      <c r="R209" s="105" t="n">
        <f aca="false">R208-S209+O209</f>
        <v>2.08181900944697</v>
      </c>
      <c r="S209" s="118" t="n">
        <f aca="false">R208*(1-0.5^(1/K$8))</f>
        <v>0.0486602126836466</v>
      </c>
      <c r="T209" s="105" t="n">
        <f aca="false">Q209*R$8/86.4</f>
        <v>0.000808810125876938</v>
      </c>
      <c r="U209" s="105" t="n">
        <f aca="false">S209*R$8/86.4</f>
        <v>4.83955101377981</v>
      </c>
      <c r="V209" s="105" t="n">
        <f aca="false">(Q209+S209)*R$8/86.4</f>
        <v>4.84035982390568</v>
      </c>
      <c r="Y209" s="15"/>
      <c r="Z209" s="15"/>
      <c r="AA209" s="15"/>
      <c r="AB209" s="15"/>
      <c r="AC209" s="105" t="n">
        <f aca="false">(B209-B$16)^2</f>
        <v>0.00571768639053245</v>
      </c>
      <c r="AD209" s="105" t="n">
        <f aca="false">(B209-V209)^2</f>
        <v>1.05193777081878</v>
      </c>
      <c r="AE209" s="32"/>
      <c r="AF209" s="32" t="n">
        <f aca="false">B209-V209</f>
        <v>1.02564017609432</v>
      </c>
      <c r="AG209" s="32" t="str">
        <f aca="false">B209</f>
        <v>5,866</v>
      </c>
      <c r="AH209" s="32"/>
      <c r="AI209" s="119" t="str">
        <f aca="false">IF(V209&lt;B209,"-","+")</f>
        <v>-</v>
      </c>
      <c r="AJ209" s="120" t="n">
        <f aca="false">IF(AI209="-",AJ208-1,AJ208+1)</f>
        <v>-192</v>
      </c>
      <c r="AK209" s="112"/>
      <c r="AL209" s="105" t="n">
        <f aca="false">V209-V$16+AL208</f>
        <v>2775.003410949</v>
      </c>
      <c r="AM209" s="105" t="n">
        <f aca="false">B209-B$16+AM208</f>
        <v>459.327153846155</v>
      </c>
      <c r="AN209" s="105" t="n">
        <f aca="false">(AM209-AM$16)^2</f>
        <v>16620.555929964</v>
      </c>
      <c r="AO209" s="105" t="n">
        <f aca="false">(AM209-AL209)^2</f>
        <v>5362356.52770983</v>
      </c>
      <c r="AP209" s="32"/>
      <c r="AQ209" s="109" t="n">
        <f aca="false">((V209-B209)/B209)^2</f>
        <v>0.0305707386204965</v>
      </c>
    </row>
    <row r="210" customFormat="false" ht="12.8" hidden="false" customHeight="false" outlineLevel="0" collapsed="false">
      <c r="A210" s="113" t="n">
        <v>41101</v>
      </c>
      <c r="B210" s="114" t="s">
        <v>126</v>
      </c>
      <c r="C210" s="68" t="n">
        <v>4.43</v>
      </c>
      <c r="D210" s="115" t="n">
        <v>0</v>
      </c>
      <c r="E210" s="116" t="n">
        <v>0</v>
      </c>
      <c r="F210" s="116" t="n">
        <v>0</v>
      </c>
      <c r="G210" s="116" t="n">
        <v>0</v>
      </c>
      <c r="H210" s="117"/>
      <c r="I210" s="117"/>
      <c r="J210" s="118" t="n">
        <f aca="false">(D210*D$15*D$8+E210*E$15*E$8+F210*F$15*F$8+G210*G$15*G$8+H210*H$15*H$8+I210*I$15*I$8)*M$15</f>
        <v>0</v>
      </c>
      <c r="K210" s="105" t="n">
        <f aca="false">K209+J210-M210-N210-O210</f>
        <v>37.2465753657788</v>
      </c>
      <c r="L210" s="109" t="n">
        <f aca="false">K209/$K$3</f>
        <v>0.184782335495256</v>
      </c>
      <c r="M210" s="118" t="n">
        <f aca="false">IF(J210&gt;K$6,(J210-K$6)^2/(J210-K$6+K$3-K209),0)</f>
        <v>0</v>
      </c>
      <c r="N210" s="118" t="n">
        <f aca="false">IF((J210-M210)&gt;C210,C210,(J210-M210+(C210-(J210-M210))*L210))</f>
        <v>0.818585746243985</v>
      </c>
      <c r="O210" s="118" t="n">
        <f aca="false">IF(K209&gt;(K$5/100*K$3),(K$4/100*L210*(K209-(K$5/100*K$3))),0)</f>
        <v>0</v>
      </c>
      <c r="P210" s="105" t="n">
        <f aca="false">P209+M210-Q210</f>
        <v>4.06616984032163E-006</v>
      </c>
      <c r="Q210" s="118" t="n">
        <f aca="false">P209*(1-0.5^(1/K$7))</f>
        <v>4.06616984032163E-006</v>
      </c>
      <c r="R210" s="105" t="n">
        <f aca="false">R209-S210+O210</f>
        <v>2.03427019755702</v>
      </c>
      <c r="S210" s="118" t="n">
        <f aca="false">R209*(1-0.5^(1/K$8))</f>
        <v>0.0475488118899558</v>
      </c>
      <c r="T210" s="105" t="n">
        <f aca="false">Q210*R$8/86.4</f>
        <v>0.000404405062938469</v>
      </c>
      <c r="U210" s="105" t="n">
        <f aca="false">S210*R$8/86.4</f>
        <v>4.729015515861</v>
      </c>
      <c r="V210" s="105" t="n">
        <f aca="false">(Q210+S210)*R$8/86.4</f>
        <v>4.72941992092394</v>
      </c>
      <c r="Y210" s="15"/>
      <c r="Z210" s="15"/>
      <c r="AA210" s="15"/>
      <c r="AB210" s="15"/>
      <c r="AC210" s="105" t="n">
        <f aca="false">(B210-B$16)^2</f>
        <v>0.00571768639053245</v>
      </c>
      <c r="AD210" s="105" t="n">
        <f aca="false">(B210-V210)^2</f>
        <v>1.29181427615255</v>
      </c>
      <c r="AE210" s="32"/>
      <c r="AF210" s="32" t="n">
        <f aca="false">B210-V210</f>
        <v>1.13658007907606</v>
      </c>
      <c r="AG210" s="32" t="str">
        <f aca="false">B210</f>
        <v>5,866</v>
      </c>
      <c r="AH210" s="32"/>
      <c r="AI210" s="119" t="str">
        <f aca="false">IF(V210&lt;B210,"-","+")</f>
        <v>-</v>
      </c>
      <c r="AJ210" s="120" t="n">
        <f aca="false">IF(AI210="-",AJ209-1,AJ209+1)</f>
        <v>-193</v>
      </c>
      <c r="AK210" s="112"/>
      <c r="AL210" s="105" t="n">
        <f aca="false">V210-V$16+AL209</f>
        <v>2694.73351449392</v>
      </c>
      <c r="AM210" s="105" t="n">
        <f aca="false">B210-B$16+AM209</f>
        <v>459.40276923077</v>
      </c>
      <c r="AN210" s="105" t="n">
        <f aca="false">(AM210-AM$16)^2</f>
        <v>16640.0584295842</v>
      </c>
      <c r="AO210" s="105" t="n">
        <f aca="false">(AM210-AL210)^2</f>
        <v>4996703.5407187</v>
      </c>
      <c r="AP210" s="32"/>
      <c r="AQ210" s="109" t="n">
        <f aca="false">((V210-B210)/B210)^2</f>
        <v>0.0375418752686738</v>
      </c>
    </row>
    <row r="211" customFormat="false" ht="12.8" hidden="false" customHeight="false" outlineLevel="0" collapsed="false">
      <c r="A211" s="113" t="n">
        <v>41102</v>
      </c>
      <c r="B211" s="114" t="s">
        <v>126</v>
      </c>
      <c r="C211" s="68" t="n">
        <v>4.43</v>
      </c>
      <c r="D211" s="115" t="n">
        <v>0</v>
      </c>
      <c r="E211" s="116" t="n">
        <v>0</v>
      </c>
      <c r="F211" s="116" t="n">
        <v>0</v>
      </c>
      <c r="G211" s="116" t="n">
        <v>0</v>
      </c>
      <c r="H211" s="117"/>
      <c r="I211" s="117"/>
      <c r="J211" s="118" t="n">
        <f aca="false">(D211*D$15*D$8+E211*E$15*E$8+F211*F$15*F$8+G211*G$15*G$8+H211*H$15*H$8+I211*I$15*I$8)*M$15</f>
        <v>0</v>
      </c>
      <c r="K211" s="105" t="n">
        <f aca="false">K210+J211-M211-N211-O211</f>
        <v>36.4455931867963</v>
      </c>
      <c r="L211" s="109" t="n">
        <f aca="false">K210/$K$3</f>
        <v>0.18080861828048</v>
      </c>
      <c r="M211" s="118" t="n">
        <f aca="false">IF(J211&gt;K$6,(J211-K$6)^2/(J211-K$6+K$3-K210),0)</f>
        <v>0</v>
      </c>
      <c r="N211" s="118" t="n">
        <f aca="false">IF((J211-M211)&gt;C211,C211,(J211-M211+(C211-(J211-M211))*L211))</f>
        <v>0.800982178982525</v>
      </c>
      <c r="O211" s="118" t="n">
        <f aca="false">IF(K210&gt;(K$5/100*K$3),(K$4/100*L211*(K210-(K$5/100*K$3))),0)</f>
        <v>0</v>
      </c>
      <c r="P211" s="105" t="n">
        <f aca="false">P210+M211-Q211</f>
        <v>2.03308492016081E-006</v>
      </c>
      <c r="Q211" s="118" t="n">
        <f aca="false">P210*(1-0.5^(1/K$7))</f>
        <v>2.03308492016081E-006</v>
      </c>
      <c r="R211" s="105" t="n">
        <f aca="false">R210-S211+O211</f>
        <v>1.98780740203154</v>
      </c>
      <c r="S211" s="118" t="n">
        <f aca="false">R210*(1-0.5^(1/K$8))</f>
        <v>0.0464627955254751</v>
      </c>
      <c r="T211" s="105" t="n">
        <f aca="false">Q211*R$8/86.4</f>
        <v>0.000202202531469235</v>
      </c>
      <c r="U211" s="105" t="n">
        <f aca="false">S211*R$8/86.4</f>
        <v>4.62100465220379</v>
      </c>
      <c r="V211" s="105" t="n">
        <f aca="false">(Q211+S211)*R$8/86.4</f>
        <v>4.62120685473526</v>
      </c>
      <c r="Y211" s="15"/>
      <c r="Z211" s="15"/>
      <c r="AA211" s="15"/>
      <c r="AB211" s="15"/>
      <c r="AC211" s="105" t="n">
        <f aca="false">(B211-B$16)^2</f>
        <v>0.00571768639053245</v>
      </c>
      <c r="AD211" s="105" t="n">
        <f aca="false">(B211-V211)^2</f>
        <v>1.54950997449808</v>
      </c>
      <c r="AE211" s="32"/>
      <c r="AF211" s="32" t="n">
        <f aca="false">B211-V211</f>
        <v>1.24479314526474</v>
      </c>
      <c r="AG211" s="32" t="str">
        <f aca="false">B211</f>
        <v>5,866</v>
      </c>
      <c r="AH211" s="32"/>
      <c r="AI211" s="119" t="str">
        <f aca="false">IF(V211&lt;B211,"-","+")</f>
        <v>-</v>
      </c>
      <c r="AJ211" s="120" t="n">
        <f aca="false">IF(AI211="-",AJ210-1,AJ210+1)</f>
        <v>-194</v>
      </c>
      <c r="AK211" s="112"/>
      <c r="AL211" s="105" t="n">
        <f aca="false">V211-V$16+AL210</f>
        <v>2614.35540497265</v>
      </c>
      <c r="AM211" s="105" t="n">
        <f aca="false">B211-B$16+AM210</f>
        <v>459.478384615385</v>
      </c>
      <c r="AN211" s="105" t="n">
        <f aca="false">(AM211-AM$16)^2</f>
        <v>16659.5723645772</v>
      </c>
      <c r="AO211" s="105" t="n">
        <f aca="false">(AM211-AL211)^2</f>
        <v>4643494.97286379</v>
      </c>
      <c r="AP211" s="32"/>
      <c r="AQ211" s="109" t="n">
        <f aca="false">((V211-B211)/B211)^2</f>
        <v>0.0450308618383029</v>
      </c>
    </row>
    <row r="212" customFormat="false" ht="12.8" hidden="false" customHeight="false" outlineLevel="0" collapsed="false">
      <c r="A212" s="113" t="n">
        <v>41103</v>
      </c>
      <c r="B212" s="114" t="s">
        <v>96</v>
      </c>
      <c r="C212" s="68" t="n">
        <v>4.43</v>
      </c>
      <c r="D212" s="115" t="n">
        <v>0</v>
      </c>
      <c r="E212" s="116" t="n">
        <v>11</v>
      </c>
      <c r="F212" s="116" t="n">
        <v>4.3</v>
      </c>
      <c r="G212" s="116" t="n">
        <v>14.2</v>
      </c>
      <c r="H212" s="117"/>
      <c r="I212" s="117"/>
      <c r="J212" s="118" t="n">
        <f aca="false">(D212*D$15*D$8+E212*E$15*E$8+F212*F$15*F$8+G212*G$15*G$8+H212*H$15*H$8+I212*I$15*I$8)*M$15</f>
        <v>8.42257601551407</v>
      </c>
      <c r="K212" s="105" t="n">
        <f aca="false">K211+J212-M212-N212-O212</f>
        <v>40.2382745717207</v>
      </c>
      <c r="L212" s="109" t="n">
        <f aca="false">K211/$K$3</f>
        <v>0.17692035527571</v>
      </c>
      <c r="M212" s="118" t="n">
        <f aca="false">IF(J212&gt;K$6,(J212-K$6)^2/(J212-K$6+K$3-K211),0)</f>
        <v>0.199894630589705</v>
      </c>
      <c r="N212" s="118" t="n">
        <f aca="false">IF((J212-M212)&gt;C212,C212,(J212-M212+(C212-(J212-M212))*L212))</f>
        <v>4.43</v>
      </c>
      <c r="O212" s="118" t="n">
        <f aca="false">IF(K211&gt;(K$5/100*K$3),(K$4/100*L212*(K211-(K$5/100*K$3))),0)</f>
        <v>0</v>
      </c>
      <c r="P212" s="105" t="n">
        <f aca="false">P211+M212-Q212</f>
        <v>0.199895647132165</v>
      </c>
      <c r="Q212" s="118" t="n">
        <f aca="false">P211*(1-0.5^(1/K$7))</f>
        <v>1.01654246008041E-006</v>
      </c>
      <c r="R212" s="105" t="n">
        <f aca="false">R211-S212+O212</f>
        <v>1.9424058182225</v>
      </c>
      <c r="S212" s="118" t="n">
        <f aca="false">R211*(1-0.5^(1/K$8))</f>
        <v>0.0454015838090401</v>
      </c>
      <c r="T212" s="105" t="n">
        <f aca="false">Q212*R$8/86.4</f>
        <v>0.000101101265734617</v>
      </c>
      <c r="U212" s="105" t="n">
        <f aca="false">S212*R$8/86.4</f>
        <v>4.51546076008196</v>
      </c>
      <c r="V212" s="105" t="n">
        <f aca="false">(Q212+S212)*R$8/86.4</f>
        <v>4.5155618613477</v>
      </c>
      <c r="Y212" s="15"/>
      <c r="Z212" s="15"/>
      <c r="AA212" s="15"/>
      <c r="AB212" s="15"/>
      <c r="AC212" s="105" t="n">
        <f aca="false">(B212-B$16)^2</f>
        <v>0.634596071005916</v>
      </c>
      <c r="AD212" s="105" t="n">
        <f aca="false">(B212-V212)^2</f>
        <v>4.29085596226332</v>
      </c>
      <c r="AE212" s="32"/>
      <c r="AF212" s="32" t="n">
        <f aca="false">B212-V212</f>
        <v>2.0714381386523</v>
      </c>
      <c r="AG212" s="32" t="str">
        <f aca="false">B212</f>
        <v>6,587</v>
      </c>
      <c r="AH212" s="32"/>
      <c r="AI212" s="119" t="str">
        <f aca="false">IF(V212&lt;B212,"-","+")</f>
        <v>-</v>
      </c>
      <c r="AJ212" s="120" t="n">
        <f aca="false">IF(AI212="-",AJ211-1,AJ211+1)</f>
        <v>-195</v>
      </c>
      <c r="AK212" s="112"/>
      <c r="AL212" s="105" t="n">
        <f aca="false">V212-V$16+AL211</f>
        <v>2533.87165045799</v>
      </c>
      <c r="AM212" s="105" t="n">
        <f aca="false">B212-B$16+AM211</f>
        <v>460.275000000001</v>
      </c>
      <c r="AN212" s="105" t="n">
        <f aca="false">(AM212-AM$16)^2</f>
        <v>16865.848388062</v>
      </c>
      <c r="AO212" s="105" t="n">
        <f aca="false">(AM212-AL212)^2</f>
        <v>4299803.06879059</v>
      </c>
      <c r="AP212" s="32"/>
      <c r="AQ212" s="109" t="n">
        <f aca="false">((V212-B212)/B212)^2</f>
        <v>0.0988936962236142</v>
      </c>
    </row>
    <row r="213" customFormat="false" ht="12.8" hidden="false" customHeight="false" outlineLevel="0" collapsed="false">
      <c r="A213" s="113" t="n">
        <v>41104</v>
      </c>
      <c r="B213" s="114" t="s">
        <v>126</v>
      </c>
      <c r="C213" s="68" t="n">
        <v>4.43</v>
      </c>
      <c r="D213" s="115" t="n">
        <v>0</v>
      </c>
      <c r="E213" s="116" t="n">
        <v>0</v>
      </c>
      <c r="F213" s="116" t="n">
        <v>0</v>
      </c>
      <c r="G213" s="116" t="n">
        <v>0</v>
      </c>
      <c r="H213" s="117"/>
      <c r="I213" s="117"/>
      <c r="J213" s="118" t="n">
        <f aca="false">(D213*D$15*D$8+E213*E$15*E$8+F213*F$15*F$8+G213*G$15*G$8+H213*H$15*H$8+I213*I$15*I$8)*M$15</f>
        <v>0</v>
      </c>
      <c r="K213" s="105" t="n">
        <f aca="false">K212+J213-M213-N213-O213</f>
        <v>39.3729563369987</v>
      </c>
      <c r="L213" s="109" t="n">
        <f aca="false">K212/$K$3</f>
        <v>0.195331429959809</v>
      </c>
      <c r="M213" s="118" t="n">
        <f aca="false">IF(J213&gt;K$6,(J213-K$6)^2/(J213-K$6+K$3-K212),0)</f>
        <v>0</v>
      </c>
      <c r="N213" s="118" t="n">
        <f aca="false">IF((J213-M213)&gt;C213,C213,(J213-M213+(C213-(J213-M213))*L213))</f>
        <v>0.865318234721954</v>
      </c>
      <c r="O213" s="118" t="n">
        <f aca="false">IF(K212&gt;(K$5/100*K$3),(K$4/100*L213*(K212-(K$5/100*K$3))),0)</f>
        <v>0</v>
      </c>
      <c r="P213" s="105" t="n">
        <f aca="false">P212+M213-Q213</f>
        <v>0.0999478235660825</v>
      </c>
      <c r="Q213" s="118" t="n">
        <f aca="false">P212*(1-0.5^(1/K$7))</f>
        <v>0.0999478235660825</v>
      </c>
      <c r="R213" s="105" t="n">
        <f aca="false">R212-S213+O213</f>
        <v>1.8980412080208</v>
      </c>
      <c r="S213" s="118" t="n">
        <f aca="false">R212*(1-0.5^(1/K$8))</f>
        <v>0.0443646102017064</v>
      </c>
      <c r="T213" s="105" t="n">
        <f aca="false">Q213*R$8/86.4</f>
        <v>9.94041259147392</v>
      </c>
      <c r="U213" s="105" t="n">
        <f aca="false">S213*R$8/86.4</f>
        <v>4.41232749378776</v>
      </c>
      <c r="V213" s="105" t="n">
        <f aca="false">(Q213+S213)*R$8/86.4</f>
        <v>14.3527400852617</v>
      </c>
      <c r="Y213" s="15"/>
      <c r="Z213" s="15"/>
      <c r="AA213" s="15"/>
      <c r="AB213" s="15"/>
      <c r="AC213" s="105" t="n">
        <f aca="false">(B213-B$16)^2</f>
        <v>0.00571768639053245</v>
      </c>
      <c r="AD213" s="105" t="n">
        <f aca="false">(B213-V213)^2</f>
        <v>72.0247572747875</v>
      </c>
      <c r="AE213" s="32"/>
      <c r="AF213" s="32" t="n">
        <f aca="false">B213-V213</f>
        <v>-8.48674008526169</v>
      </c>
      <c r="AG213" s="32" t="str">
        <f aca="false">B213</f>
        <v>5,866</v>
      </c>
      <c r="AH213" s="32"/>
      <c r="AI213" s="119" t="str">
        <f aca="false">IF(V213&lt;B213,"-","+")</f>
        <v>-</v>
      </c>
      <c r="AJ213" s="120" t="n">
        <f aca="false">IF(AI213="-",AJ212-1,AJ212+1)</f>
        <v>-196</v>
      </c>
      <c r="AK213" s="112"/>
      <c r="AL213" s="105" t="n">
        <f aca="false">V213-V$16+AL212</f>
        <v>2463.22507416725</v>
      </c>
      <c r="AM213" s="105" t="n">
        <f aca="false">B213-B$16+AM212</f>
        <v>460.350615384616</v>
      </c>
      <c r="AN213" s="105" t="n">
        <f aca="false">(AM213-AM$16)^2</f>
        <v>16885.4942311852</v>
      </c>
      <c r="AO213" s="105" t="n">
        <f aca="false">(AM213-AL213)^2</f>
        <v>4011506.09764382</v>
      </c>
      <c r="AP213" s="32"/>
      <c r="AQ213" s="109" t="n">
        <f aca="false">((V213-B213)/B213)^2</f>
        <v>2.09313715120088</v>
      </c>
    </row>
    <row r="214" customFormat="false" ht="12.8" hidden="false" customHeight="false" outlineLevel="0" collapsed="false">
      <c r="A214" s="113" t="n">
        <v>41105</v>
      </c>
      <c r="B214" s="114" t="s">
        <v>132</v>
      </c>
      <c r="C214" s="68" t="n">
        <v>4.43</v>
      </c>
      <c r="D214" s="115" t="n">
        <v>0</v>
      </c>
      <c r="E214" s="116" t="n">
        <v>0</v>
      </c>
      <c r="F214" s="116" t="n">
        <v>0</v>
      </c>
      <c r="G214" s="116" t="n">
        <v>0</v>
      </c>
      <c r="H214" s="117"/>
      <c r="I214" s="117"/>
      <c r="J214" s="118" t="n">
        <f aca="false">(D214*D$15*D$8+E214*E$15*E$8+F214*F$15*F$8+G214*G$15*G$8+H214*H$15*H$8+I214*I$15*I$8)*M$15</f>
        <v>0</v>
      </c>
      <c r="K214" s="105" t="n">
        <f aca="false">K213+J214-M214-N214-O214</f>
        <v>38.5262466448972</v>
      </c>
      <c r="L214" s="109" t="n">
        <f aca="false">K213/$K$3</f>
        <v>0.191130856004848</v>
      </c>
      <c r="M214" s="118" t="n">
        <f aca="false">IF(J214&gt;K$6,(J214-K$6)^2/(J214-K$6+K$3-K213),0)</f>
        <v>0</v>
      </c>
      <c r="N214" s="118" t="n">
        <f aca="false">IF((J214-M214)&gt;C214,C214,(J214-M214+(C214-(J214-M214))*L214))</f>
        <v>0.846709692101477</v>
      </c>
      <c r="O214" s="118" t="n">
        <f aca="false">IF(K213&gt;(K$5/100*K$3),(K$4/100*L214*(K213-(K$5/100*K$3))),0)</f>
        <v>0</v>
      </c>
      <c r="P214" s="105" t="n">
        <f aca="false">P213+M214-Q214</f>
        <v>0.0499739117830412</v>
      </c>
      <c r="Q214" s="118" t="n">
        <f aca="false">P213*(1-0.5^(1/K$7))</f>
        <v>0.0499739117830412</v>
      </c>
      <c r="R214" s="105" t="n">
        <f aca="false">R213-S214+O214</f>
        <v>1.8546898869165</v>
      </c>
      <c r="S214" s="118" t="n">
        <f aca="false">R213*(1-0.5^(1/K$8))</f>
        <v>0.043351321104297</v>
      </c>
      <c r="T214" s="105" t="n">
        <f aca="false">Q214*R$8/86.4</f>
        <v>4.97020629573696</v>
      </c>
      <c r="U214" s="105" t="n">
        <f aca="false">S214*R$8/86.4</f>
        <v>4.31154979455121</v>
      </c>
      <c r="V214" s="105" t="n">
        <f aca="false">(Q214+S214)*R$8/86.4</f>
        <v>9.28175609028817</v>
      </c>
      <c r="Y214" s="15"/>
      <c r="Z214" s="15"/>
      <c r="AA214" s="15"/>
      <c r="AB214" s="15"/>
      <c r="AC214" s="105" t="n">
        <f aca="false">(B214-B$16)^2</f>
        <v>0.00967953254437872</v>
      </c>
      <c r="AD214" s="105" t="n">
        <f aca="false">(B214-V214)^2</f>
        <v>12.886348787761</v>
      </c>
      <c r="AE214" s="32"/>
      <c r="AF214" s="32" t="n">
        <f aca="false">B214-V214</f>
        <v>-3.58975609028817</v>
      </c>
      <c r="AG214" s="32" t="str">
        <f aca="false">B214</f>
        <v>5,692</v>
      </c>
      <c r="AH214" s="32"/>
      <c r="AI214" s="119" t="str">
        <f aca="false">IF(V214&lt;B214,"-","+")</f>
        <v>-</v>
      </c>
      <c r="AJ214" s="120" t="n">
        <f aca="false">IF(AI214="-",AJ213-1,AJ213+1)</f>
        <v>-197</v>
      </c>
      <c r="AK214" s="112"/>
      <c r="AL214" s="105" t="n">
        <f aca="false">V214-V$16+AL213</f>
        <v>2387.50751388153</v>
      </c>
      <c r="AM214" s="105" t="n">
        <f aca="false">B214-B$16+AM213</f>
        <v>460.252230769232</v>
      </c>
      <c r="AN214" s="105" t="n">
        <f aca="false">(AM214-AM$16)^2</f>
        <v>16859.934891109</v>
      </c>
      <c r="AO214" s="105" t="n">
        <f aca="false">(AM214-AL214)^2</f>
        <v>3714312.92628427</v>
      </c>
      <c r="AP214" s="32"/>
      <c r="AQ214" s="109" t="n">
        <f aca="false">((V214-B214)/B214)^2</f>
        <v>0.397740759915563</v>
      </c>
    </row>
    <row r="215" customFormat="false" ht="12.8" hidden="false" customHeight="false" outlineLevel="0" collapsed="false">
      <c r="A215" s="113" t="n">
        <v>41106</v>
      </c>
      <c r="B215" s="114" t="s">
        <v>132</v>
      </c>
      <c r="C215" s="68" t="n">
        <v>4.43</v>
      </c>
      <c r="D215" s="115" t="n">
        <v>0</v>
      </c>
      <c r="E215" s="116" t="n">
        <v>7.7</v>
      </c>
      <c r="F215" s="116" t="n">
        <v>0</v>
      </c>
      <c r="G215" s="116" t="n">
        <v>0</v>
      </c>
      <c r="H215" s="117"/>
      <c r="I215" s="117"/>
      <c r="J215" s="118" t="n">
        <f aca="false">(D215*D$15*D$8+E215*E$15*E$8+F215*F$15*F$8+G215*G$15*G$8+H215*H$15*H$8+I215*I$15*I$8)*M$15</f>
        <v>1.52428820501048</v>
      </c>
      <c r="K215" s="105" t="n">
        <f aca="false">K214+J215-M215-N215-O215</f>
        <v>37.9828186386217</v>
      </c>
      <c r="L215" s="109" t="n">
        <f aca="false">K214/$K$3</f>
        <v>0.187020614781054</v>
      </c>
      <c r="M215" s="118" t="n">
        <f aca="false">IF(J215&gt;K$6,(J215-K$6)^2/(J215-K$6+K$3-K214),0)</f>
        <v>0</v>
      </c>
      <c r="N215" s="118" t="n">
        <f aca="false">IF((J215-M215)&gt;C215,C215,(J215-M215+(C215-(J215-M215))*L215))</f>
        <v>2.06771621128598</v>
      </c>
      <c r="O215" s="118" t="n">
        <f aca="false">IF(K214&gt;(K$5/100*K$3),(K$4/100*L215*(K214-(K$5/100*K$3))),0)</f>
        <v>0</v>
      </c>
      <c r="P215" s="105" t="n">
        <f aca="false">P214+M215-Q215</f>
        <v>0.0249869558915206</v>
      </c>
      <c r="Q215" s="118" t="n">
        <f aca="false">P214*(1-0.5^(1/K$7))</f>
        <v>0.0249869558915206</v>
      </c>
      <c r="R215" s="105" t="n">
        <f aca="false">R214-S215+O215</f>
        <v>1.81232871135464</v>
      </c>
      <c r="S215" s="118" t="n">
        <f aca="false">R214*(1-0.5^(1/K$8))</f>
        <v>0.0423611755618577</v>
      </c>
      <c r="T215" s="105" t="n">
        <f aca="false">Q215*R$8/86.4</f>
        <v>2.48510314786848</v>
      </c>
      <c r="U215" s="105" t="n">
        <f aca="false">S215*R$8/86.4</f>
        <v>4.21307386114634</v>
      </c>
      <c r="V215" s="105" t="n">
        <f aca="false">(Q215+S215)*R$8/86.4</f>
        <v>6.69817700901482</v>
      </c>
      <c r="Y215" s="15"/>
      <c r="Z215" s="15"/>
      <c r="AA215" s="15"/>
      <c r="AB215" s="15"/>
      <c r="AC215" s="105" t="n">
        <f aca="false">(B215-B$16)^2</f>
        <v>0.00967953254437872</v>
      </c>
      <c r="AD215" s="105" t="n">
        <f aca="false">(B215-V215)^2</f>
        <v>1.01239217347</v>
      </c>
      <c r="AE215" s="32"/>
      <c r="AF215" s="32" t="n">
        <f aca="false">B215-V215</f>
        <v>-1.00617700901482</v>
      </c>
      <c r="AG215" s="32" t="str">
        <f aca="false">B215</f>
        <v>5,692</v>
      </c>
      <c r="AH215" s="32"/>
      <c r="AI215" s="119" t="str">
        <f aca="false">IF(V215&lt;B215,"-","+")</f>
        <v>-</v>
      </c>
      <c r="AJ215" s="120" t="n">
        <f aca="false">IF(AI215="-",AJ214-1,AJ214+1)</f>
        <v>-198</v>
      </c>
      <c r="AK215" s="112"/>
      <c r="AL215" s="105" t="n">
        <f aca="false">V215-V$16+AL214</f>
        <v>2309.20637451454</v>
      </c>
      <c r="AM215" s="105" t="n">
        <f aca="false">B215-B$16+AM214</f>
        <v>460.153846153847</v>
      </c>
      <c r="AN215" s="105" t="n">
        <f aca="false">(AM215-AM$16)^2</f>
        <v>16834.3949100978</v>
      </c>
      <c r="AO215" s="105" t="n">
        <f aca="false">(AM215-AL215)^2</f>
        <v>3418995.25263708</v>
      </c>
      <c r="AP215" s="32"/>
      <c r="AQ215" s="109" t="n">
        <f aca="false">((V215-B215)/B215)^2</f>
        <v>0.0312477676214204</v>
      </c>
    </row>
    <row r="216" customFormat="false" ht="12.8" hidden="false" customHeight="false" outlineLevel="0" collapsed="false">
      <c r="A216" s="113" t="n">
        <v>41107</v>
      </c>
      <c r="B216" s="114" t="s">
        <v>108</v>
      </c>
      <c r="C216" s="68" t="n">
        <v>4.43</v>
      </c>
      <c r="D216" s="115" t="n">
        <v>1.6</v>
      </c>
      <c r="E216" s="116" t="n">
        <v>5.8</v>
      </c>
      <c r="F216" s="116" t="n">
        <v>0.9</v>
      </c>
      <c r="G216" s="116" t="n">
        <v>0</v>
      </c>
      <c r="H216" s="117"/>
      <c r="I216" s="117"/>
      <c r="J216" s="118" t="n">
        <f aca="false">(D216*D$15*D$8+E216*E$15*E$8+F216*F$15*F$8+G216*G$15*G$8+H216*H$15*H$8+I216*I$15*I$8)*M$15</f>
        <v>1.76117443796742</v>
      </c>
      <c r="K216" s="105" t="n">
        <f aca="false">K215+J216-M216-N216-O216</f>
        <v>37.4907336031809</v>
      </c>
      <c r="L216" s="109" t="n">
        <f aca="false">K215/$K$3</f>
        <v>0.184382614750591</v>
      </c>
      <c r="M216" s="118" t="n">
        <f aca="false">IF(J216&gt;K$6,(J216-K$6)^2/(J216-K$6+K$3-K215),0)</f>
        <v>0</v>
      </c>
      <c r="N216" s="118" t="n">
        <f aca="false">IF((J216-M216)&gt;C216,C216,(J216-M216+(C216-(J216-M216))*L216))</f>
        <v>2.2532594734082</v>
      </c>
      <c r="O216" s="118" t="n">
        <f aca="false">IF(K215&gt;(K$5/100*K$3),(K$4/100*L216*(K215-(K$5/100*K$3))),0)</f>
        <v>0</v>
      </c>
      <c r="P216" s="105" t="n">
        <f aca="false">P215+M216-Q216</f>
        <v>0.0124934779457603</v>
      </c>
      <c r="Q216" s="118" t="n">
        <f aca="false">P215*(1-0.5^(1/K$7))</f>
        <v>0.0124934779457603</v>
      </c>
      <c r="R216" s="105" t="n">
        <f aca="false">R215-S216+O216</f>
        <v>1.77093506637978</v>
      </c>
      <c r="S216" s="118" t="n">
        <f aca="false">R215*(1-0.5^(1/K$8))</f>
        <v>0.0413936449748625</v>
      </c>
      <c r="T216" s="105" t="n">
        <f aca="false">Q216*R$8/86.4</f>
        <v>1.24255157393424</v>
      </c>
      <c r="U216" s="105" t="n">
        <f aca="false">S216*R$8/86.4</f>
        <v>4.1168471211689</v>
      </c>
      <c r="V216" s="105" t="n">
        <f aca="false">(Q216+S216)*R$8/86.4</f>
        <v>5.35939869510314</v>
      </c>
      <c r="Y216" s="15"/>
      <c r="Z216" s="15"/>
      <c r="AA216" s="15"/>
      <c r="AB216" s="15"/>
      <c r="AC216" s="105" t="n">
        <f aca="false">(B216-B$16)^2</f>
        <v>3.82443153254438</v>
      </c>
      <c r="AD216" s="105" t="n">
        <f aca="false">(B216-V216)^2</f>
        <v>5.69586578853539</v>
      </c>
      <c r="AE216" s="32"/>
      <c r="AF216" s="32" t="n">
        <f aca="false">B216-V216</f>
        <v>2.38660130489686</v>
      </c>
      <c r="AG216" s="32" t="str">
        <f aca="false">B216</f>
        <v>7,746</v>
      </c>
      <c r="AH216" s="32"/>
      <c r="AI216" s="119" t="str">
        <f aca="false">IF(V216&lt;B216,"-","+")</f>
        <v>-</v>
      </c>
      <c r="AJ216" s="120" t="n">
        <f aca="false">IF(AI216="-",AJ215-1,AJ215+1)</f>
        <v>-199</v>
      </c>
      <c r="AK216" s="112"/>
      <c r="AL216" s="105" t="n">
        <f aca="false">V216-V$16+AL215</f>
        <v>2229.56645683364</v>
      </c>
      <c r="AM216" s="105" t="n">
        <f aca="false">B216-B$16+AM215</f>
        <v>462.109461538462</v>
      </c>
      <c r="AN216" s="105" t="n">
        <f aca="false">(AM216-AM$16)^2</f>
        <v>17345.691471803</v>
      </c>
      <c r="AO216" s="105" t="n">
        <f aca="false">(AM216-AL216)^2</f>
        <v>3123904.23021786</v>
      </c>
      <c r="AP216" s="32"/>
      <c r="AQ216" s="109" t="n">
        <f aca="false">((V216-B216)/B216)^2</f>
        <v>0.0949302800751811</v>
      </c>
    </row>
    <row r="217" customFormat="false" ht="12.8" hidden="false" customHeight="false" outlineLevel="0" collapsed="false">
      <c r="A217" s="113" t="n">
        <v>41108</v>
      </c>
      <c r="B217" s="114" t="s">
        <v>135</v>
      </c>
      <c r="C217" s="68" t="n">
        <v>4.43</v>
      </c>
      <c r="D217" s="115" t="n">
        <v>0</v>
      </c>
      <c r="E217" s="116" t="n">
        <v>14.9</v>
      </c>
      <c r="F217" s="116" t="n">
        <v>4.6</v>
      </c>
      <c r="G217" s="116" t="n">
        <v>9.4</v>
      </c>
      <c r="H217" s="117"/>
      <c r="I217" s="117"/>
      <c r="J217" s="118" t="n">
        <f aca="false">(D217*D$15*D$8+E217*E$15*E$8+F217*F$15*F$8+G217*G$15*G$8+H217*H$15*H$8+I217*I$15*I$8)*M$15</f>
        <v>7.14472944167842</v>
      </c>
      <c r="K217" s="105" t="n">
        <f aca="false">K216+J217-M217-N217-O217</f>
        <v>40.0808715707676</v>
      </c>
      <c r="L217" s="109" t="n">
        <f aca="false">K216/$K$3</f>
        <v>0.181993852442626</v>
      </c>
      <c r="M217" s="118" t="n">
        <f aca="false">IF(J217&gt;K$6,(J217-K$6)^2/(J217-K$6+K$3-K216),0)</f>
        <v>0.124591474091745</v>
      </c>
      <c r="N217" s="118" t="n">
        <f aca="false">IF((J217-M217)&gt;C217,C217,(J217-M217+(C217-(J217-M217))*L217))</f>
        <v>4.43</v>
      </c>
      <c r="O217" s="118" t="n">
        <f aca="false">IF(K216&gt;(K$5/100*K$3),(K$4/100*L217*(K216-(K$5/100*K$3))),0)</f>
        <v>0</v>
      </c>
      <c r="P217" s="105" t="n">
        <f aca="false">P216+M217-Q217</f>
        <v>0.130838213064625</v>
      </c>
      <c r="Q217" s="118" t="n">
        <f aca="false">P216*(1-0.5^(1/K$7))</f>
        <v>0.00624673897288016</v>
      </c>
      <c r="R217" s="105" t="n">
        <f aca="false">R216-S217+O217</f>
        <v>1.73048685356276</v>
      </c>
      <c r="S217" s="118" t="n">
        <f aca="false">R216*(1-0.5^(1/K$8))</f>
        <v>0.040448212817015</v>
      </c>
      <c r="T217" s="105" t="n">
        <f aca="false">Q217*R$8/86.4</f>
        <v>0.62127578696712</v>
      </c>
      <c r="U217" s="105" t="n">
        <f aca="false">S217*R$8/86.4</f>
        <v>4.02281820297002</v>
      </c>
      <c r="V217" s="105" t="n">
        <f aca="false">(Q217+S217)*R$8/86.4</f>
        <v>4.64409398993714</v>
      </c>
      <c r="Y217" s="15"/>
      <c r="Z217" s="15"/>
      <c r="AA217" s="15"/>
      <c r="AB217" s="15"/>
      <c r="AC217" s="105" t="n">
        <f aca="false">(B217-B$16)^2</f>
        <v>45.3550443786982</v>
      </c>
      <c r="AD217" s="105" t="n">
        <f aca="false">(B217-V217)^2</f>
        <v>62.1086795394449</v>
      </c>
      <c r="AE217" s="32"/>
      <c r="AF217" s="32" t="n">
        <f aca="false">B217-V217</f>
        <v>7.88090601006286</v>
      </c>
      <c r="AG217" s="32" t="str">
        <f aca="false">B217</f>
        <v>12,525</v>
      </c>
      <c r="AH217" s="32"/>
      <c r="AI217" s="119" t="str">
        <f aca="false">IF(V217&lt;B217,"-","+")</f>
        <v>-</v>
      </c>
      <c r="AJ217" s="120" t="n">
        <f aca="false">IF(AI217="-",AJ216-1,AJ216+1)</f>
        <v>-200</v>
      </c>
      <c r="AK217" s="112"/>
      <c r="AL217" s="105" t="n">
        <f aca="false">V217-V$16+AL216</f>
        <v>2149.21123444757</v>
      </c>
      <c r="AM217" s="105" t="n">
        <f aca="false">B217-B$16+AM216</f>
        <v>468.844076923078</v>
      </c>
      <c r="AN217" s="105" t="n">
        <f aca="false">(AM217-AM$16)^2</f>
        <v>19164.9851921035</v>
      </c>
      <c r="AO217" s="105" t="n">
        <f aca="false">(AM217-AL217)^2</f>
        <v>2823633.78408695</v>
      </c>
      <c r="AP217" s="32"/>
      <c r="AQ217" s="109" t="n">
        <f aca="false">((V217-B217)/B217)^2</f>
        <v>0.395910324114692</v>
      </c>
    </row>
    <row r="218" customFormat="false" ht="12.8" hidden="false" customHeight="false" outlineLevel="0" collapsed="false">
      <c r="A218" s="113" t="n">
        <v>41109</v>
      </c>
      <c r="B218" s="114" t="s">
        <v>120</v>
      </c>
      <c r="C218" s="68" t="n">
        <v>4.43</v>
      </c>
      <c r="D218" s="115" t="n">
        <v>0</v>
      </c>
      <c r="E218" s="116" t="n">
        <v>5</v>
      </c>
      <c r="F218" s="116" t="n">
        <v>4.9</v>
      </c>
      <c r="G218" s="116" t="n">
        <v>0</v>
      </c>
      <c r="H218" s="117"/>
      <c r="I218" s="117"/>
      <c r="J218" s="118" t="n">
        <f aca="false">(D218*D$15*D$8+E218*E$15*E$8+F218*F$15*F$8+G218*G$15*G$8+H218*H$15*H$8+I218*I$15*I$8)*M$15</f>
        <v>1.1605466044514</v>
      </c>
      <c r="K218" s="105" t="n">
        <f aca="false">K217+J218-M218-N218-O218</f>
        <v>39.444742727789</v>
      </c>
      <c r="L218" s="109" t="n">
        <f aca="false">K217/$K$3</f>
        <v>0.194567337722173</v>
      </c>
      <c r="M218" s="118" t="n">
        <f aca="false">IF(J218&gt;K$6,(J218-K$6)^2/(J218-K$6+K$3-K217),0)</f>
        <v>0</v>
      </c>
      <c r="N218" s="118" t="n">
        <f aca="false">IF((J218-M218)&gt;C218,C218,(J218-M218+(C218-(J218-M218))*L218))</f>
        <v>1.79667544743001</v>
      </c>
      <c r="O218" s="118" t="n">
        <f aca="false">IF(K217&gt;(K$5/100*K$3),(K$4/100*L218*(K217-(K$5/100*K$3))),0)</f>
        <v>0</v>
      </c>
      <c r="P218" s="105" t="n">
        <f aca="false">P217+M218-Q218</f>
        <v>0.0654191065323126</v>
      </c>
      <c r="Q218" s="118" t="n">
        <f aca="false">P217*(1-0.5^(1/K$7))</f>
        <v>0.0654191065323126</v>
      </c>
      <c r="R218" s="105" t="n">
        <f aca="false">R217-S218+O218</f>
        <v>1.69096247920327</v>
      </c>
      <c r="S218" s="118" t="n">
        <f aca="false">R217*(1-0.5^(1/K$8))</f>
        <v>0.039524374359496</v>
      </c>
      <c r="T218" s="105" t="n">
        <f aca="false">Q218*R$8/86.4</f>
        <v>6.50632387074262</v>
      </c>
      <c r="U218" s="105" t="n">
        <f aca="false">S218*R$8/86.4</f>
        <v>3.93093690823089</v>
      </c>
      <c r="V218" s="105" t="n">
        <f aca="false">(Q218+S218)*R$8/86.4</f>
        <v>10.4372607789735</v>
      </c>
      <c r="Y218" s="15"/>
      <c r="Z218" s="15"/>
      <c r="AA218" s="15"/>
      <c r="AB218" s="15"/>
      <c r="AC218" s="105" t="n">
        <f aca="false">(B218-B$16)^2</f>
        <v>1.37502684023669</v>
      </c>
      <c r="AD218" s="105" t="n">
        <f aca="false">(B218-V218)^2</f>
        <v>12.0704879603136</v>
      </c>
      <c r="AE218" s="32"/>
      <c r="AF218" s="32" t="n">
        <f aca="false">B218-V218</f>
        <v>-3.47426077897351</v>
      </c>
      <c r="AG218" s="32" t="str">
        <f aca="false">B218</f>
        <v>6,963</v>
      </c>
      <c r="AH218" s="32"/>
      <c r="AI218" s="119" t="str">
        <f aca="false">IF(V218&lt;B218,"-","+")</f>
        <v>-</v>
      </c>
      <c r="AJ218" s="120" t="n">
        <f aca="false">IF(AI218="-",AJ217-1,AJ217+1)</f>
        <v>-201</v>
      </c>
      <c r="AK218" s="112"/>
      <c r="AL218" s="105" t="n">
        <f aca="false">V218-V$16+AL217</f>
        <v>2074.64917885054</v>
      </c>
      <c r="AM218" s="105" t="n">
        <f aca="false">B218-B$16+AM217</f>
        <v>470.016692307693</v>
      </c>
      <c r="AN218" s="105" t="n">
        <f aca="false">(AM218-AM$16)^2</f>
        <v>19491.0284744408</v>
      </c>
      <c r="AO218" s="105" t="n">
        <f aca="false">(AM218-AL218)^2</f>
        <v>2574845.41686869</v>
      </c>
      <c r="AP218" s="32"/>
      <c r="AQ218" s="109" t="n">
        <f aca="false">((V218-B218)/B218)^2</f>
        <v>0.248961411083327</v>
      </c>
    </row>
    <row r="219" customFormat="false" ht="12.8" hidden="false" customHeight="false" outlineLevel="0" collapsed="false">
      <c r="A219" s="113" t="n">
        <v>41110</v>
      </c>
      <c r="B219" s="114" t="s">
        <v>131</v>
      </c>
      <c r="C219" s="68" t="n">
        <v>4.43</v>
      </c>
      <c r="D219" s="115" t="n">
        <v>0</v>
      </c>
      <c r="E219" s="116" t="n">
        <v>0</v>
      </c>
      <c r="F219" s="116" t="n">
        <v>0</v>
      </c>
      <c r="G219" s="116" t="n">
        <v>0</v>
      </c>
      <c r="H219" s="117"/>
      <c r="I219" s="117"/>
      <c r="J219" s="118" t="n">
        <f aca="false">(D219*D$15*D$8+E219*E$15*E$8+F219*F$15*F$8+G219*G$15*G$8+H219*H$15*H$8+I219*I$15*I$8)*M$15</f>
        <v>0</v>
      </c>
      <c r="K219" s="105" t="n">
        <f aca="false">K218+J219-M219-N219-O219</f>
        <v>38.5964892798079</v>
      </c>
      <c r="L219" s="109" t="n">
        <f aca="false">K218/$K$3</f>
        <v>0.191479333630044</v>
      </c>
      <c r="M219" s="118" t="n">
        <f aca="false">IF(J219&gt;K$6,(J219-K$6)^2/(J219-K$6+K$3-K218),0)</f>
        <v>0</v>
      </c>
      <c r="N219" s="118" t="n">
        <f aca="false">IF((J219-M219)&gt;C219,C219,(J219-M219+(C219-(J219-M219))*L219))</f>
        <v>0.848253447981093</v>
      </c>
      <c r="O219" s="118" t="n">
        <f aca="false">IF(K218&gt;(K$5/100*K$3),(K$4/100*L219*(K218-(K$5/100*K$3))),0)</f>
        <v>0</v>
      </c>
      <c r="P219" s="105" t="n">
        <f aca="false">P218+M219-Q219</f>
        <v>0.0327095532661563</v>
      </c>
      <c r="Q219" s="118" t="n">
        <f aca="false">P218*(1-0.5^(1/K$7))</f>
        <v>0.0327095532661563</v>
      </c>
      <c r="R219" s="105" t="n">
        <f aca="false">R218-S219+O219</f>
        <v>1.65234084280176</v>
      </c>
      <c r="S219" s="118" t="n">
        <f aca="false">R218*(1-0.5^(1/K$8))</f>
        <v>0.0386216364015085</v>
      </c>
      <c r="T219" s="105" t="n">
        <f aca="false">Q219*R$8/86.4</f>
        <v>3.25316193537131</v>
      </c>
      <c r="U219" s="105" t="n">
        <f aca="false">S219*R$8/86.4</f>
        <v>3.84115418516391</v>
      </c>
      <c r="V219" s="105" t="n">
        <f aca="false">(Q219+S219)*R$8/86.4</f>
        <v>7.09431612053522</v>
      </c>
      <c r="Y219" s="15"/>
      <c r="Z219" s="15"/>
      <c r="AA219" s="15"/>
      <c r="AB219" s="15"/>
      <c r="AC219" s="105" t="n">
        <f aca="false">(B219-B$16)^2</f>
        <v>0.0638145325443786</v>
      </c>
      <c r="AD219" s="105" t="n">
        <f aca="false">(B219-V219)^2</f>
        <v>1.10526558529723</v>
      </c>
      <c r="AE219" s="32"/>
      <c r="AF219" s="32" t="n">
        <f aca="false">B219-V219</f>
        <v>-1.05131612053522</v>
      </c>
      <c r="AG219" s="32" t="str">
        <f aca="false">B219</f>
        <v>6,043</v>
      </c>
      <c r="AH219" s="32"/>
      <c r="AI219" s="119" t="str">
        <f aca="false">IF(V219&lt;B219,"-","+")</f>
        <v>-</v>
      </c>
      <c r="AJ219" s="120" t="n">
        <f aca="false">IF(AI219="-",AJ218-1,AJ218+1)</f>
        <v>-202</v>
      </c>
      <c r="AK219" s="112"/>
      <c r="AL219" s="105" t="n">
        <f aca="false">V219-V$16+AL218</f>
        <v>1996.74417859507</v>
      </c>
      <c r="AM219" s="105" t="n">
        <f aca="false">B219-B$16+AM218</f>
        <v>470.269307692309</v>
      </c>
      <c r="AN219" s="105" t="n">
        <f aca="false">(AM219-AM$16)^2</f>
        <v>19561.6276948602</v>
      </c>
      <c r="AO219" s="105" t="n">
        <f aca="false">(AM219-AL219)^2</f>
        <v>2330125.53149761</v>
      </c>
      <c r="AP219" s="32"/>
      <c r="AQ219" s="109" t="n">
        <f aca="false">((V219-B219)/B219)^2</f>
        <v>0.030266448204472</v>
      </c>
    </row>
    <row r="220" customFormat="false" ht="12.8" hidden="false" customHeight="false" outlineLevel="0" collapsed="false">
      <c r="A220" s="113" t="n">
        <v>41111</v>
      </c>
      <c r="B220" s="114" t="s">
        <v>126</v>
      </c>
      <c r="C220" s="68" t="n">
        <v>4.43</v>
      </c>
      <c r="D220" s="115" t="n">
        <v>0</v>
      </c>
      <c r="E220" s="116" t="n">
        <v>0</v>
      </c>
      <c r="F220" s="116" t="n">
        <v>0.4</v>
      </c>
      <c r="G220" s="116" t="n">
        <v>0</v>
      </c>
      <c r="H220" s="117"/>
      <c r="I220" s="117"/>
      <c r="J220" s="118" t="n">
        <f aca="false">(D220*D$15*D$8+E220*E$15*E$8+F220*F$15*F$8+G220*G$15*G$8+H220*H$15*H$8+I220*I$15*I$8)*M$15</f>
        <v>0.0139386994881886</v>
      </c>
      <c r="K220" s="105" t="n">
        <f aca="false">K219+J220-M220-N220-O220</f>
        <v>37.7690889757099</v>
      </c>
      <c r="L220" s="109" t="n">
        <f aca="false">K219/$K$3</f>
        <v>0.187361598445669</v>
      </c>
      <c r="M220" s="118" t="n">
        <f aca="false">IF(J220&gt;K$6,(J220-K$6)^2/(J220-K$6+K$3-K219),0)</f>
        <v>0</v>
      </c>
      <c r="N220" s="118" t="n">
        <f aca="false">IF((J220-M220)&gt;C220,C220,(J220-M220+(C220-(J220-M220))*L220))</f>
        <v>0.841339003586143</v>
      </c>
      <c r="O220" s="118" t="n">
        <f aca="false">IF(K219&gt;(K$5/100*K$3),(K$4/100*L220*(K219-(K$5/100*K$3))),0)</f>
        <v>0</v>
      </c>
      <c r="P220" s="105" t="n">
        <f aca="false">P219+M220-Q220</f>
        <v>0.0163547766330782</v>
      </c>
      <c r="Q220" s="118" t="n">
        <f aca="false">P219*(1-0.5^(1/K$7))</f>
        <v>0.0163547766330782</v>
      </c>
      <c r="R220" s="105" t="n">
        <f aca="false">R219-S220+O220</f>
        <v>1.61460132579478</v>
      </c>
      <c r="S220" s="118" t="n">
        <f aca="false">R219*(1-0.5^(1/K$8))</f>
        <v>0.0377395170069769</v>
      </c>
      <c r="T220" s="105" t="n">
        <f aca="false">Q220*R$8/86.4</f>
        <v>1.62658096768565</v>
      </c>
      <c r="U220" s="105" t="n">
        <f aca="false">S220*R$8/86.4</f>
        <v>3.75342210232584</v>
      </c>
      <c r="V220" s="105" t="n">
        <f aca="false">(Q220+S220)*R$8/86.4</f>
        <v>5.3800030700115</v>
      </c>
      <c r="Y220" s="15"/>
      <c r="Z220" s="15"/>
      <c r="AA220" s="15"/>
      <c r="AB220" s="15"/>
      <c r="AC220" s="105" t="n">
        <f aca="false">(B220-B$16)^2</f>
        <v>0.00571768639053245</v>
      </c>
      <c r="AD220" s="105" t="n">
        <f aca="false">(B220-V220)^2</f>
        <v>0.236193015958251</v>
      </c>
      <c r="AE220" s="32"/>
      <c r="AF220" s="32" t="n">
        <f aca="false">B220-V220</f>
        <v>0.485996929988504</v>
      </c>
      <c r="AG220" s="32" t="str">
        <f aca="false">B220</f>
        <v>5,866</v>
      </c>
      <c r="AH220" s="32"/>
      <c r="AI220" s="119" t="str">
        <f aca="false">IF(V220&lt;B220,"-","+")</f>
        <v>-</v>
      </c>
      <c r="AJ220" s="120" t="n">
        <f aca="false">IF(AI220="-",AJ219-1,AJ219+1)</f>
        <v>-203</v>
      </c>
      <c r="AK220" s="112"/>
      <c r="AL220" s="105" t="n">
        <f aca="false">V220-V$16+AL219</f>
        <v>1917.12486528908</v>
      </c>
      <c r="AM220" s="105" t="n">
        <f aca="false">B220-B$16+AM219</f>
        <v>470.344923076924</v>
      </c>
      <c r="AN220" s="105" t="n">
        <f aca="false">(AM220-AM$16)^2</f>
        <v>19582.7849848237</v>
      </c>
      <c r="AO220" s="105" t="n">
        <f aca="false">(AM220-AL220)^2</f>
        <v>2093172.20118741</v>
      </c>
      <c r="AP220" s="32"/>
      <c r="AQ220" s="109" t="n">
        <f aca="false">((V220-B220)/B220)^2</f>
        <v>0.00686408945010714</v>
      </c>
    </row>
    <row r="221" customFormat="false" ht="12.8" hidden="false" customHeight="false" outlineLevel="0" collapsed="false">
      <c r="A221" s="113" t="n">
        <v>41112</v>
      </c>
      <c r="B221" s="114" t="s">
        <v>132</v>
      </c>
      <c r="C221" s="68" t="n">
        <v>4.43</v>
      </c>
      <c r="D221" s="115" t="n">
        <v>0</v>
      </c>
      <c r="E221" s="116" t="n">
        <v>0</v>
      </c>
      <c r="F221" s="116" t="n">
        <v>0</v>
      </c>
      <c r="G221" s="116" t="n">
        <v>0</v>
      </c>
      <c r="H221" s="117"/>
      <c r="I221" s="117"/>
      <c r="J221" s="118" t="n">
        <f aca="false">(D221*D$15*D$8+E221*E$15*E$8+F221*F$15*F$8+G221*G$15*G$8+H221*H$15*H$8+I221*I$15*I$8)*M$15</f>
        <v>0</v>
      </c>
      <c r="K221" s="105" t="n">
        <f aca="false">K220+J221-M221-N221-O221</f>
        <v>36.9568702176401</v>
      </c>
      <c r="L221" s="109" t="n">
        <f aca="false">K220/$K$3</f>
        <v>0.183345092115097</v>
      </c>
      <c r="M221" s="118" t="n">
        <f aca="false">IF(J221&gt;K$6,(J221-K$6)^2/(J221-K$6+K$3-K220),0)</f>
        <v>0</v>
      </c>
      <c r="N221" s="118" t="n">
        <f aca="false">IF((J221-M221)&gt;C221,C221,(J221-M221+(C221-(J221-M221))*L221))</f>
        <v>0.812218758069879</v>
      </c>
      <c r="O221" s="118" t="n">
        <f aca="false">IF(K220&gt;(K$5/100*K$3),(K$4/100*L221*(K220-(K$5/100*K$3))),0)</f>
        <v>0</v>
      </c>
      <c r="P221" s="105" t="n">
        <f aca="false">P220+M221-Q221</f>
        <v>0.00817738831653908</v>
      </c>
      <c r="Q221" s="118" t="n">
        <f aca="false">P220*(1-0.5^(1/K$7))</f>
        <v>0.00817738831653908</v>
      </c>
      <c r="R221" s="105" t="n">
        <f aca="false">R220-S221+O221</f>
        <v>1.57772378054752</v>
      </c>
      <c r="S221" s="118" t="n">
        <f aca="false">R220*(1-0.5^(1/K$8))</f>
        <v>0.0368775452472613</v>
      </c>
      <c r="T221" s="105" t="n">
        <f aca="false">Q221*R$8/86.4</f>
        <v>0.813290483842827</v>
      </c>
      <c r="U221" s="105" t="n">
        <f aca="false">S221*R$8/86.4</f>
        <v>3.66769382302912</v>
      </c>
      <c r="V221" s="105" t="n">
        <f aca="false">(Q221+S221)*R$8/86.4</f>
        <v>4.48098430687195</v>
      </c>
      <c r="Y221" s="15"/>
      <c r="Z221" s="15"/>
      <c r="AA221" s="15"/>
      <c r="AB221" s="15"/>
      <c r="AC221" s="105" t="n">
        <f aca="false">(B221-B$16)^2</f>
        <v>0.00967953254437872</v>
      </c>
      <c r="AD221" s="105" t="n">
        <f aca="false">(B221-V221)^2</f>
        <v>1.46655900900242</v>
      </c>
      <c r="AE221" s="32"/>
      <c r="AF221" s="32" t="n">
        <f aca="false">B221-V221</f>
        <v>1.21101569312805</v>
      </c>
      <c r="AG221" s="32" t="str">
        <f aca="false">B221</f>
        <v>5,692</v>
      </c>
      <c r="AH221" s="32"/>
      <c r="AI221" s="119" t="str">
        <f aca="false">IF(V221&lt;B221,"-","+")</f>
        <v>-</v>
      </c>
      <c r="AJ221" s="120" t="n">
        <f aca="false">IF(AI221="-",AJ220-1,AJ220+1)</f>
        <v>-204</v>
      </c>
      <c r="AK221" s="112"/>
      <c r="AL221" s="105" t="n">
        <f aca="false">V221-V$16+AL220</f>
        <v>1836.60653321995</v>
      </c>
      <c r="AM221" s="105" t="n">
        <f aca="false">B221-B$16+AM220</f>
        <v>470.246538461539</v>
      </c>
      <c r="AN221" s="105" t="n">
        <f aca="false">(AM221-AM$16)^2</f>
        <v>19555.2590725107</v>
      </c>
      <c r="AO221" s="105" t="n">
        <f aca="false">(AM221-AL221)^2</f>
        <v>1866939.6352762</v>
      </c>
      <c r="AP221" s="32"/>
      <c r="AQ221" s="109" t="n">
        <f aca="false">((V221-B221)/B221)^2</f>
        <v>0.0452657540400929</v>
      </c>
    </row>
    <row r="222" customFormat="false" ht="12.8" hidden="false" customHeight="false" outlineLevel="0" collapsed="false">
      <c r="A222" s="113" t="n">
        <v>41113</v>
      </c>
      <c r="B222" s="114" t="s">
        <v>132</v>
      </c>
      <c r="C222" s="68" t="n">
        <v>4.43</v>
      </c>
      <c r="D222" s="115" t="n">
        <v>0</v>
      </c>
      <c r="E222" s="116" t="n">
        <v>0</v>
      </c>
      <c r="F222" s="116" t="n">
        <v>0</v>
      </c>
      <c r="G222" s="116" t="n">
        <v>0</v>
      </c>
      <c r="H222" s="117"/>
      <c r="I222" s="117"/>
      <c r="J222" s="118" t="n">
        <f aca="false">(D222*D$15*D$8+E222*E$15*E$8+F222*F$15*F$8+G222*G$15*G$8+H222*H$15*H$8+I222*I$15*I$8)*M$15</f>
        <v>0</v>
      </c>
      <c r="K222" s="105" t="n">
        <f aca="false">K221+J222-M222-N222-O222</f>
        <v>36.1621181056782</v>
      </c>
      <c r="L222" s="109" t="n">
        <f aca="false">K221/$K$3</f>
        <v>0.179402282609903</v>
      </c>
      <c r="M222" s="118" t="n">
        <f aca="false">IF(J222&gt;K$6,(J222-K$6)^2/(J222-K$6+K$3-K221),0)</f>
        <v>0</v>
      </c>
      <c r="N222" s="118" t="n">
        <f aca="false">IF((J222-M222)&gt;C222,C222,(J222-M222+(C222-(J222-M222))*L222))</f>
        <v>0.794752111961871</v>
      </c>
      <c r="O222" s="118" t="n">
        <f aca="false">IF(K221&gt;(K$5/100*K$3),(K$4/100*L222*(K221-(K$5/100*K$3))),0)</f>
        <v>0</v>
      </c>
      <c r="P222" s="105" t="n">
        <f aca="false">P221+M222-Q222</f>
        <v>0.00408869415826954</v>
      </c>
      <c r="Q222" s="118" t="n">
        <f aca="false">P221*(1-0.5^(1/K$7))</f>
        <v>0.00408869415826954</v>
      </c>
      <c r="R222" s="105" t="n">
        <f aca="false">R221-S222+O222</f>
        <v>1.54168851959778</v>
      </c>
      <c r="S222" s="118" t="n">
        <f aca="false">R221*(1-0.5^(1/K$8))</f>
        <v>0.0360352609497463</v>
      </c>
      <c r="T222" s="105" t="n">
        <f aca="false">Q222*R$8/86.4</f>
        <v>0.406645241921414</v>
      </c>
      <c r="U222" s="105" t="n">
        <f aca="false">S222*R$8/86.4</f>
        <v>3.58392358033761</v>
      </c>
      <c r="V222" s="105" t="n">
        <f aca="false">(Q222+S222)*R$8/86.4</f>
        <v>3.99056882225903</v>
      </c>
      <c r="Y222" s="15"/>
      <c r="Z222" s="15"/>
      <c r="AA222" s="15"/>
      <c r="AB222" s="15"/>
      <c r="AC222" s="105" t="n">
        <f aca="false">(B222-B$16)^2</f>
        <v>0.00967953254437872</v>
      </c>
      <c r="AD222" s="105" t="n">
        <f aca="false">(B222-V222)^2</f>
        <v>2.89486805258903</v>
      </c>
      <c r="AE222" s="32"/>
      <c r="AF222" s="32" t="n">
        <f aca="false">B222-V222</f>
        <v>1.70143117774097</v>
      </c>
      <c r="AG222" s="32" t="str">
        <f aca="false">B222</f>
        <v>5,692</v>
      </c>
      <c r="AH222" s="32"/>
      <c r="AI222" s="119" t="str">
        <f aca="false">IF(V222&lt;B222,"-","+")</f>
        <v>-</v>
      </c>
      <c r="AJ222" s="120" t="n">
        <f aca="false">IF(AI222="-",AJ221-1,AJ221+1)</f>
        <v>-205</v>
      </c>
      <c r="AK222" s="112"/>
      <c r="AL222" s="105" t="n">
        <f aca="false">V222-V$16+AL221</f>
        <v>1755.5977856662</v>
      </c>
      <c r="AM222" s="105" t="n">
        <f aca="false">B222-B$16+AM221</f>
        <v>470.148153846155</v>
      </c>
      <c r="AN222" s="105" t="n">
        <f aca="false">(AM222-AM$16)^2</f>
        <v>19527.7525192629</v>
      </c>
      <c r="AO222" s="105" t="n">
        <f aca="false">(AM222-AL222)^2</f>
        <v>1652380.75594629</v>
      </c>
      <c r="AP222" s="32"/>
      <c r="AQ222" s="109" t="n">
        <f aca="false">((V222-B222)/B222)^2</f>
        <v>0.0893509121983114</v>
      </c>
    </row>
    <row r="223" customFormat="false" ht="12.8" hidden="false" customHeight="false" outlineLevel="0" collapsed="false">
      <c r="A223" s="113" t="n">
        <v>41114</v>
      </c>
      <c r="B223" s="114" t="s">
        <v>139</v>
      </c>
      <c r="C223" s="68" t="n">
        <v>4.43</v>
      </c>
      <c r="D223" s="115" t="n">
        <v>0</v>
      </c>
      <c r="E223" s="116" t="n">
        <v>0</v>
      </c>
      <c r="F223" s="116" t="n">
        <v>0</v>
      </c>
      <c r="G223" s="116" t="n">
        <v>0</v>
      </c>
      <c r="H223" s="117"/>
      <c r="I223" s="117"/>
      <c r="J223" s="118" t="n">
        <f aca="false">(D223*D$15*D$8+E223*E$15*E$8+F223*F$15*F$8+G223*G$15*G$8+H223*H$15*H$8+I223*I$15*I$8)*M$15</f>
        <v>0</v>
      </c>
      <c r="K223" s="105" t="n">
        <f aca="false">K222+J223-M223-N223-O223</f>
        <v>35.3844570221435</v>
      </c>
      <c r="L223" s="109" t="n">
        <f aca="false">K222/$K$3</f>
        <v>0.175544262648923</v>
      </c>
      <c r="M223" s="118" t="n">
        <f aca="false">IF(J223&gt;K$6,(J223-K$6)^2/(J223-K$6+K$3-K222),0)</f>
        <v>0</v>
      </c>
      <c r="N223" s="118" t="n">
        <f aca="false">IF((J223-M223)&gt;C223,C223,(J223-M223+(C223-(J223-M223))*L223))</f>
        <v>0.77766108353473</v>
      </c>
      <c r="O223" s="118" t="n">
        <f aca="false">IF(K222&gt;(K$5/100*K$3),(K$4/100*L223*(K222-(K$5/100*K$3))),0)</f>
        <v>0</v>
      </c>
      <c r="P223" s="105" t="n">
        <f aca="false">P222+M223-Q223</f>
        <v>0.00204434707913477</v>
      </c>
      <c r="Q223" s="118" t="n">
        <f aca="false">P222*(1-0.5^(1/K$7))</f>
        <v>0.00204434707913477</v>
      </c>
      <c r="R223" s="105" t="n">
        <f aca="false">R222-S223+O223</f>
        <v>1.5064763051456</v>
      </c>
      <c r="S223" s="118" t="n">
        <f aca="false">R222*(1-0.5^(1/K$8))</f>
        <v>0.0352122144521739</v>
      </c>
      <c r="T223" s="105" t="n">
        <f aca="false">Q223*R$8/86.4</f>
        <v>0.203322620960707</v>
      </c>
      <c r="U223" s="105" t="n">
        <f aca="false">S223*R$8/86.4</f>
        <v>3.50206665263345</v>
      </c>
      <c r="V223" s="105" t="n">
        <f aca="false">(Q223+S223)*R$8/86.4</f>
        <v>3.70538927359416</v>
      </c>
      <c r="Y223" s="15"/>
      <c r="Z223" s="15"/>
      <c r="AA223" s="15"/>
      <c r="AB223" s="15"/>
      <c r="AC223" s="105" t="n">
        <f aca="false">(B223-B$16)^2</f>
        <v>0.0725680710059174</v>
      </c>
      <c r="AD223" s="105" t="n">
        <f aca="false">(B223-V223)^2</f>
        <v>3.29644230983994</v>
      </c>
      <c r="AE223" s="32"/>
      <c r="AF223" s="32" t="n">
        <f aca="false">B223-V223</f>
        <v>1.81561072640584</v>
      </c>
      <c r="AG223" s="32" t="str">
        <f aca="false">B223</f>
        <v>5,521</v>
      </c>
      <c r="AH223" s="32"/>
      <c r="AI223" s="119" t="str">
        <f aca="false">IF(V223&lt;B223,"-","+")</f>
        <v>-</v>
      </c>
      <c r="AJ223" s="120" t="n">
        <f aca="false">IF(AI223="-",AJ222-1,AJ222+1)</f>
        <v>-206</v>
      </c>
      <c r="AK223" s="112"/>
      <c r="AL223" s="105" t="n">
        <f aca="false">V223-V$16+AL222</f>
        <v>1674.30385856379</v>
      </c>
      <c r="AM223" s="105" t="n">
        <f aca="false">B223-B$16+AM222</f>
        <v>469.87876923077</v>
      </c>
      <c r="AN223" s="105" t="n">
        <f aca="false">(AM223-AM$16)^2</f>
        <v>19452.536540226</v>
      </c>
      <c r="AO223" s="105" t="n">
        <f aca="false">(AM223-AL223)^2</f>
        <v>1450639.79581486</v>
      </c>
      <c r="AP223" s="32"/>
      <c r="AQ223" s="109" t="n">
        <f aca="false">((V223-B223)/B223)^2</f>
        <v>0.108145881614978</v>
      </c>
    </row>
    <row r="224" customFormat="false" ht="12.8" hidden="false" customHeight="false" outlineLevel="0" collapsed="false">
      <c r="A224" s="113" t="n">
        <v>41115</v>
      </c>
      <c r="B224" s="114" t="s">
        <v>139</v>
      </c>
      <c r="C224" s="68" t="n">
        <v>4.43</v>
      </c>
      <c r="D224" s="115" t="n">
        <v>0</v>
      </c>
      <c r="E224" s="116" t="n">
        <v>0</v>
      </c>
      <c r="F224" s="116" t="n">
        <v>0</v>
      </c>
      <c r="G224" s="116" t="n">
        <v>0</v>
      </c>
      <c r="H224" s="117"/>
      <c r="I224" s="117"/>
      <c r="J224" s="118" t="n">
        <f aca="false">(D224*D$15*D$8+E224*E$15*E$8+F224*F$15*F$8+G224*G$15*G$8+H224*H$15*H$8+I224*I$15*I$8)*M$15</f>
        <v>0</v>
      </c>
      <c r="K224" s="105" t="n">
        <f aca="false">K223+J224-M224-N224-O224</f>
        <v>34.6235194269585</v>
      </c>
      <c r="L224" s="109" t="n">
        <f aca="false">K223/$K$3</f>
        <v>0.171769208845357</v>
      </c>
      <c r="M224" s="118" t="n">
        <f aca="false">IF(J224&gt;K$6,(J224-K$6)^2/(J224-K$6+K$3-K223),0)</f>
        <v>0</v>
      </c>
      <c r="N224" s="118" t="n">
        <f aca="false">IF((J224-M224)&gt;C224,C224,(J224-M224+(C224-(J224-M224))*L224))</f>
        <v>0.76093759518493</v>
      </c>
      <c r="O224" s="118" t="n">
        <f aca="false">IF(K223&gt;(K$5/100*K$3),(K$4/100*L224*(K223-(K$5/100*K$3))),0)</f>
        <v>0</v>
      </c>
      <c r="P224" s="105" t="n">
        <f aca="false">P223+M224-Q224</f>
        <v>0.00102217353956738</v>
      </c>
      <c r="Q224" s="118" t="n">
        <f aca="false">P223*(1-0.5^(1/K$7))</f>
        <v>0.00102217353956738</v>
      </c>
      <c r="R224" s="105" t="n">
        <f aca="false">R223-S224+O224</f>
        <v>1.47206833878302</v>
      </c>
      <c r="S224" s="118" t="n">
        <f aca="false">R223*(1-0.5^(1/K$8))</f>
        <v>0.0344079663625861</v>
      </c>
      <c r="T224" s="105" t="n">
        <f aca="false">Q224*R$8/86.4</f>
        <v>0.101661310480353</v>
      </c>
      <c r="U224" s="105" t="n">
        <f aca="false">S224*R$8/86.4</f>
        <v>3.42207933974193</v>
      </c>
      <c r="V224" s="105" t="n">
        <f aca="false">(Q224+S224)*R$8/86.4</f>
        <v>3.52374065022228</v>
      </c>
      <c r="Y224" s="15"/>
      <c r="Z224" s="15"/>
      <c r="AA224" s="15"/>
      <c r="AB224" s="15"/>
      <c r="AC224" s="105" t="n">
        <f aca="false">(B224-B$16)^2</f>
        <v>0.0725680710059174</v>
      </c>
      <c r="AD224" s="105" t="n">
        <f aca="false">(B224-V224)^2</f>
        <v>3.98904491027451</v>
      </c>
      <c r="AE224" s="32"/>
      <c r="AF224" s="32" t="n">
        <f aca="false">B224-V224</f>
        <v>1.99725934977772</v>
      </c>
      <c r="AG224" s="32" t="str">
        <f aca="false">B224</f>
        <v>5,521</v>
      </c>
      <c r="AH224" s="32"/>
      <c r="AI224" s="119" t="str">
        <f aca="false">IF(V224&lt;B224,"-","+")</f>
        <v>-</v>
      </c>
      <c r="AJ224" s="120" t="n">
        <f aca="false">IF(AI224="-",AJ223-1,AJ223+1)</f>
        <v>-207</v>
      </c>
      <c r="AK224" s="112"/>
      <c r="AL224" s="105" t="n">
        <f aca="false">V224-V$16+AL223</f>
        <v>1592.82828283801</v>
      </c>
      <c r="AM224" s="105" t="n">
        <f aca="false">B224-B$16+AM223</f>
        <v>469.609384615386</v>
      </c>
      <c r="AN224" s="105" t="n">
        <f aca="false">(AM224-AM$16)^2</f>
        <v>19377.4656973312</v>
      </c>
      <c r="AO224" s="105" t="n">
        <f aca="false">(AM224-AL224)^2</f>
        <v>1261620.69332444</v>
      </c>
      <c r="AP224" s="32"/>
      <c r="AQ224" s="109" t="n">
        <f aca="false">((V224-B224)/B224)^2</f>
        <v>0.130867989813031</v>
      </c>
    </row>
    <row r="225" customFormat="false" ht="12.8" hidden="false" customHeight="false" outlineLevel="0" collapsed="false">
      <c r="A225" s="113" t="n">
        <v>41116</v>
      </c>
      <c r="B225" s="114" t="s">
        <v>127</v>
      </c>
      <c r="C225" s="68" t="n">
        <v>4.43</v>
      </c>
      <c r="D225" s="115" t="n">
        <v>0</v>
      </c>
      <c r="E225" s="116" t="n">
        <v>0</v>
      </c>
      <c r="F225" s="116" t="n">
        <v>0</v>
      </c>
      <c r="G225" s="116" t="n">
        <v>0</v>
      </c>
      <c r="H225" s="117"/>
      <c r="I225" s="117"/>
      <c r="J225" s="118" t="n">
        <f aca="false">(D225*D$15*D$8+E225*E$15*E$8+F225*F$15*F$8+G225*G$15*G$8+H225*H$15*H$8+I225*I$15*I$8)*M$15</f>
        <v>0</v>
      </c>
      <c r="K225" s="105" t="n">
        <f aca="false">K224+J225-M225-N225-O225</f>
        <v>33.8789456839419</v>
      </c>
      <c r="L225" s="109" t="n">
        <f aca="false">K224/$K$3</f>
        <v>0.168075337024071</v>
      </c>
      <c r="M225" s="118" t="n">
        <f aca="false">IF(J225&gt;K$6,(J225-K$6)^2/(J225-K$6+K$3-K224),0)</f>
        <v>0</v>
      </c>
      <c r="N225" s="118" t="n">
        <f aca="false">IF((J225-M225)&gt;C225,C225,(J225-M225+(C225-(J225-M225))*L225))</f>
        <v>0.744573743016633</v>
      </c>
      <c r="O225" s="118" t="n">
        <f aca="false">IF(K224&gt;(K$5/100*K$3),(K$4/100*L225*(K224-(K$5/100*K$3))),0)</f>
        <v>0</v>
      </c>
      <c r="P225" s="105" t="n">
        <f aca="false">P224+M225-Q225</f>
        <v>0.000511086769783692</v>
      </c>
      <c r="Q225" s="118" t="n">
        <f aca="false">P224*(1-0.5^(1/K$7))</f>
        <v>0.000511086769783692</v>
      </c>
      <c r="R225" s="105" t="n">
        <f aca="false">R224-S225+O225</f>
        <v>1.43844625145826</v>
      </c>
      <c r="S225" s="118" t="n">
        <f aca="false">R224*(1-0.5^(1/K$8))</f>
        <v>0.0336220873247513</v>
      </c>
      <c r="T225" s="105" t="n">
        <f aca="false">Q225*R$8/86.4</f>
        <v>0.0508306552401767</v>
      </c>
      <c r="U225" s="105" t="n">
        <f aca="false">S225*R$8/86.4</f>
        <v>3.34391893960171</v>
      </c>
      <c r="V225" s="105" t="n">
        <f aca="false">(Q225+S225)*R$8/86.4</f>
        <v>3.39474959484188</v>
      </c>
      <c r="Y225" s="15"/>
      <c r="Z225" s="15"/>
      <c r="AA225" s="15"/>
      <c r="AB225" s="15"/>
      <c r="AC225" s="105" t="n">
        <f aca="false">(B225-B$16)^2</f>
        <v>0.192181071005917</v>
      </c>
      <c r="AD225" s="105" t="n">
        <f aca="false">(B225-V225)^2</f>
        <v>3.83082914849161</v>
      </c>
      <c r="AE225" s="32"/>
      <c r="AF225" s="32" t="n">
        <f aca="false">B225-V225</f>
        <v>1.95725040515812</v>
      </c>
      <c r="AG225" s="32" t="str">
        <f aca="false">B225</f>
        <v>5,352</v>
      </c>
      <c r="AH225" s="32"/>
      <c r="AI225" s="119" t="str">
        <f aca="false">IF(V225&lt;B225,"-","+")</f>
        <v>-</v>
      </c>
      <c r="AJ225" s="120" t="n">
        <f aca="false">IF(AI225="-",AJ224-1,AJ224+1)</f>
        <v>-208</v>
      </c>
      <c r="AK225" s="112"/>
      <c r="AL225" s="105" t="n">
        <f aca="false">V225-V$16+AL224</f>
        <v>1511.22371605685</v>
      </c>
      <c r="AM225" s="105" t="n">
        <f aca="false">B225-B$16+AM224</f>
        <v>469.171000000001</v>
      </c>
      <c r="AN225" s="105" t="n">
        <f aca="false">(AM225-AM$16)^2</f>
        <v>19255.609001126</v>
      </c>
      <c r="AO225" s="105" t="n">
        <f aca="false">(AM225-AL225)^2</f>
        <v>1085873.86304145</v>
      </c>
      <c r="AP225" s="32"/>
      <c r="AQ225" s="109" t="n">
        <f aca="false">((V225-B225)/B225)^2</f>
        <v>0.133739770545649</v>
      </c>
    </row>
    <row r="226" customFormat="false" ht="12.8" hidden="false" customHeight="false" outlineLevel="0" collapsed="false">
      <c r="A226" s="113" t="n">
        <v>41117</v>
      </c>
      <c r="B226" s="114" t="s">
        <v>127</v>
      </c>
      <c r="C226" s="68" t="n">
        <v>4.43</v>
      </c>
      <c r="D226" s="115" t="n">
        <v>0</v>
      </c>
      <c r="E226" s="116" t="n">
        <v>0</v>
      </c>
      <c r="F226" s="116" t="n">
        <v>0</v>
      </c>
      <c r="G226" s="116" t="n">
        <v>0</v>
      </c>
      <c r="H226" s="117"/>
      <c r="I226" s="117"/>
      <c r="J226" s="118" t="n">
        <f aca="false">(D226*D$15*D$8+E226*E$15*E$8+F226*F$15*F$8+G226*G$15*G$8+H226*H$15*H$8+I226*I$15*I$8)*M$15</f>
        <v>0</v>
      </c>
      <c r="K226" s="105" t="n">
        <f aca="false">K225+J226-M226-N226-O226</f>
        <v>33.1503838908358</v>
      </c>
      <c r="L226" s="109" t="n">
        <f aca="false">K225/$K$3</f>
        <v>0.164460901378359</v>
      </c>
      <c r="M226" s="118" t="n">
        <f aca="false">IF(J226&gt;K$6,(J226-K$6)^2/(J226-K$6+K$3-K225),0)</f>
        <v>0</v>
      </c>
      <c r="N226" s="118" t="n">
        <f aca="false">IF((J226-M226)&gt;C226,C226,(J226-M226+(C226-(J226-M226))*L226))</f>
        <v>0.728561793106129</v>
      </c>
      <c r="O226" s="118" t="n">
        <f aca="false">IF(K225&gt;(K$5/100*K$3),(K$4/100*L226*(K225-(K$5/100*K$3))),0)</f>
        <v>0</v>
      </c>
      <c r="P226" s="105" t="n">
        <f aca="false">P225+M226-Q226</f>
        <v>0.000255543384891846</v>
      </c>
      <c r="Q226" s="118" t="n">
        <f aca="false">P225*(1-0.5^(1/K$7))</f>
        <v>0.000255543384891846</v>
      </c>
      <c r="R226" s="105" t="n">
        <f aca="false">R225-S226+O226</f>
        <v>1.40559209366932</v>
      </c>
      <c r="S226" s="118" t="n">
        <f aca="false">R225*(1-0.5^(1/K$8))</f>
        <v>0.0328541577889474</v>
      </c>
      <c r="T226" s="105" t="n">
        <f aca="false">Q226*R$8/86.4</f>
        <v>0.0254153276200884</v>
      </c>
      <c r="U226" s="105" t="n">
        <f aca="false">S226*R$8/86.4</f>
        <v>3.26754372546788</v>
      </c>
      <c r="V226" s="105" t="n">
        <f aca="false">(Q226+S226)*R$8/86.4</f>
        <v>3.29295905308797</v>
      </c>
      <c r="Y226" s="15"/>
      <c r="Z226" s="15"/>
      <c r="AA226" s="15"/>
      <c r="AB226" s="15"/>
      <c r="AC226" s="105" t="n">
        <f aca="false">(B226-B$16)^2</f>
        <v>0.192181071005917</v>
      </c>
      <c r="AD226" s="105" t="n">
        <f aca="false">(B226-V226)^2</f>
        <v>4.23964962106039</v>
      </c>
      <c r="AE226" s="32"/>
      <c r="AF226" s="32" t="n">
        <f aca="false">B226-V226</f>
        <v>2.05904094691203</v>
      </c>
      <c r="AG226" s="32" t="str">
        <f aca="false">B226</f>
        <v>5,352</v>
      </c>
      <c r="AH226" s="32"/>
      <c r="AI226" s="119" t="str">
        <f aca="false">IF(V226&lt;B226,"-","+")</f>
        <v>-</v>
      </c>
      <c r="AJ226" s="120" t="n">
        <f aca="false">IF(AI226="-",AJ225-1,AJ225+1)</f>
        <v>-209</v>
      </c>
      <c r="AK226" s="112"/>
      <c r="AL226" s="105" t="n">
        <f aca="false">V226-V$16+AL225</f>
        <v>1429.51735873393</v>
      </c>
      <c r="AM226" s="105" t="n">
        <f aca="false">B226-B$16+AM225</f>
        <v>468.732615384616</v>
      </c>
      <c r="AN226" s="105" t="n">
        <f aca="false">(AM226-AM$16)^2</f>
        <v>19134.1366670628</v>
      </c>
      <c r="AO226" s="105" t="n">
        <f aca="false">(AM226-AL226)^2</f>
        <v>923107.323052806</v>
      </c>
      <c r="AP226" s="32"/>
      <c r="AQ226" s="109" t="n">
        <f aca="false">((V226-B226)/B226)^2</f>
        <v>0.14801228285992</v>
      </c>
    </row>
    <row r="227" customFormat="false" ht="12.8" hidden="false" customHeight="false" outlineLevel="0" collapsed="false">
      <c r="A227" s="113" t="n">
        <v>41118</v>
      </c>
      <c r="B227" s="114" t="s">
        <v>140</v>
      </c>
      <c r="C227" s="68" t="n">
        <v>4.43</v>
      </c>
      <c r="D227" s="115" t="n">
        <v>0</v>
      </c>
      <c r="E227" s="116" t="n">
        <v>0</v>
      </c>
      <c r="F227" s="116" t="n">
        <v>0</v>
      </c>
      <c r="G227" s="116" t="n">
        <v>0</v>
      </c>
      <c r="H227" s="117"/>
      <c r="I227" s="117"/>
      <c r="J227" s="118" t="n">
        <f aca="false">(D227*D$15*D$8+E227*E$15*E$8+F227*F$15*F$8+G227*G$15*G$8+H227*H$15*H$8+I227*I$15*I$8)*M$15</f>
        <v>0</v>
      </c>
      <c r="K227" s="105" t="n">
        <f aca="false">K226+J227-M227-N227-O227</f>
        <v>32.4374897129892</v>
      </c>
      <c r="L227" s="109" t="n">
        <f aca="false">K226/$K$3</f>
        <v>0.160924193644834</v>
      </c>
      <c r="M227" s="118" t="n">
        <f aca="false">IF(J227&gt;K$6,(J227-K$6)^2/(J227-K$6+K$3-K226),0)</f>
        <v>0</v>
      </c>
      <c r="N227" s="118" t="n">
        <f aca="false">IF((J227-M227)&gt;C227,C227,(J227-M227+(C227-(J227-M227))*L227))</f>
        <v>0.712894177846614</v>
      </c>
      <c r="O227" s="118" t="n">
        <f aca="false">IF(K226&gt;(K$5/100*K$3),(K$4/100*L227*(K226-(K$5/100*K$3))),0)</f>
        <v>0</v>
      </c>
      <c r="P227" s="105" t="n">
        <f aca="false">P226+M227-Q227</f>
        <v>0.000127771692445923</v>
      </c>
      <c r="Q227" s="118" t="n">
        <f aca="false">P226*(1-0.5^(1/K$7))</f>
        <v>0.000127771692445923</v>
      </c>
      <c r="R227" s="105" t="n">
        <f aca="false">R226-S227+O227</f>
        <v>1.37348832588134</v>
      </c>
      <c r="S227" s="118" t="n">
        <f aca="false">R226*(1-0.5^(1/K$8))</f>
        <v>0.0321037677879816</v>
      </c>
      <c r="T227" s="105" t="n">
        <f aca="false">Q227*R$8/86.4</f>
        <v>0.0127076638100442</v>
      </c>
      <c r="U227" s="105" t="n">
        <f aca="false">S227*R$8/86.4</f>
        <v>3.19291292363571</v>
      </c>
      <c r="V227" s="105" t="n">
        <f aca="false">(Q227+S227)*R$8/86.4</f>
        <v>3.20562058744576</v>
      </c>
      <c r="Y227" s="15"/>
      <c r="Z227" s="15"/>
      <c r="AA227" s="15"/>
      <c r="AB227" s="15"/>
      <c r="AC227" s="105" t="n">
        <f aca="false">(B227-B$16)^2</f>
        <v>0.36528076331361</v>
      </c>
      <c r="AD227" s="105" t="n">
        <f aca="false">(B227-V227)^2</f>
        <v>3.92190261766868</v>
      </c>
      <c r="AE227" s="32"/>
      <c r="AF227" s="32" t="n">
        <f aca="false">B227-V227</f>
        <v>1.98037941255424</v>
      </c>
      <c r="AG227" s="32" t="str">
        <f aca="false">B227</f>
        <v>5,186</v>
      </c>
      <c r="AH227" s="32"/>
      <c r="AI227" s="119" t="str">
        <f aca="false">IF(V227&lt;B227,"-","+")</f>
        <v>-</v>
      </c>
      <c r="AJ227" s="120" t="n">
        <f aca="false">IF(AI227="-",AJ226-1,AJ226+1)</f>
        <v>-210</v>
      </c>
      <c r="AK227" s="112"/>
      <c r="AL227" s="105" t="n">
        <f aca="false">V227-V$16+AL226</f>
        <v>1347.72366294537</v>
      </c>
      <c r="AM227" s="105" t="n">
        <f aca="false">B227-B$16+AM226</f>
        <v>468.128230769232</v>
      </c>
      <c r="AN227" s="105" t="n">
        <f aca="false">(AM227-AM$16)^2</f>
        <v>18967.2974975613</v>
      </c>
      <c r="AO227" s="105" t="n">
        <f aca="false">(AM227-AL227)^2</f>
        <v>773688.124305128</v>
      </c>
      <c r="AP227" s="32"/>
      <c r="AQ227" s="109" t="n">
        <f aca="false">((V227-B227)/B227)^2</f>
        <v>0.145824931434876</v>
      </c>
    </row>
    <row r="228" customFormat="false" ht="12.8" hidden="false" customHeight="false" outlineLevel="0" collapsed="false">
      <c r="A228" s="113" t="n">
        <v>41119</v>
      </c>
      <c r="B228" s="114" t="s">
        <v>140</v>
      </c>
      <c r="C228" s="68" t="n">
        <v>4.43</v>
      </c>
      <c r="D228" s="115" t="n">
        <v>0</v>
      </c>
      <c r="E228" s="116" t="n">
        <v>0</v>
      </c>
      <c r="F228" s="116" t="n">
        <v>0</v>
      </c>
      <c r="G228" s="116" t="n">
        <v>0</v>
      </c>
      <c r="H228" s="117"/>
      <c r="I228" s="117"/>
      <c r="J228" s="118" t="n">
        <f aca="false">(D228*D$15*D$8+E228*E$15*E$8+F228*F$15*F$8+G228*G$15*G$8+H228*H$15*H$8+I228*I$15*I$8)*M$15</f>
        <v>0</v>
      </c>
      <c r="K228" s="105" t="n">
        <f aca="false">K227+J228-M228-N228-O228</f>
        <v>31.7399262206176</v>
      </c>
      <c r="L228" s="109" t="n">
        <f aca="false">K227/$K$3</f>
        <v>0.157463542296064</v>
      </c>
      <c r="M228" s="118" t="n">
        <f aca="false">IF(J228&gt;K$6,(J228-K$6)^2/(J228-K$6+K$3-K227),0)</f>
        <v>0</v>
      </c>
      <c r="N228" s="118" t="n">
        <f aca="false">IF((J228-M228)&gt;C228,C228,(J228-M228+(C228-(J228-M228))*L228))</f>
        <v>0.697563492371563</v>
      </c>
      <c r="O228" s="118" t="n">
        <f aca="false">IF(K227&gt;(K$5/100*K$3),(K$4/100*L228*(K227-(K$5/100*K$3))),0)</f>
        <v>0</v>
      </c>
      <c r="P228" s="105" t="n">
        <f aca="false">P227+M228-Q228</f>
        <v>6.38858462229615E-005</v>
      </c>
      <c r="Q228" s="118" t="n">
        <f aca="false">P227*(1-0.5^(1/K$7))</f>
        <v>6.38858462229615E-005</v>
      </c>
      <c r="R228" s="105" t="n">
        <f aca="false">R227-S228+O228</f>
        <v>1.34211780916301</v>
      </c>
      <c r="S228" s="118" t="n">
        <f aca="false">R227*(1-0.5^(1/K$8))</f>
        <v>0.0313705167183244</v>
      </c>
      <c r="T228" s="105" t="n">
        <f aca="false">Q228*R$8/86.4</f>
        <v>0.00635383190502209</v>
      </c>
      <c r="U228" s="105" t="n">
        <f aca="false">S228*R$8/86.4</f>
        <v>3.11998669167317</v>
      </c>
      <c r="V228" s="105" t="n">
        <f aca="false">(Q228+S228)*R$8/86.4</f>
        <v>3.12634052357819</v>
      </c>
      <c r="Y228" s="15"/>
      <c r="Z228" s="15"/>
      <c r="AA228" s="15"/>
      <c r="AB228" s="15"/>
      <c r="AC228" s="105" t="n">
        <f aca="false">(B228-B$16)^2</f>
        <v>0.36528076331361</v>
      </c>
      <c r="AD228" s="105" t="n">
        <f aca="false">(B228-V228)^2</f>
        <v>4.24219715881416</v>
      </c>
      <c r="AE228" s="32"/>
      <c r="AF228" s="32" t="n">
        <f aca="false">B228-V228</f>
        <v>2.05965947642181</v>
      </c>
      <c r="AG228" s="32" t="str">
        <f aca="false">B228</f>
        <v>5,186</v>
      </c>
      <c r="AH228" s="32"/>
      <c r="AI228" s="119" t="str">
        <f aca="false">IF(V228&lt;B228,"-","+")</f>
        <v>-</v>
      </c>
      <c r="AJ228" s="120" t="n">
        <f aca="false">IF(AI228="-",AJ227-1,AJ227+1)</f>
        <v>-211</v>
      </c>
      <c r="AK228" s="112"/>
      <c r="AL228" s="105" t="n">
        <f aca="false">V228-V$16+AL227</f>
        <v>1265.85068709294</v>
      </c>
      <c r="AM228" s="105" t="n">
        <f aca="false">B228-B$16+AM227</f>
        <v>467.523846153847</v>
      </c>
      <c r="AN228" s="105" t="n">
        <f aca="false">(AM228-AM$16)^2</f>
        <v>18801.1888895864</v>
      </c>
      <c r="AO228" s="105" t="n">
        <f aca="false">(AM228-AL228)^2</f>
        <v>637325.744963799</v>
      </c>
      <c r="AP228" s="32"/>
      <c r="AQ228" s="109" t="n">
        <f aca="false">((V228-B228)/B228)^2</f>
        <v>0.157734184176411</v>
      </c>
    </row>
    <row r="229" customFormat="false" ht="12.8" hidden="false" customHeight="false" outlineLevel="0" collapsed="false">
      <c r="A229" s="113" t="n">
        <v>41120</v>
      </c>
      <c r="B229" s="114" t="s">
        <v>141</v>
      </c>
      <c r="C229" s="68" t="n">
        <v>4.43</v>
      </c>
      <c r="D229" s="115" t="n">
        <v>0</v>
      </c>
      <c r="E229" s="116" t="n">
        <v>0</v>
      </c>
      <c r="F229" s="116" t="n">
        <v>0</v>
      </c>
      <c r="G229" s="116" t="n">
        <v>0</v>
      </c>
      <c r="H229" s="117"/>
      <c r="I229" s="117"/>
      <c r="J229" s="118" t="n">
        <f aca="false">(D229*D$15*D$8+E229*E$15*E$8+F229*F$15*F$8+G229*G$15*G$8+H229*H$15*H$8+I229*I$15*I$8)*M$15</f>
        <v>0</v>
      </c>
      <c r="K229" s="105" t="n">
        <f aca="false">K228+J229-M229-N229-O229</f>
        <v>31.0573637295626</v>
      </c>
      <c r="L229" s="109" t="n">
        <f aca="false">K228/$K$3</f>
        <v>0.154077311750571</v>
      </c>
      <c r="M229" s="118" t="n">
        <f aca="false">IF(J229&gt;K$6,(J229-K$6)^2/(J229-K$6+K$3-K228),0)</f>
        <v>0</v>
      </c>
      <c r="N229" s="118" t="n">
        <f aca="false">IF((J229-M229)&gt;C229,C229,(J229-M229+(C229-(J229-M229))*L229))</f>
        <v>0.682562491055029</v>
      </c>
      <c r="O229" s="118" t="n">
        <f aca="false">IF(K228&gt;(K$5/100*K$3),(K$4/100*L229*(K228-(K$5/100*K$3))),0)</f>
        <v>0</v>
      </c>
      <c r="P229" s="105" t="n">
        <f aca="false">P228+M229-Q229</f>
        <v>3.19429231114808E-005</v>
      </c>
      <c r="Q229" s="118" t="n">
        <f aca="false">P228*(1-0.5^(1/K$7))</f>
        <v>3.19429231114808E-005</v>
      </c>
      <c r="R229" s="105" t="n">
        <f aca="false">R228-S229+O229</f>
        <v>1.31146379603677</v>
      </c>
      <c r="S229" s="118" t="n">
        <f aca="false">R228*(1-0.5^(1/K$8))</f>
        <v>0.0306540131262439</v>
      </c>
      <c r="T229" s="105" t="n">
        <f aca="false">Q229*R$8/86.4</f>
        <v>0.00317691595251104</v>
      </c>
      <c r="U229" s="105" t="n">
        <f aca="false">S229*R$8/86.4</f>
        <v>3.04872609715062</v>
      </c>
      <c r="V229" s="105" t="n">
        <f aca="false">(Q229+S229)*R$8/86.4</f>
        <v>3.05190301310313</v>
      </c>
      <c r="Y229" s="15"/>
      <c r="Z229" s="15"/>
      <c r="AA229" s="15"/>
      <c r="AB229" s="15"/>
      <c r="AC229" s="105" t="n">
        <f aca="false">(B229-B$16)^2</f>
        <v>0.588879147928995</v>
      </c>
      <c r="AD229" s="105" t="n">
        <f aca="false">(B229-V229)^2</f>
        <v>3.8852233317539</v>
      </c>
      <c r="AE229" s="32"/>
      <c r="AF229" s="32" t="n">
        <f aca="false">B229-V229</f>
        <v>1.97109698689687</v>
      </c>
      <c r="AG229" s="32" t="str">
        <f aca="false">B229</f>
        <v>5,023</v>
      </c>
      <c r="AH229" s="32"/>
      <c r="AI229" s="119" t="str">
        <f aca="false">IF(V229&lt;B229,"-","+")</f>
        <v>-</v>
      </c>
      <c r="AJ229" s="120" t="n">
        <f aca="false">IF(AI229="-",AJ228-1,AJ228+1)</f>
        <v>-212</v>
      </c>
      <c r="AK229" s="112"/>
      <c r="AL229" s="105" t="n">
        <f aca="false">V229-V$16+AL228</f>
        <v>1183.90327373004</v>
      </c>
      <c r="AM229" s="105" t="n">
        <f aca="false">B229-B$16+AM228</f>
        <v>466.756461538462</v>
      </c>
      <c r="AN229" s="105" t="n">
        <f aca="false">(AM229-AM$16)^2</f>
        <v>18591.3341601989</v>
      </c>
      <c r="AO229" s="105" t="n">
        <f aca="false">(AM229-AL229)^2</f>
        <v>514299.550236547</v>
      </c>
      <c r="AP229" s="32"/>
      <c r="AQ229" s="109" t="n">
        <f aca="false">((V229-B229)/B229)^2</f>
        <v>0.153988976281627</v>
      </c>
    </row>
    <row r="230" customFormat="false" ht="12.8" hidden="false" customHeight="false" outlineLevel="0" collapsed="false">
      <c r="A230" s="113" t="n">
        <v>41121</v>
      </c>
      <c r="B230" s="114" t="s">
        <v>126</v>
      </c>
      <c r="C230" s="68" t="n">
        <v>4.43</v>
      </c>
      <c r="D230" s="115" t="n">
        <v>0</v>
      </c>
      <c r="E230" s="116" t="n">
        <v>0</v>
      </c>
      <c r="F230" s="116" t="n">
        <v>0</v>
      </c>
      <c r="G230" s="116" t="n">
        <v>0</v>
      </c>
      <c r="H230" s="117"/>
      <c r="I230" s="117"/>
      <c r="J230" s="118" t="n">
        <f aca="false">(D230*D$15*D$8+E230*E$15*E$8+F230*F$15*F$8+G230*G$15*G$8+H230*H$15*H$8+I230*I$15*I$8)*M$15</f>
        <v>0</v>
      </c>
      <c r="K230" s="105" t="n">
        <f aca="false">K229+J230-M230-N230-O230</f>
        <v>30.3894796454754</v>
      </c>
      <c r="L230" s="109" t="n">
        <f aca="false">K229/$K$3</f>
        <v>0.150763901599818</v>
      </c>
      <c r="M230" s="118" t="n">
        <f aca="false">IF(J230&gt;K$6,(J230-K$6)^2/(J230-K$6+K$3-K229),0)</f>
        <v>0</v>
      </c>
      <c r="N230" s="118" t="n">
        <f aca="false">IF((J230-M230)&gt;C230,C230,(J230-M230+(C230-(J230-M230))*L230))</f>
        <v>0.667884084087195</v>
      </c>
      <c r="O230" s="118" t="n">
        <f aca="false">IF(K229&gt;(K$5/100*K$3),(K$4/100*L230*(K229-(K$5/100*K$3))),0)</f>
        <v>0</v>
      </c>
      <c r="P230" s="105" t="n">
        <f aca="false">P229+M230-Q230</f>
        <v>1.59714615557404E-005</v>
      </c>
      <c r="Q230" s="118" t="n">
        <f aca="false">P229*(1-0.5^(1/K$7))</f>
        <v>1.59714615557404E-005</v>
      </c>
      <c r="R230" s="105" t="n">
        <f aca="false">R229-S230+O230</f>
        <v>1.28150992153794</v>
      </c>
      <c r="S230" s="118" t="n">
        <f aca="false">R229*(1-0.5^(1/K$8))</f>
        <v>0.0299538744988234</v>
      </c>
      <c r="T230" s="105" t="n">
        <f aca="false">Q230*R$8/86.4</f>
        <v>0.00158845797625552</v>
      </c>
      <c r="U230" s="105" t="n">
        <f aca="false">S230*R$8/86.4</f>
        <v>2.97909309685636</v>
      </c>
      <c r="V230" s="105" t="n">
        <f aca="false">(Q230+S230)*R$8/86.4</f>
        <v>2.98068155483262</v>
      </c>
      <c r="Y230" s="15"/>
      <c r="Z230" s="15"/>
      <c r="AA230" s="15"/>
      <c r="AB230" s="15"/>
      <c r="AC230" s="105" t="n">
        <f aca="false">(B230-B$16)^2</f>
        <v>0.00571768639053245</v>
      </c>
      <c r="AD230" s="105" t="n">
        <f aca="false">(B230-V230)^2</f>
        <v>8.32506253002311</v>
      </c>
      <c r="AE230" s="32"/>
      <c r="AF230" s="32" t="n">
        <f aca="false">B230-V230</f>
        <v>2.88531844516738</v>
      </c>
      <c r="AG230" s="32" t="str">
        <f aca="false">B230</f>
        <v>5,866</v>
      </c>
      <c r="AH230" s="32"/>
      <c r="AI230" s="119" t="str">
        <f aca="false">IF(V230&lt;B230,"-","+")</f>
        <v>-</v>
      </c>
      <c r="AJ230" s="120" t="n">
        <f aca="false">IF(AI230="-",AJ229-1,AJ229+1)</f>
        <v>-213</v>
      </c>
      <c r="AK230" s="112"/>
      <c r="AL230" s="105" t="n">
        <f aca="false">V230-V$16+AL229</f>
        <v>1101.88463890887</v>
      </c>
      <c r="AM230" s="105" t="n">
        <f aca="false">B230-B$16+AM229</f>
        <v>466.832076923078</v>
      </c>
      <c r="AN230" s="105" t="n">
        <f aca="false">(AM230-AM$16)^2</f>
        <v>18611.9601997363</v>
      </c>
      <c r="AO230" s="105" t="n">
        <f aca="false">(AM230-AL230)^2</f>
        <v>403291.75648472</v>
      </c>
      <c r="AP230" s="32"/>
      <c r="AQ230" s="109" t="n">
        <f aca="false">((V230-B230)/B230)^2</f>
        <v>0.241937610441092</v>
      </c>
    </row>
    <row r="231" customFormat="false" ht="12.8" hidden="false" customHeight="false" outlineLevel="0" collapsed="false">
      <c r="A231" s="113" t="n">
        <v>41122</v>
      </c>
      <c r="B231" s="114" t="s">
        <v>92</v>
      </c>
      <c r="C231" s="68" t="n">
        <v>4.43</v>
      </c>
      <c r="D231" s="115" t="n">
        <v>0</v>
      </c>
      <c r="E231" s="116" t="n">
        <v>0</v>
      </c>
      <c r="F231" s="116" t="n">
        <v>0</v>
      </c>
      <c r="G231" s="116" t="n">
        <v>0</v>
      </c>
      <c r="H231" s="117"/>
      <c r="I231" s="117"/>
      <c r="J231" s="118" t="n">
        <f aca="false">(D231*D$15*D$8+E231*E$15*E$8+F231*F$15*F$8+G231*G$15*G$8+H231*H$15*H$8+I231*I$15*I$8)*M$15</f>
        <v>0</v>
      </c>
      <c r="K231" s="105" t="n">
        <f aca="false">K230+J231-M231-N231-O231</f>
        <v>29.7359583113518</v>
      </c>
      <c r="L231" s="109" t="n">
        <f aca="false">K230/$K$3</f>
        <v>0.147521745851822</v>
      </c>
      <c r="M231" s="118" t="n">
        <f aca="false">IF(J231&gt;K$6,(J231-K$6)^2/(J231-K$6+K$3-K230),0)</f>
        <v>0</v>
      </c>
      <c r="N231" s="118" t="n">
        <f aca="false">IF((J231-M231)&gt;C231,C231,(J231-M231+(C231-(J231-M231))*L231))</f>
        <v>0.653521334123572</v>
      </c>
      <c r="O231" s="118" t="n">
        <f aca="false">IF(K230&gt;(K$5/100*K$3),(K$4/100*L231*(K230-(K$5/100*K$3))),0)</f>
        <v>0</v>
      </c>
      <c r="P231" s="105" t="n">
        <f aca="false">P230+M231-Q231</f>
        <v>7.98573077787019E-006</v>
      </c>
      <c r="Q231" s="118" t="n">
        <f aca="false">P230*(1-0.5^(1/K$7))</f>
        <v>7.98573077787019E-006</v>
      </c>
      <c r="R231" s="105" t="n">
        <f aca="false">R230-S231+O231</f>
        <v>1.25224019447819</v>
      </c>
      <c r="S231" s="118" t="n">
        <f aca="false">R230*(1-0.5^(1/K$8))</f>
        <v>0.0292697270597537</v>
      </c>
      <c r="T231" s="105" t="n">
        <f aca="false">Q231*R$8/86.4</f>
        <v>0.000794228988127761</v>
      </c>
      <c r="U231" s="105" t="n">
        <f aca="false">S231*R$8/86.4</f>
        <v>2.91105051648684</v>
      </c>
      <c r="V231" s="105" t="n">
        <f aca="false">(Q231+S231)*R$8/86.4</f>
        <v>2.91184474547497</v>
      </c>
      <c r="Y231" s="15"/>
      <c r="Z231" s="15"/>
      <c r="AA231" s="15"/>
      <c r="AB231" s="15"/>
      <c r="AC231" s="105" t="n">
        <f aca="false">(B231-B$16)^2</f>
        <v>3.08218537869822</v>
      </c>
      <c r="AD231" s="105" t="n">
        <f aca="false">(B231-V231)^2</f>
        <v>21.4753949230419</v>
      </c>
      <c r="AE231" s="32"/>
      <c r="AF231" s="32" t="n">
        <f aca="false">B231-V231</f>
        <v>4.63415525452503</v>
      </c>
      <c r="AG231" s="32" t="str">
        <f aca="false">B231</f>
        <v>7,546</v>
      </c>
      <c r="AH231" s="32"/>
      <c r="AI231" s="119" t="str">
        <f aca="false">IF(V231&lt;B231,"-","+")</f>
        <v>-</v>
      </c>
      <c r="AJ231" s="120" t="n">
        <f aca="false">IF(AI231="-",AJ230-1,AJ230+1)</f>
        <v>-214</v>
      </c>
      <c r="AK231" s="112"/>
      <c r="AL231" s="105" t="n">
        <f aca="false">V231-V$16+AL230</f>
        <v>1019.79716727834</v>
      </c>
      <c r="AM231" s="105" t="n">
        <f aca="false">B231-B$16+AM230</f>
        <v>468.587692307693</v>
      </c>
      <c r="AN231" s="105" t="n">
        <f aca="false">(AM231-AM$16)^2</f>
        <v>19094.0643536991</v>
      </c>
      <c r="AO231" s="105" t="n">
        <f aca="false">(AM231-AL231)^2</f>
        <v>303831.885297418</v>
      </c>
      <c r="AP231" s="32"/>
      <c r="AQ231" s="109" t="n">
        <f aca="false">((V231-B231)/B231)^2</f>
        <v>0.377144307792178</v>
      </c>
    </row>
    <row r="232" customFormat="false" ht="12.8" hidden="false" customHeight="false" outlineLevel="0" collapsed="false">
      <c r="A232" s="113" t="n">
        <v>41123</v>
      </c>
      <c r="B232" s="114" t="s">
        <v>139</v>
      </c>
      <c r="C232" s="68" t="n">
        <v>4.43</v>
      </c>
      <c r="D232" s="115" t="n">
        <v>0</v>
      </c>
      <c r="E232" s="116" t="n">
        <v>0</v>
      </c>
      <c r="F232" s="116" t="n">
        <v>0</v>
      </c>
      <c r="G232" s="116" t="n">
        <v>0</v>
      </c>
      <c r="H232" s="117"/>
      <c r="I232" s="117"/>
      <c r="J232" s="118" t="n">
        <f aca="false">(D232*D$15*D$8+E232*E$15*E$8+F232*F$15*F$8+G232*G$15*G$8+H232*H$15*H$8+I232*I$15*I$8)*M$15</f>
        <v>0</v>
      </c>
      <c r="K232" s="105" t="n">
        <f aca="false">K231+J232-M232-N232-O232</f>
        <v>29.0964908583455</v>
      </c>
      <c r="L232" s="109" t="n">
        <f aca="false">K231/$K$3</f>
        <v>0.144349312191028</v>
      </c>
      <c r="M232" s="118" t="n">
        <f aca="false">IF(J232&gt;K$6,(J232-K$6)^2/(J232-K$6+K$3-K231),0)</f>
        <v>0</v>
      </c>
      <c r="N232" s="118" t="n">
        <f aca="false">IF((J232-M232)&gt;C232,C232,(J232-M232+(C232-(J232-M232))*L232))</f>
        <v>0.639467453006255</v>
      </c>
      <c r="O232" s="118" t="n">
        <f aca="false">IF(K231&gt;(K$5/100*K$3),(K$4/100*L232*(K231-(K$5/100*K$3))),0)</f>
        <v>0</v>
      </c>
      <c r="P232" s="105" t="n">
        <f aca="false">P231+M232-Q232</f>
        <v>3.9928653889351E-006</v>
      </c>
      <c r="Q232" s="118" t="n">
        <f aca="false">P231*(1-0.5^(1/K$7))</f>
        <v>3.9928653889351E-006</v>
      </c>
      <c r="R232" s="105" t="n">
        <f aca="false">R231-S232+O232</f>
        <v>1.2236389889084</v>
      </c>
      <c r="S232" s="118" t="n">
        <f aca="false">R231*(1-0.5^(1/K$8))</f>
        <v>0.0286012055697879</v>
      </c>
      <c r="T232" s="105" t="n">
        <f aca="false">Q232*R$8/86.4</f>
        <v>0.000397114494063881</v>
      </c>
      <c r="U232" s="105" t="n">
        <f aca="false">S232*R$8/86.4</f>
        <v>2.84456203080078</v>
      </c>
      <c r="V232" s="105" t="n">
        <f aca="false">(Q232+S232)*R$8/86.4</f>
        <v>2.84495914529484</v>
      </c>
      <c r="Y232" s="15"/>
      <c r="Z232" s="15"/>
      <c r="AA232" s="15"/>
      <c r="AB232" s="15"/>
      <c r="AC232" s="105" t="n">
        <f aca="false">(B232-B$16)^2</f>
        <v>0.0725680710059174</v>
      </c>
      <c r="AD232" s="105" t="n">
        <f aca="false">(B232-V232)^2</f>
        <v>7.1611946560511</v>
      </c>
      <c r="AE232" s="32"/>
      <c r="AF232" s="32" t="n">
        <f aca="false">B232-V232</f>
        <v>2.67604085470516</v>
      </c>
      <c r="AG232" s="32" t="str">
        <f aca="false">B232</f>
        <v>5,521</v>
      </c>
      <c r="AH232" s="32"/>
      <c r="AI232" s="119" t="str">
        <f aca="false">IF(V232&lt;B232,"-","+")</f>
        <v>-</v>
      </c>
      <c r="AJ232" s="120" t="n">
        <f aca="false">IF(AI232="-",AJ231-1,AJ231+1)</f>
        <v>-215</v>
      </c>
      <c r="AK232" s="112"/>
      <c r="AL232" s="105" t="n">
        <f aca="false">V232-V$16+AL231</f>
        <v>937.642810047632</v>
      </c>
      <c r="AM232" s="105" t="n">
        <f aca="false">B232-B$16+AM231</f>
        <v>468.318307692309</v>
      </c>
      <c r="AN232" s="105" t="n">
        <f aca="false">(AM232-AM$16)^2</f>
        <v>19019.6891033249</v>
      </c>
      <c r="AO232" s="105" t="n">
        <f aca="false">(AM232-AL232)^2</f>
        <v>220265.488511071</v>
      </c>
      <c r="AP232" s="32"/>
      <c r="AQ232" s="109" t="n">
        <f aca="false">((V232-B232)/B232)^2</f>
        <v>0.234936224178217</v>
      </c>
    </row>
    <row r="233" customFormat="false" ht="12.8" hidden="false" customHeight="false" outlineLevel="0" collapsed="false">
      <c r="A233" s="113" t="n">
        <v>41124</v>
      </c>
      <c r="B233" s="114" t="s">
        <v>140</v>
      </c>
      <c r="C233" s="68" t="n">
        <v>4.43</v>
      </c>
      <c r="D233" s="115" t="n">
        <v>0</v>
      </c>
      <c r="E233" s="116" t="n">
        <v>0</v>
      </c>
      <c r="F233" s="116" t="n">
        <v>0</v>
      </c>
      <c r="G233" s="116" t="n">
        <v>0</v>
      </c>
      <c r="H233" s="117"/>
      <c r="I233" s="117"/>
      <c r="J233" s="118" t="n">
        <f aca="false">(D233*D$15*D$8+E233*E$15*E$8+F233*F$15*F$8+G233*G$15*G$8+H233*H$15*H$8+I233*I$15*I$8)*M$15</f>
        <v>0</v>
      </c>
      <c r="K233" s="105" t="n">
        <f aca="false">K232+J233-M233-N233-O233</f>
        <v>28.4707750597899</v>
      </c>
      <c r="L233" s="109" t="n">
        <f aca="false">K232/$K$3</f>
        <v>0.141245101254105</v>
      </c>
      <c r="M233" s="118" t="n">
        <f aca="false">IF(J233&gt;K$6,(J233-K$6)^2/(J233-K$6+K$3-K232),0)</f>
        <v>0</v>
      </c>
      <c r="N233" s="118" t="n">
        <f aca="false">IF((J233-M233)&gt;C233,C233,(J233-M233+(C233-(J233-M233))*L233))</f>
        <v>0.625715798555683</v>
      </c>
      <c r="O233" s="118" t="n">
        <f aca="false">IF(K232&gt;(K$5/100*K$3),(K$4/100*L233*(K232-(K$5/100*K$3))),0)</f>
        <v>0</v>
      </c>
      <c r="P233" s="105" t="n">
        <f aca="false">P232+M233-Q233</f>
        <v>1.99643269446755E-006</v>
      </c>
      <c r="Q233" s="118" t="n">
        <f aca="false">P232*(1-0.5^(1/K$7))</f>
        <v>1.99643269446755E-006</v>
      </c>
      <c r="R233" s="105" t="n">
        <f aca="false">R232-S233+O233</f>
        <v>1.19569103577665</v>
      </c>
      <c r="S233" s="118" t="n">
        <f aca="false">R232*(1-0.5^(1/K$8))</f>
        <v>0.0279479531317553</v>
      </c>
      <c r="T233" s="105" t="n">
        <f aca="false">Q233*R$8/86.4</f>
        <v>0.00019855724703194</v>
      </c>
      <c r="U233" s="105" t="n">
        <f aca="false">S233*R$8/86.4</f>
        <v>2.77959214422654</v>
      </c>
      <c r="V233" s="105" t="n">
        <f aca="false">(Q233+S233)*R$8/86.4</f>
        <v>2.77979070147358</v>
      </c>
      <c r="Y233" s="15"/>
      <c r="Z233" s="15"/>
      <c r="AA233" s="15"/>
      <c r="AB233" s="15"/>
      <c r="AC233" s="105" t="n">
        <f aca="false">(B233-B$16)^2</f>
        <v>0.36528076331361</v>
      </c>
      <c r="AD233" s="105" t="n">
        <f aca="false">(B233-V233)^2</f>
        <v>5.78984318831502</v>
      </c>
      <c r="AE233" s="32"/>
      <c r="AF233" s="32" t="n">
        <f aca="false">B233-V233</f>
        <v>2.40620929852642</v>
      </c>
      <c r="AG233" s="32" t="str">
        <f aca="false">B233</f>
        <v>5,186</v>
      </c>
      <c r="AH233" s="32"/>
      <c r="AI233" s="119" t="str">
        <f aca="false">IF(V233&lt;B233,"-","+")</f>
        <v>-</v>
      </c>
      <c r="AJ233" s="120" t="n">
        <f aca="false">IF(AI233="-",AJ232-1,AJ232+1)</f>
        <v>-216</v>
      </c>
      <c r="AK233" s="112"/>
      <c r="AL233" s="105" t="n">
        <f aca="false">V233-V$16+AL232</f>
        <v>855.423284373101</v>
      </c>
      <c r="AM233" s="105" t="n">
        <f aca="false">B233-B$16+AM232</f>
        <v>467.713923076924</v>
      </c>
      <c r="AN233" s="105" t="n">
        <f aca="false">(AM233-AM$16)^2</f>
        <v>18853.3507362139</v>
      </c>
      <c r="AO233" s="105" t="n">
        <f aca="false">(AM233-AL233)^2</f>
        <v>150318.548836689</v>
      </c>
      <c r="AP233" s="32"/>
      <c r="AQ233" s="109" t="n">
        <f aca="false">((V233-B233)/B233)^2</f>
        <v>0.215279054138423</v>
      </c>
    </row>
    <row r="234" customFormat="false" ht="12.8" hidden="false" customHeight="false" outlineLevel="0" collapsed="false">
      <c r="A234" s="113" t="n">
        <v>41125</v>
      </c>
      <c r="B234" s="114" t="s">
        <v>140</v>
      </c>
      <c r="C234" s="68" t="n">
        <v>4.43</v>
      </c>
      <c r="D234" s="115" t="n">
        <v>0</v>
      </c>
      <c r="E234" s="116" t="n">
        <v>0</v>
      </c>
      <c r="F234" s="116" t="n">
        <v>0</v>
      </c>
      <c r="G234" s="116" t="n">
        <v>0</v>
      </c>
      <c r="H234" s="117"/>
      <c r="I234" s="117"/>
      <c r="J234" s="118" t="n">
        <f aca="false">(D234*D$15*D$8+E234*E$15*E$8+F234*F$15*F$8+G234*G$15*G$8+H234*H$15*H$8+I234*I$15*I$8)*M$15</f>
        <v>0</v>
      </c>
      <c r="K234" s="105" t="n">
        <f aca="false">K233+J234-M234-N234-O234</f>
        <v>27.8585151883585</v>
      </c>
      <c r="L234" s="109" t="n">
        <f aca="false">K233/$K$3</f>
        <v>0.13820764592131</v>
      </c>
      <c r="M234" s="118" t="n">
        <f aca="false">IF(J234&gt;K$6,(J234-K$6)^2/(J234-K$6+K$3-K233),0)</f>
        <v>0</v>
      </c>
      <c r="N234" s="118" t="n">
        <f aca="false">IF((J234-M234)&gt;C234,C234,(J234-M234+(C234-(J234-M234))*L234))</f>
        <v>0.612259871431403</v>
      </c>
      <c r="O234" s="118" t="n">
        <f aca="false">IF(K233&gt;(K$5/100*K$3),(K$4/100*L234*(K233-(K$5/100*K$3))),0)</f>
        <v>0</v>
      </c>
      <c r="P234" s="105" t="n">
        <f aca="false">P233+M234-Q234</f>
        <v>9.98216347233774E-007</v>
      </c>
      <c r="Q234" s="118" t="n">
        <f aca="false">P233*(1-0.5^(1/K$7))</f>
        <v>9.98216347233774E-007</v>
      </c>
      <c r="R234" s="105" t="n">
        <f aca="false">R233-S234+O234</f>
        <v>1.16838141477662</v>
      </c>
      <c r="S234" s="118" t="n">
        <f aca="false">R233*(1-0.5^(1/K$8))</f>
        <v>0.0273096210000278</v>
      </c>
      <c r="T234" s="105" t="n">
        <f aca="false">Q234*R$8/86.4</f>
        <v>9.92786235159701E-005</v>
      </c>
      <c r="U234" s="105" t="n">
        <f aca="false">S234*R$8/86.4</f>
        <v>2.71610617191249</v>
      </c>
      <c r="V234" s="105" t="n">
        <f aca="false">(Q234+S234)*R$8/86.4</f>
        <v>2.716205450536</v>
      </c>
      <c r="Y234" s="15"/>
      <c r="Z234" s="15"/>
      <c r="AA234" s="15"/>
      <c r="AB234" s="15"/>
      <c r="AC234" s="105" t="n">
        <f aca="false">(B234-B$16)^2</f>
        <v>0.36528076331361</v>
      </c>
      <c r="AD234" s="105" t="n">
        <f aca="false">(B234-V234)^2</f>
        <v>6.09988511656206</v>
      </c>
      <c r="AE234" s="32"/>
      <c r="AF234" s="32" t="n">
        <f aca="false">B234-V234</f>
        <v>2.469794549464</v>
      </c>
      <c r="AG234" s="32" t="str">
        <f aca="false">B234</f>
        <v>5,186</v>
      </c>
      <c r="AH234" s="32"/>
      <c r="AI234" s="119" t="str">
        <f aca="false">IF(V234&lt;B234,"-","+")</f>
        <v>-</v>
      </c>
      <c r="AJ234" s="120" t="n">
        <f aca="false">IF(AI234="-",AJ233-1,AJ233+1)</f>
        <v>-217</v>
      </c>
      <c r="AK234" s="112"/>
      <c r="AL234" s="105" t="n">
        <f aca="false">V234-V$16+AL233</f>
        <v>773.140173447632</v>
      </c>
      <c r="AM234" s="105" t="n">
        <f aca="false">B234-B$16+AM233</f>
        <v>467.109538461539</v>
      </c>
      <c r="AN234" s="105" t="n">
        <f aca="false">(AM234-AM$16)^2</f>
        <v>18687.7429306296</v>
      </c>
      <c r="AO234" s="105" t="n">
        <f aca="false">(AM234-AL234)^2</f>
        <v>93654.7495499915</v>
      </c>
      <c r="AP234" s="32"/>
      <c r="AQ234" s="109" t="n">
        <f aca="false">((V234-B234)/B234)^2</f>
        <v>0.226807092270955</v>
      </c>
    </row>
    <row r="235" customFormat="false" ht="12.8" hidden="false" customHeight="false" outlineLevel="0" collapsed="false">
      <c r="A235" s="113" t="n">
        <v>41126</v>
      </c>
      <c r="B235" s="114" t="s">
        <v>141</v>
      </c>
      <c r="C235" s="68" t="n">
        <v>4.43</v>
      </c>
      <c r="D235" s="115" t="n">
        <v>0</v>
      </c>
      <c r="E235" s="116" t="n">
        <v>0</v>
      </c>
      <c r="F235" s="116" t="n">
        <v>0</v>
      </c>
      <c r="G235" s="116" t="n">
        <v>0</v>
      </c>
      <c r="H235" s="117"/>
      <c r="I235" s="117"/>
      <c r="J235" s="118" t="n">
        <f aca="false">(D235*D$15*D$8+E235*E$15*E$8+F235*F$15*F$8+G235*G$15*G$8+H235*H$15*H$8+I235*I$15*I$8)*M$15</f>
        <v>0</v>
      </c>
      <c r="K235" s="105" t="n">
        <f aca="false">K234+J235-M235-N235-O235</f>
        <v>27.2594218762981</v>
      </c>
      <c r="L235" s="109" t="n">
        <f aca="false">K234/$K$3</f>
        <v>0.135235510623099</v>
      </c>
      <c r="M235" s="118" t="n">
        <f aca="false">IF(J235&gt;K$6,(J235-K$6)^2/(J235-K$6+K$3-K234),0)</f>
        <v>0</v>
      </c>
      <c r="N235" s="118" t="n">
        <f aca="false">IF((J235-M235)&gt;C235,C235,(J235-M235+(C235-(J235-M235))*L235))</f>
        <v>0.59909331206033</v>
      </c>
      <c r="O235" s="118" t="n">
        <f aca="false">IF(K234&gt;(K$5/100*K$3),(K$4/100*L235*(K234-(K$5/100*K$3))),0)</f>
        <v>0</v>
      </c>
      <c r="P235" s="105" t="n">
        <f aca="false">P234+M235-Q235</f>
        <v>4.99108173616887E-007</v>
      </c>
      <c r="Q235" s="118" t="n">
        <f aca="false">P234*(1-0.5^(1/K$7))</f>
        <v>4.99108173616887E-007</v>
      </c>
      <c r="R235" s="105" t="n">
        <f aca="false">R234-S235+O235</f>
        <v>1.14169554638228</v>
      </c>
      <c r="S235" s="118" t="n">
        <f aca="false">R234*(1-0.5^(1/K$8))</f>
        <v>0.0266858683943384</v>
      </c>
      <c r="T235" s="105" t="n">
        <f aca="false">Q235*R$8/86.4</f>
        <v>4.96393117579851E-005</v>
      </c>
      <c r="U235" s="105" t="n">
        <f aca="false">S235*R$8/86.4</f>
        <v>2.65407022121007</v>
      </c>
      <c r="V235" s="105" t="n">
        <f aca="false">(Q235+S235)*R$8/86.4</f>
        <v>2.65411986052183</v>
      </c>
      <c r="Y235" s="15"/>
      <c r="Z235" s="15"/>
      <c r="AA235" s="15"/>
      <c r="AB235" s="15"/>
      <c r="AC235" s="105" t="n">
        <f aca="false">(B235-B$16)^2</f>
        <v>0.588879147928995</v>
      </c>
      <c r="AD235" s="105" t="n">
        <f aca="false">(B235-V235)^2</f>
        <v>5.61159311521413</v>
      </c>
      <c r="AE235" s="32"/>
      <c r="AF235" s="32" t="n">
        <f aca="false">B235-V235</f>
        <v>2.36888013947817</v>
      </c>
      <c r="AG235" s="32" t="str">
        <f aca="false">B235</f>
        <v>5,023</v>
      </c>
      <c r="AH235" s="32"/>
      <c r="AI235" s="119" t="str">
        <f aca="false">IF(V235&lt;B235,"-","+")</f>
        <v>-</v>
      </c>
      <c r="AJ235" s="120" t="n">
        <f aca="false">IF(AI235="-",AJ234-1,AJ234+1)</f>
        <v>-218</v>
      </c>
      <c r="AK235" s="112"/>
      <c r="AL235" s="105" t="n">
        <f aca="false">V235-V$16+AL234</f>
        <v>690.79497693215</v>
      </c>
      <c r="AM235" s="105" t="n">
        <f aca="false">B235-B$16+AM234</f>
        <v>466.342153846155</v>
      </c>
      <c r="AN235" s="105" t="n">
        <f aca="false">(AM235-AM$16)^2</f>
        <v>18478.5240679403</v>
      </c>
      <c r="AO235" s="105" t="n">
        <f aca="false">(AM235-AL235)^2</f>
        <v>50379.0697912728</v>
      </c>
      <c r="AP235" s="32"/>
      <c r="AQ235" s="109" t="n">
        <f aca="false">((V235-B235)/B235)^2</f>
        <v>0.222412820405555</v>
      </c>
    </row>
    <row r="236" customFormat="false" ht="12.8" hidden="false" customHeight="false" outlineLevel="0" collapsed="false">
      <c r="A236" s="113" t="n">
        <v>41127</v>
      </c>
      <c r="B236" s="114" t="s">
        <v>141</v>
      </c>
      <c r="C236" s="68" t="n">
        <v>4.43</v>
      </c>
      <c r="D236" s="115" t="n">
        <v>0</v>
      </c>
      <c r="E236" s="116" t="n">
        <v>0</v>
      </c>
      <c r="F236" s="116" t="n">
        <v>0</v>
      </c>
      <c r="G236" s="116" t="n">
        <v>0</v>
      </c>
      <c r="H236" s="117"/>
      <c r="I236" s="117"/>
      <c r="J236" s="118" t="n">
        <f aca="false">(D236*D$15*D$8+E236*E$15*E$8+F236*F$15*F$8+G236*G$15*G$8+H236*H$15*H$8+I236*I$15*I$8)*M$15</f>
        <v>0</v>
      </c>
      <c r="K236" s="105" t="n">
        <f aca="false">K235+J236-M236-N236-O236</f>
        <v>26.6732119786671</v>
      </c>
      <c r="L236" s="109" t="n">
        <f aca="false">K235/$K$3</f>
        <v>0.132327290661641</v>
      </c>
      <c r="M236" s="118" t="n">
        <f aca="false">IF(J236&gt;K$6,(J236-K$6)^2/(J236-K$6+K$3-K235),0)</f>
        <v>0</v>
      </c>
      <c r="N236" s="118" t="n">
        <f aca="false">IF((J236-M236)&gt;C236,C236,(J236-M236+(C236-(J236-M236))*L236))</f>
        <v>0.586209897631071</v>
      </c>
      <c r="O236" s="118" t="n">
        <f aca="false">IF(K235&gt;(K$5/100*K$3),(K$4/100*L236*(K235-(K$5/100*K$3))),0)</f>
        <v>0</v>
      </c>
      <c r="P236" s="105" t="n">
        <f aca="false">P235+M236-Q236</f>
        <v>2.49554086808444E-007</v>
      </c>
      <c r="Q236" s="118" t="n">
        <f aca="false">P235*(1-0.5^(1/K$7))</f>
        <v>2.49554086808444E-007</v>
      </c>
      <c r="R236" s="105" t="n">
        <f aca="false">R235-S236+O236</f>
        <v>1.11561918406443</v>
      </c>
      <c r="S236" s="118" t="n">
        <f aca="false">R235*(1-0.5^(1/K$8))</f>
        <v>0.0260763623178521</v>
      </c>
      <c r="T236" s="105" t="n">
        <f aca="false">Q236*R$8/86.4</f>
        <v>2.48196558789925E-005</v>
      </c>
      <c r="U236" s="105" t="n">
        <f aca="false">S236*R$8/86.4</f>
        <v>2.5934511735799</v>
      </c>
      <c r="V236" s="105" t="n">
        <f aca="false">(Q236+S236)*R$8/86.4</f>
        <v>2.59347599323578</v>
      </c>
      <c r="Y236" s="15"/>
      <c r="Z236" s="15"/>
      <c r="AA236" s="15"/>
      <c r="AB236" s="15"/>
      <c r="AC236" s="105" t="n">
        <f aca="false">(B236-B$16)^2</f>
        <v>0.588879147928995</v>
      </c>
      <c r="AD236" s="105" t="n">
        <f aca="false">(B236-V236)^2</f>
        <v>5.90258689944367</v>
      </c>
      <c r="AE236" s="32"/>
      <c r="AF236" s="32" t="n">
        <f aca="false">B236-V236</f>
        <v>2.42952400676422</v>
      </c>
      <c r="AG236" s="32" t="str">
        <f aca="false">B236</f>
        <v>5,023</v>
      </c>
      <c r="AH236" s="32"/>
      <c r="AI236" s="119" t="str">
        <f aca="false">IF(V236&lt;B236,"-","+")</f>
        <v>-</v>
      </c>
      <c r="AJ236" s="120" t="n">
        <f aca="false">IF(AI236="-",AJ235-1,AJ235+1)</f>
        <v>-219</v>
      </c>
      <c r="AK236" s="112"/>
      <c r="AL236" s="105" t="n">
        <f aca="false">V236-V$16+AL235</f>
        <v>608.389136549381</v>
      </c>
      <c r="AM236" s="105" t="n">
        <f aca="false">B236-B$16+AM235</f>
        <v>465.57476923077</v>
      </c>
      <c r="AN236" s="105" t="n">
        <f aca="false">(AM236-AM$16)^2</f>
        <v>18270.4829635469</v>
      </c>
      <c r="AO236" s="105" t="n">
        <f aca="false">(AM236-AL236)^2</f>
        <v>20395.9435126151</v>
      </c>
      <c r="AP236" s="32"/>
      <c r="AQ236" s="109" t="n">
        <f aca="false">((V236-B236)/B236)^2</f>
        <v>0.233946220447604</v>
      </c>
    </row>
    <row r="237" customFormat="false" ht="12.8" hidden="false" customHeight="false" outlineLevel="0" collapsed="false">
      <c r="A237" s="113" t="n">
        <v>41128</v>
      </c>
      <c r="B237" s="114" t="s">
        <v>141</v>
      </c>
      <c r="C237" s="68" t="n">
        <v>4.43</v>
      </c>
      <c r="D237" s="115" t="n">
        <v>0</v>
      </c>
      <c r="E237" s="116" t="n">
        <v>0</v>
      </c>
      <c r="F237" s="116" t="n">
        <v>0</v>
      </c>
      <c r="G237" s="116" t="n">
        <v>0</v>
      </c>
      <c r="H237" s="117"/>
      <c r="I237" s="117"/>
      <c r="J237" s="118" t="n">
        <f aca="false">(D237*D$15*D$8+E237*E$15*E$8+F237*F$15*F$8+G237*G$15*G$8+H237*H$15*H$8+I237*I$15*I$8)*M$15</f>
        <v>0</v>
      </c>
      <c r="K237" s="105" t="n">
        <f aca="false">K236+J237-M237-N237-O237</f>
        <v>26.0996084395142</v>
      </c>
      <c r="L237" s="109" t="n">
        <f aca="false">K236/$K$3</f>
        <v>0.129481611546927</v>
      </c>
      <c r="M237" s="118" t="n">
        <f aca="false">IF(J237&gt;K$6,(J237-K$6)^2/(J237-K$6+K$3-K236),0)</f>
        <v>0</v>
      </c>
      <c r="N237" s="118" t="n">
        <f aca="false">IF((J237-M237)&gt;C237,C237,(J237-M237+(C237-(J237-M237))*L237))</f>
        <v>0.573603539152889</v>
      </c>
      <c r="O237" s="118" t="n">
        <f aca="false">IF(K236&gt;(K$5/100*K$3),(K$4/100*L237*(K236-(K$5/100*K$3))),0)</f>
        <v>0</v>
      </c>
      <c r="P237" s="105" t="n">
        <f aca="false">P236+M237-Q237</f>
        <v>1.24777043404222E-007</v>
      </c>
      <c r="Q237" s="118" t="n">
        <f aca="false">P236*(1-0.5^(1/K$7))</f>
        <v>1.24777043404222E-007</v>
      </c>
      <c r="R237" s="105" t="n">
        <f aca="false">R236-S237+O237</f>
        <v>1.09013840668504</v>
      </c>
      <c r="S237" s="118" t="n">
        <f aca="false">R236*(1-0.5^(1/K$8))</f>
        <v>0.0254807773793924</v>
      </c>
      <c r="T237" s="105" t="n">
        <f aca="false">Q237*R$8/86.4</f>
        <v>1.24098279394963E-005</v>
      </c>
      <c r="U237" s="105" t="n">
        <f aca="false">S237*R$8/86.4</f>
        <v>2.53421666691109</v>
      </c>
      <c r="V237" s="105" t="n">
        <f aca="false">(Q237+S237)*R$8/86.4</f>
        <v>2.53422907673903</v>
      </c>
      <c r="Y237" s="15"/>
      <c r="Z237" s="15"/>
      <c r="AA237" s="15"/>
      <c r="AB237" s="15"/>
      <c r="AC237" s="105" t="n">
        <f aca="false">(B237-B$16)^2</f>
        <v>0.588879147928995</v>
      </c>
      <c r="AD237" s="105" t="n">
        <f aca="false">(B237-V237)^2</f>
        <v>6.19398070846924</v>
      </c>
      <c r="AE237" s="32"/>
      <c r="AF237" s="32" t="n">
        <f aca="false">B237-V237</f>
        <v>2.48877092326097</v>
      </c>
      <c r="AG237" s="32" t="str">
        <f aca="false">B237</f>
        <v>5,023</v>
      </c>
      <c r="AH237" s="32"/>
      <c r="AI237" s="119" t="str">
        <f aca="false">IF(V237&lt;B237,"-","+")</f>
        <v>-</v>
      </c>
      <c r="AJ237" s="120" t="n">
        <f aca="false">IF(AI237="-",AJ236-1,AJ236+1)</f>
        <v>-220</v>
      </c>
      <c r="AK237" s="112"/>
      <c r="AL237" s="105" t="n">
        <f aca="false">V237-V$16+AL236</f>
        <v>525.924049250115</v>
      </c>
      <c r="AM237" s="105" t="n">
        <f aca="false">B237-B$16+AM236</f>
        <v>464.807384615385</v>
      </c>
      <c r="AN237" s="105" t="n">
        <f aca="false">(AM237-AM$16)^2</f>
        <v>18063.6196174493</v>
      </c>
      <c r="AO237" s="105" t="n">
        <f aca="false">(AM237-AL237)^2</f>
        <v>3735.24669607411</v>
      </c>
      <c r="AP237" s="32"/>
      <c r="AQ237" s="109" t="n">
        <f aca="false">((V237-B237)/B237)^2</f>
        <v>0.245495475281919</v>
      </c>
    </row>
    <row r="238" customFormat="false" ht="12.8" hidden="false" customHeight="false" outlineLevel="0" collapsed="false">
      <c r="A238" s="113" t="n">
        <v>41129</v>
      </c>
      <c r="B238" s="114" t="s">
        <v>142</v>
      </c>
      <c r="C238" s="68" t="n">
        <v>3.13</v>
      </c>
      <c r="D238" s="115" t="n">
        <v>0</v>
      </c>
      <c r="E238" s="116" t="n">
        <v>0</v>
      </c>
      <c r="F238" s="116" t="n">
        <v>0</v>
      </c>
      <c r="G238" s="116" t="n">
        <v>0</v>
      </c>
      <c r="H238" s="117"/>
      <c r="I238" s="117"/>
      <c r="J238" s="118" t="n">
        <f aca="false">(D238*D$15*D$8+E238*E$15*E$8+F238*F$15*F$8+G238*G$15*G$8+H238*H$15*H$8+I238*I$15*I$8)*M$15</f>
        <v>0</v>
      </c>
      <c r="K238" s="105" t="n">
        <f aca="false">K237+J238-M238-N238-O238</f>
        <v>25.7030464277876</v>
      </c>
      <c r="L238" s="109" t="n">
        <f aca="false">K237/$K$3</f>
        <v>0.126697128347156</v>
      </c>
      <c r="M238" s="118" t="n">
        <f aca="false">IF(J238&gt;K$6,(J238-K$6)^2/(J238-K$6+K$3-K237),0)</f>
        <v>0</v>
      </c>
      <c r="N238" s="118" t="n">
        <f aca="false">IF((J238-M238)&gt;C238,C238,(J238-M238+(C238-(J238-M238))*L238))</f>
        <v>0.396562011726599</v>
      </c>
      <c r="O238" s="118" t="n">
        <f aca="false">IF(K237&gt;(K$5/100*K$3),(K$4/100*L238*(K237-(K$5/100*K$3))),0)</f>
        <v>0</v>
      </c>
      <c r="P238" s="105" t="n">
        <f aca="false">P237+M238-Q238</f>
        <v>6.23885217021109E-008</v>
      </c>
      <c r="Q238" s="118" t="n">
        <f aca="false">P237*(1-0.5^(1/K$7))</f>
        <v>6.23885217021109E-008</v>
      </c>
      <c r="R238" s="105" t="n">
        <f aca="false">R237-S238+O238</f>
        <v>1.06523961106531</v>
      </c>
      <c r="S238" s="118" t="n">
        <f aca="false">R237*(1-0.5^(1/K$8))</f>
        <v>0.0248987956197271</v>
      </c>
      <c r="T238" s="105" t="n">
        <f aca="false">Q238*R$8/86.4</f>
        <v>6.20491396974813E-006</v>
      </c>
      <c r="U238" s="105" t="n">
        <f aca="false">S238*R$8/86.4</f>
        <v>2.47633507824439</v>
      </c>
      <c r="V238" s="105" t="n">
        <f aca="false">(Q238+S238)*R$8/86.4</f>
        <v>2.47634128315835</v>
      </c>
      <c r="Y238" s="15"/>
      <c r="Z238" s="15"/>
      <c r="AA238" s="15"/>
      <c r="AB238" s="15"/>
      <c r="AC238" s="105" t="n">
        <f aca="false">(B238-B$16)^2</f>
        <v>0.861897994082841</v>
      </c>
      <c r="AD238" s="105" t="n">
        <f aca="false">(B238-V238)^2</f>
        <v>5.69136751324253</v>
      </c>
      <c r="AE238" s="32"/>
      <c r="AF238" s="32" t="n">
        <f aca="false">B238-V238</f>
        <v>2.38565871684165</v>
      </c>
      <c r="AG238" s="32" t="str">
        <f aca="false">B238</f>
        <v>4,862</v>
      </c>
      <c r="AH238" s="32"/>
      <c r="AI238" s="119" t="str">
        <f aca="false">IF(V238&lt;B238,"-","+")</f>
        <v>-</v>
      </c>
      <c r="AJ238" s="120" t="n">
        <f aca="false">IF(AI238="-",AJ237-1,AJ237+1)</f>
        <v>-221</v>
      </c>
      <c r="AK238" s="112"/>
      <c r="AL238" s="105" t="n">
        <f aca="false">V238-V$16+AL237</f>
        <v>443.401074157269</v>
      </c>
      <c r="AM238" s="105" t="n">
        <f aca="false">B238-B$16+AM237</f>
        <v>463.879000000001</v>
      </c>
      <c r="AN238" s="105" t="n">
        <f aca="false">(AM238-AM$16)^2</f>
        <v>17814.9299374949</v>
      </c>
      <c r="AO238" s="105" t="n">
        <f aca="false">(AM238-AL238)^2</f>
        <v>419.34544682042</v>
      </c>
      <c r="AP238" s="32"/>
      <c r="AQ238" s="109" t="n">
        <f aca="false">((V238-B238)/B238)^2</f>
        <v>0.240761323226207</v>
      </c>
    </row>
    <row r="239" customFormat="false" ht="12.8" hidden="false" customHeight="false" outlineLevel="0" collapsed="false">
      <c r="A239" s="113" t="n">
        <v>41130</v>
      </c>
      <c r="B239" s="114" t="s">
        <v>142</v>
      </c>
      <c r="C239" s="68" t="n">
        <v>3.13</v>
      </c>
      <c r="D239" s="115" t="n">
        <v>0</v>
      </c>
      <c r="E239" s="116" t="n">
        <v>0</v>
      </c>
      <c r="F239" s="116" t="n">
        <v>0</v>
      </c>
      <c r="G239" s="116" t="n">
        <v>0</v>
      </c>
      <c r="H239" s="117"/>
      <c r="I239" s="117"/>
      <c r="J239" s="118" t="n">
        <f aca="false">(D239*D$15*D$8+E239*E$15*E$8+F239*F$15*F$8+G239*G$15*G$8+H239*H$15*H$8+I239*I$15*I$8)*M$15</f>
        <v>0</v>
      </c>
      <c r="K239" s="105" t="n">
        <f aca="false">K238+J239-M239-N239-O239</f>
        <v>25.3125098485692</v>
      </c>
      <c r="L239" s="109" t="n">
        <f aca="false">K238/$K$3</f>
        <v>0.124772070037804</v>
      </c>
      <c r="M239" s="118" t="n">
        <f aca="false">IF(J239&gt;K$6,(J239-K$6)^2/(J239-K$6+K$3-K238),0)</f>
        <v>0</v>
      </c>
      <c r="N239" s="118" t="n">
        <f aca="false">IF((J239-M239)&gt;C239,C239,(J239-M239+(C239-(J239-M239))*L239))</f>
        <v>0.390536579218326</v>
      </c>
      <c r="O239" s="118" t="n">
        <f aca="false">IF(K238&gt;(K$5/100*K$3),(K$4/100*L239*(K238-(K$5/100*K$3))),0)</f>
        <v>0</v>
      </c>
      <c r="P239" s="105" t="n">
        <f aca="false">P238+M239-Q239</f>
        <v>3.11942608510554E-008</v>
      </c>
      <c r="Q239" s="118" t="n">
        <f aca="false">P238*(1-0.5^(1/K$7))</f>
        <v>3.11942608510554E-008</v>
      </c>
      <c r="R239" s="105" t="n">
        <f aca="false">R238-S239+O239</f>
        <v>1.04090950472349</v>
      </c>
      <c r="S239" s="118" t="n">
        <f aca="false">R238*(1-0.5^(1/K$8))</f>
        <v>0.0243301063418233</v>
      </c>
      <c r="T239" s="105" t="n">
        <f aca="false">Q239*R$8/86.4</f>
        <v>3.10245698487407E-006</v>
      </c>
      <c r="U239" s="105" t="n">
        <f aca="false">S239*R$8/86.4</f>
        <v>2.4197755068899</v>
      </c>
      <c r="V239" s="105" t="n">
        <f aca="false">(Q239+S239)*R$8/86.4</f>
        <v>2.41977860934688</v>
      </c>
      <c r="Y239" s="15"/>
      <c r="Z239" s="15"/>
      <c r="AA239" s="15"/>
      <c r="AB239" s="15"/>
      <c r="AC239" s="105" t="n">
        <f aca="false">(B239-B$16)^2</f>
        <v>0.861897994082841</v>
      </c>
      <c r="AD239" s="105" t="n">
        <f aca="false">(B239-V239)^2</f>
        <v>5.96444532096364</v>
      </c>
      <c r="AE239" s="32"/>
      <c r="AF239" s="32" t="n">
        <f aca="false">B239-V239</f>
        <v>2.44222139065312</v>
      </c>
      <c r="AG239" s="32" t="str">
        <f aca="false">B239</f>
        <v>4,862</v>
      </c>
      <c r="AH239" s="32"/>
      <c r="AI239" s="119" t="str">
        <f aca="false">IF(V239&lt;B239,"-","+")</f>
        <v>-</v>
      </c>
      <c r="AJ239" s="120" t="n">
        <f aca="false">IF(AI239="-",AJ238-1,AJ238+1)</f>
        <v>-222</v>
      </c>
      <c r="AK239" s="112"/>
      <c r="AL239" s="105" t="n">
        <f aca="false">V239-V$16+AL238</f>
        <v>360.821536390612</v>
      </c>
      <c r="AM239" s="105" t="n">
        <f aca="false">B239-B$16+AM238</f>
        <v>462.950615384616</v>
      </c>
      <c r="AN239" s="105" t="n">
        <f aca="false">(AM239-AM$16)^2</f>
        <v>17567.9640535285</v>
      </c>
      <c r="AO239" s="105" t="n">
        <f aca="false">(AM239-AL239)^2</f>
        <v>10430.3487761636</v>
      </c>
      <c r="AP239" s="32"/>
      <c r="AQ239" s="109" t="n">
        <f aca="false">((V239-B239)/B239)^2</f>
        <v>0.252313305096587</v>
      </c>
    </row>
    <row r="240" customFormat="false" ht="12.8" hidden="false" customHeight="false" outlineLevel="0" collapsed="false">
      <c r="A240" s="113" t="n">
        <v>41131</v>
      </c>
      <c r="B240" s="114" t="s">
        <v>142</v>
      </c>
      <c r="C240" s="68" t="n">
        <v>3.13</v>
      </c>
      <c r="D240" s="115" t="n">
        <v>0</v>
      </c>
      <c r="E240" s="116" t="n">
        <v>0</v>
      </c>
      <c r="F240" s="116" t="n">
        <v>0</v>
      </c>
      <c r="G240" s="116" t="n">
        <v>0</v>
      </c>
      <c r="H240" s="117"/>
      <c r="I240" s="117"/>
      <c r="J240" s="118" t="n">
        <f aca="false">(D240*D$15*D$8+E240*E$15*E$8+F240*F$15*F$8+G240*G$15*G$8+H240*H$15*H$8+I240*I$15*I$8)*M$15</f>
        <v>0</v>
      </c>
      <c r="K240" s="105" t="n">
        <f aca="false">K239+J240-M240-N240-O240</f>
        <v>24.9279071503847</v>
      </c>
      <c r="L240" s="109" t="n">
        <f aca="false">K239/$K$3</f>
        <v>0.122876261400822</v>
      </c>
      <c r="M240" s="118" t="n">
        <f aca="false">IF(J240&gt;K$6,(J240-K$6)^2/(J240-K$6+K$3-K239),0)</f>
        <v>0</v>
      </c>
      <c r="N240" s="118" t="n">
        <f aca="false">IF((J240-M240)&gt;C240,C240,(J240-M240+(C240-(J240-M240))*L240))</f>
        <v>0.384602698184572</v>
      </c>
      <c r="O240" s="118" t="n">
        <f aca="false">IF(K239&gt;(K$5/100*K$3),(K$4/100*L240*(K239-(K$5/100*K$3))),0)</f>
        <v>0</v>
      </c>
      <c r="P240" s="105" t="n">
        <f aca="false">P239+M240-Q240</f>
        <v>1.55971304255277E-008</v>
      </c>
      <c r="Q240" s="118" t="n">
        <f aca="false">P239*(1-0.5^(1/K$7))</f>
        <v>1.55971304255277E-008</v>
      </c>
      <c r="R240" s="105" t="n">
        <f aca="false">R239-S240+O240</f>
        <v>1.01713509877851</v>
      </c>
      <c r="S240" s="118" t="n">
        <f aca="false">R239*(1-0.5^(1/K$8))</f>
        <v>0.0237744059449779</v>
      </c>
      <c r="T240" s="105" t="n">
        <f aca="false">Q240*R$8/86.4</f>
        <v>1.55122849243703E-006</v>
      </c>
      <c r="U240" s="105" t="n">
        <f aca="false">S240*R$8/86.4</f>
        <v>2.3645077579305</v>
      </c>
      <c r="V240" s="105" t="n">
        <f aca="false">(Q240+S240)*R$8/86.4</f>
        <v>2.36450930915899</v>
      </c>
      <c r="Y240" s="15"/>
      <c r="Z240" s="15"/>
      <c r="AA240" s="15"/>
      <c r="AB240" s="15"/>
      <c r="AC240" s="105" t="n">
        <f aca="false">(B240-B$16)^2</f>
        <v>0.861897994082841</v>
      </c>
      <c r="AD240" s="105" t="n">
        <f aca="false">(B240-V240)^2</f>
        <v>6.23745975083752</v>
      </c>
      <c r="AE240" s="32"/>
      <c r="AF240" s="32" t="n">
        <f aca="false">B240-V240</f>
        <v>2.49749069084101</v>
      </c>
      <c r="AG240" s="32" t="str">
        <f aca="false">B240</f>
        <v>4,862</v>
      </c>
      <c r="AH240" s="32"/>
      <c r="AI240" s="119" t="str">
        <f aca="false">IF(V240&lt;B240,"-","+")</f>
        <v>-</v>
      </c>
      <c r="AJ240" s="120" t="n">
        <f aca="false">IF(AI240="-",AJ239-1,AJ239+1)</f>
        <v>-223</v>
      </c>
      <c r="AK240" s="112"/>
      <c r="AL240" s="105" t="n">
        <f aca="false">V240-V$16+AL239</f>
        <v>278.186729323766</v>
      </c>
      <c r="AM240" s="105" t="n">
        <f aca="false">B240-B$16+AM239</f>
        <v>462.022230769232</v>
      </c>
      <c r="AN240" s="105" t="n">
        <f aca="false">(AM240-AM$16)^2</f>
        <v>17322.7219655504</v>
      </c>
      <c r="AO240" s="105" t="n">
        <f aca="false">(AM240-AL240)^2</f>
        <v>33795.4915917059</v>
      </c>
      <c r="AP240" s="32"/>
      <c r="AQ240" s="109" t="n">
        <f aca="false">((V240-B240)/B240)^2</f>
        <v>0.26386260590054</v>
      </c>
    </row>
    <row r="241" customFormat="false" ht="12.8" hidden="false" customHeight="false" outlineLevel="0" collapsed="false">
      <c r="A241" s="113" t="n">
        <v>41132</v>
      </c>
      <c r="B241" s="114" t="s">
        <v>143</v>
      </c>
      <c r="C241" s="68" t="n">
        <v>3.13</v>
      </c>
      <c r="D241" s="115" t="n">
        <v>0</v>
      </c>
      <c r="E241" s="116" t="n">
        <v>0</v>
      </c>
      <c r="F241" s="116" t="n">
        <v>0</v>
      </c>
      <c r="G241" s="116" t="n">
        <v>0</v>
      </c>
      <c r="H241" s="117"/>
      <c r="I241" s="117"/>
      <c r="J241" s="118" t="n">
        <f aca="false">(D241*D$15*D$8+E241*E$15*E$8+F241*F$15*F$8+G241*G$15*G$8+H241*H$15*H$8+I241*I$15*I$8)*M$15</f>
        <v>0</v>
      </c>
      <c r="K241" s="105" t="n">
        <f aca="false">K240+J241-M241-N241-O241</f>
        <v>24.5491481728084</v>
      </c>
      <c r="L241" s="109" t="n">
        <f aca="false">K240/$K$3</f>
        <v>0.121009258011576</v>
      </c>
      <c r="M241" s="118" t="n">
        <f aca="false">IF(J241&gt;K$6,(J241-K$6)^2/(J241-K$6+K$3-K240),0)</f>
        <v>0</v>
      </c>
      <c r="N241" s="118" t="n">
        <f aca="false">IF((J241-M241)&gt;C241,C241,(J241-M241+(C241-(J241-M241))*L241))</f>
        <v>0.378758977576233</v>
      </c>
      <c r="O241" s="118" t="n">
        <f aca="false">IF(K240&gt;(K$5/100*K$3),(K$4/100*L241*(K240-(K$5/100*K$3))),0)</f>
        <v>0</v>
      </c>
      <c r="P241" s="105" t="n">
        <f aca="false">P240+M241-Q241</f>
        <v>7.79856521276386E-009</v>
      </c>
      <c r="Q241" s="118" t="n">
        <f aca="false">P240*(1-0.5^(1/K$7))</f>
        <v>7.79856521276386E-009</v>
      </c>
      <c r="R241" s="105" t="n">
        <f aca="false">R240-S241+O241</f>
        <v>0.99390370101577</v>
      </c>
      <c r="S241" s="118" t="n">
        <f aca="false">R240*(1-0.5^(1/K$8))</f>
        <v>0.0232313977627375</v>
      </c>
      <c r="T241" s="105" t="n">
        <f aca="false">Q241*R$8/86.4</f>
        <v>7.75614246218517E-007</v>
      </c>
      <c r="U241" s="105" t="n">
        <f aca="false">S241*R$8/86.4</f>
        <v>2.31050232610189</v>
      </c>
      <c r="V241" s="105" t="n">
        <f aca="false">(Q241+S241)*R$8/86.4</f>
        <v>2.31050310171614</v>
      </c>
      <c r="Y241" s="15"/>
      <c r="Z241" s="15"/>
      <c r="AA241" s="15"/>
      <c r="AB241" s="15"/>
      <c r="AC241" s="105" t="n">
        <f aca="false">(B241-B$16)^2</f>
        <v>1.18023153254438</v>
      </c>
      <c r="AD241" s="105" t="n">
        <f aca="false">(B241-V241)^2</f>
        <v>5.72882740209446</v>
      </c>
      <c r="AE241" s="32"/>
      <c r="AF241" s="32" t="n">
        <f aca="false">B241-V241</f>
        <v>2.39349689828386</v>
      </c>
      <c r="AG241" s="32" t="str">
        <f aca="false">B241</f>
        <v>4,704</v>
      </c>
      <c r="AH241" s="32"/>
      <c r="AI241" s="119" t="str">
        <f aca="false">IF(V241&lt;B241,"-","+")</f>
        <v>-</v>
      </c>
      <c r="AJ241" s="120" t="n">
        <f aca="false">IF(AI241="-",AJ240-1,AJ240+1)</f>
        <v>-224</v>
      </c>
      <c r="AK241" s="112"/>
      <c r="AL241" s="105" t="n">
        <f aca="false">V241-V$16+AL240</f>
        <v>195.497916049478</v>
      </c>
      <c r="AM241" s="105" t="n">
        <f aca="false">B241-B$16+AM240</f>
        <v>460.935846153847</v>
      </c>
      <c r="AN241" s="105" t="n">
        <f aca="false">(AM241-AM$16)^2</f>
        <v>17037.9314105103</v>
      </c>
      <c r="AO241" s="105" t="n">
        <f aca="false">(AM241-AL241)^2</f>
        <v>70457.294738092</v>
      </c>
      <c r="AP241" s="32"/>
      <c r="AQ241" s="109" t="n">
        <f aca="false">((V241-B241)/B241)^2</f>
        <v>0.258899440504321</v>
      </c>
    </row>
    <row r="242" customFormat="false" ht="12.8" hidden="false" customHeight="false" outlineLevel="0" collapsed="false">
      <c r="A242" s="113" t="n">
        <v>41133</v>
      </c>
      <c r="B242" s="114" t="s">
        <v>143</v>
      </c>
      <c r="C242" s="68" t="n">
        <v>3.13</v>
      </c>
      <c r="D242" s="115" t="n">
        <v>0</v>
      </c>
      <c r="E242" s="116" t="n">
        <v>0</v>
      </c>
      <c r="F242" s="116" t="n">
        <v>0</v>
      </c>
      <c r="G242" s="116" t="n">
        <v>0</v>
      </c>
      <c r="H242" s="117"/>
      <c r="I242" s="117"/>
      <c r="J242" s="118" t="n">
        <f aca="false">(D242*D$15*D$8+E242*E$15*E$8+F242*F$15*F$8+G242*G$15*G$8+H242*H$15*H$8+I242*I$15*I$8)*M$15</f>
        <v>0</v>
      </c>
      <c r="K242" s="105" t="n">
        <f aca="false">K241+J242-M242-N242-O242</f>
        <v>24.1761441253284</v>
      </c>
      <c r="L242" s="109" t="n">
        <f aca="false">K241/$K$3</f>
        <v>0.119170622198099</v>
      </c>
      <c r="M242" s="118" t="n">
        <f aca="false">IF(J242&gt;K$6,(J242-K$6)^2/(J242-K$6+K$3-K241),0)</f>
        <v>0</v>
      </c>
      <c r="N242" s="118" t="n">
        <f aca="false">IF((J242-M242)&gt;C242,C242,(J242-M242+(C242-(J242-M242))*L242))</f>
        <v>0.373004047480051</v>
      </c>
      <c r="O242" s="118" t="n">
        <f aca="false">IF(K241&gt;(K$5/100*K$3),(K$4/100*L242*(K241-(K$5/100*K$3))),0)</f>
        <v>0</v>
      </c>
      <c r="P242" s="105" t="n">
        <f aca="false">P241+M242-Q242</f>
        <v>3.89928260638193E-009</v>
      </c>
      <c r="Q242" s="118" t="n">
        <f aca="false">P241*(1-0.5^(1/K$7))</f>
        <v>3.89928260638193E-009</v>
      </c>
      <c r="R242" s="105" t="n">
        <f aca="false">R241-S242+O242</f>
        <v>0.97120290911125</v>
      </c>
      <c r="S242" s="118" t="n">
        <f aca="false">R241*(1-0.5^(1/K$8))</f>
        <v>0.02270079190452</v>
      </c>
      <c r="T242" s="105" t="n">
        <f aca="false">Q242*R$8/86.4</f>
        <v>3.87807123109258E-007</v>
      </c>
      <c r="U242" s="105" t="n">
        <f aca="false">S242*R$8/86.4</f>
        <v>2.25773038004098</v>
      </c>
      <c r="V242" s="105" t="n">
        <f aca="false">(Q242+S242)*R$8/86.4</f>
        <v>2.2577307678481</v>
      </c>
      <c r="Y242" s="15"/>
      <c r="Z242" s="15"/>
      <c r="AA242" s="15"/>
      <c r="AB242" s="15"/>
      <c r="AC242" s="105" t="n">
        <f aca="false">(B242-B$16)^2</f>
        <v>1.18023153254438</v>
      </c>
      <c r="AD242" s="105" t="n">
        <f aca="false">(B242-V242)^2</f>
        <v>5.98423315617305</v>
      </c>
      <c r="AE242" s="32"/>
      <c r="AF242" s="32" t="n">
        <f aca="false">B242-V242</f>
        <v>2.4462692321519</v>
      </c>
      <c r="AG242" s="32" t="str">
        <f aca="false">B242</f>
        <v>4,704</v>
      </c>
      <c r="AH242" s="32"/>
      <c r="AI242" s="119" t="str">
        <f aca="false">IF(V242&lt;B242,"-","+")</f>
        <v>-</v>
      </c>
      <c r="AJ242" s="120" t="n">
        <f aca="false">IF(AI242="-",AJ241-1,AJ241+1)</f>
        <v>-225</v>
      </c>
      <c r="AK242" s="112"/>
      <c r="AL242" s="105" t="n">
        <f aca="false">V242-V$16+AL241</f>
        <v>112.756330441321</v>
      </c>
      <c r="AM242" s="105" t="n">
        <f aca="false">B242-B$16+AM241</f>
        <v>459.849461538462</v>
      </c>
      <c r="AN242" s="105" t="n">
        <f aca="false">(AM242-AM$16)^2</f>
        <v>16755.5013185353</v>
      </c>
      <c r="AO242" s="105" t="n">
        <f aca="false">(AM242-AL242)^2</f>
        <v>120473.641654817</v>
      </c>
      <c r="AP242" s="32"/>
      <c r="AQ242" s="109" t="n">
        <f aca="false">((V242-B242)/B242)^2</f>
        <v>0.270441838658672</v>
      </c>
    </row>
    <row r="243" customFormat="false" ht="12.8" hidden="false" customHeight="false" outlineLevel="0" collapsed="false">
      <c r="A243" s="113" t="n">
        <v>41134</v>
      </c>
      <c r="B243" s="114" t="s">
        <v>143</v>
      </c>
      <c r="C243" s="68" t="n">
        <v>3.13</v>
      </c>
      <c r="D243" s="115" t="n">
        <v>0</v>
      </c>
      <c r="E243" s="116" t="n">
        <v>0</v>
      </c>
      <c r="F243" s="116" t="n">
        <v>0</v>
      </c>
      <c r="G243" s="116" t="n">
        <v>0</v>
      </c>
      <c r="H243" s="117"/>
      <c r="I243" s="117"/>
      <c r="J243" s="118" t="n">
        <f aca="false">(D243*D$15*D$8+E243*E$15*E$8+F243*F$15*F$8+G243*G$15*G$8+H243*H$15*H$8+I243*I$15*I$8)*M$15</f>
        <v>0</v>
      </c>
      <c r="K243" s="105" t="n">
        <f aca="false">K242+J243-M243-N243-O243</f>
        <v>23.8088075665309</v>
      </c>
      <c r="L243" s="109" t="n">
        <f aca="false">K242/$K$3</f>
        <v>0.117359922938487</v>
      </c>
      <c r="M243" s="118" t="n">
        <f aca="false">IF(J243&gt;K$6,(J243-K$6)^2/(J243-K$6+K$3-K242),0)</f>
        <v>0</v>
      </c>
      <c r="N243" s="118" t="n">
        <f aca="false">IF((J243-M243)&gt;C243,C243,(J243-M243+(C243-(J243-M243))*L243))</f>
        <v>0.367336558797465</v>
      </c>
      <c r="O243" s="118" t="n">
        <f aca="false">IF(K242&gt;(K$5/100*K$3),(K$4/100*L243*(K242-(K$5/100*K$3))),0)</f>
        <v>0</v>
      </c>
      <c r="P243" s="105" t="n">
        <f aca="false">P242+M243-Q243</f>
        <v>1.94964130319097E-009</v>
      </c>
      <c r="Q243" s="118" t="n">
        <f aca="false">P242*(1-0.5^(1/K$7))</f>
        <v>1.94964130319097E-009</v>
      </c>
      <c r="R243" s="105" t="n">
        <f aca="false">R242-S243+O243</f>
        <v>0.949020604010397</v>
      </c>
      <c r="S243" s="118" t="n">
        <f aca="false">R242*(1-0.5^(1/K$8))</f>
        <v>0.0221823051008532</v>
      </c>
      <c r="T243" s="105" t="n">
        <f aca="false">Q243*R$8/86.4</f>
        <v>1.93903561554629E-007</v>
      </c>
      <c r="U243" s="105" t="n">
        <f aca="false">S243*R$8/86.4</f>
        <v>2.20616374689388</v>
      </c>
      <c r="V243" s="105" t="n">
        <f aca="false">(Q243+S243)*R$8/86.4</f>
        <v>2.20616394079744</v>
      </c>
      <c r="Y243" s="15"/>
      <c r="Z243" s="15"/>
      <c r="AA243" s="15"/>
      <c r="AB243" s="15"/>
      <c r="AC243" s="105" t="n">
        <f aca="false">(B243-B$16)^2</f>
        <v>1.18023153254438</v>
      </c>
      <c r="AD243" s="105" t="n">
        <f aca="false">(B243-V243)^2</f>
        <v>6.23918497865257</v>
      </c>
      <c r="AE243" s="32"/>
      <c r="AF243" s="32" t="n">
        <f aca="false">B243-V243</f>
        <v>2.49783605920256</v>
      </c>
      <c r="AG243" s="32" t="str">
        <f aca="false">B243</f>
        <v>4,704</v>
      </c>
      <c r="AH243" s="32"/>
      <c r="AI243" s="119" t="str">
        <f aca="false">IF(V243&lt;B243,"-","+")</f>
        <v>-</v>
      </c>
      <c r="AJ243" s="120" t="n">
        <f aca="false">IF(AI243="-",AJ242-1,AJ242+1)</f>
        <v>-226</v>
      </c>
      <c r="AK243" s="112"/>
      <c r="AL243" s="105" t="n">
        <f aca="false">V243-V$16+AL242</f>
        <v>29.9631780061143</v>
      </c>
      <c r="AM243" s="105" t="n">
        <f aca="false">B243-B$16+AM242</f>
        <v>458.763076923078</v>
      </c>
      <c r="AN243" s="105" t="n">
        <f aca="false">(AM243-AM$16)^2</f>
        <v>16475.4316896254</v>
      </c>
      <c r="AO243" s="105" t="n">
        <f aca="false">(AM243-AL243)^2</f>
        <v>183869.353311198</v>
      </c>
      <c r="AP243" s="32"/>
      <c r="AQ243" s="109" t="n">
        <f aca="false">((V243-B243)/B243)^2</f>
        <v>0.28196372255613</v>
      </c>
    </row>
    <row r="244" customFormat="false" ht="12.8" hidden="false" customHeight="false" outlineLevel="0" collapsed="false">
      <c r="A244" s="113" t="n">
        <v>41135</v>
      </c>
      <c r="B244" s="114" t="s">
        <v>143</v>
      </c>
      <c r="C244" s="68" t="n">
        <v>3.13</v>
      </c>
      <c r="D244" s="115" t="n">
        <v>0</v>
      </c>
      <c r="E244" s="116" t="n">
        <v>0</v>
      </c>
      <c r="F244" s="116" t="n">
        <v>0</v>
      </c>
      <c r="G244" s="116" t="n">
        <v>0</v>
      </c>
      <c r="H244" s="117"/>
      <c r="I244" s="117"/>
      <c r="J244" s="118" t="n">
        <f aca="false">(D244*D$15*D$8+E244*E$15*E$8+F244*F$15*F$8+G244*G$15*G$8+H244*H$15*H$8+I244*I$15*I$8)*M$15</f>
        <v>0</v>
      </c>
      <c r="K244" s="105" t="n">
        <f aca="false">K243+J244-M244-N244-O244</f>
        <v>23.4470523836026</v>
      </c>
      <c r="L244" s="109" t="n">
        <f aca="false">K243/$K$3</f>
        <v>0.115576735759859</v>
      </c>
      <c r="M244" s="118" t="n">
        <f aca="false">IF(J244&gt;K$6,(J244-K$6)^2/(J244-K$6+K$3-K243),0)</f>
        <v>0</v>
      </c>
      <c r="N244" s="118" t="n">
        <f aca="false">IF((J244-M244)&gt;C244,C244,(J244-M244+(C244-(J244-M244))*L244))</f>
        <v>0.361755182928358</v>
      </c>
      <c r="O244" s="118" t="n">
        <f aca="false">IF(K243&gt;(K$5/100*K$3),(K$4/100*L244*(K243-(K$5/100*K$3))),0)</f>
        <v>0</v>
      </c>
      <c r="P244" s="105" t="n">
        <f aca="false">P243+M244-Q244</f>
        <v>9.74820651595483E-010</v>
      </c>
      <c r="Q244" s="118" t="n">
        <f aca="false">P243*(1-0.5^(1/K$7))</f>
        <v>9.74820651595483E-010</v>
      </c>
      <c r="R244" s="105" t="n">
        <f aca="false">R243-S244+O244</f>
        <v>0.927344943458248</v>
      </c>
      <c r="S244" s="118" t="n">
        <f aca="false">R243*(1-0.5^(1/K$8))</f>
        <v>0.0216756605521485</v>
      </c>
      <c r="T244" s="105" t="n">
        <f aca="false">Q244*R$8/86.4</f>
        <v>9.69517807773146E-008</v>
      </c>
      <c r="U244" s="105" t="n">
        <f aca="false">S244*R$8/86.4</f>
        <v>2.1557748972756</v>
      </c>
      <c r="V244" s="105" t="n">
        <f aca="false">(Q244+S244)*R$8/86.4</f>
        <v>2.15577499422738</v>
      </c>
      <c r="Y244" s="15"/>
      <c r="Z244" s="15"/>
      <c r="AA244" s="15"/>
      <c r="AB244" s="15"/>
      <c r="AC244" s="105" t="n">
        <f aca="false">(B244-B$16)^2</f>
        <v>1.18023153254438</v>
      </c>
      <c r="AD244" s="105" t="n">
        <f aca="false">(B244-V244)^2</f>
        <v>6.49345068004486</v>
      </c>
      <c r="AE244" s="32"/>
      <c r="AF244" s="32" t="n">
        <f aca="false">B244-V244</f>
        <v>2.54822500577262</v>
      </c>
      <c r="AG244" s="32" t="str">
        <f aca="false">B244</f>
        <v>4,704</v>
      </c>
      <c r="AH244" s="32"/>
      <c r="AI244" s="119" t="str">
        <f aca="false">IF(V244&lt;B244,"-","+")</f>
        <v>-</v>
      </c>
      <c r="AJ244" s="120" t="n">
        <f aca="false">IF(AI244="-",AJ243-1,AJ243+1)</f>
        <v>-227</v>
      </c>
      <c r="AK244" s="112"/>
      <c r="AL244" s="105" t="n">
        <f aca="false">V244-V$16+AL243</f>
        <v>-52.8803633756629</v>
      </c>
      <c r="AM244" s="105" t="n">
        <f aca="false">B244-B$16+AM243</f>
        <v>457.676692307693</v>
      </c>
      <c r="AN244" s="105" t="n">
        <f aca="false">(AM244-AM$16)^2</f>
        <v>16197.7225237806</v>
      </c>
      <c r="AO244" s="105" t="n">
        <f aca="false">(AM244-AL244)^2</f>
        <v>260668.507108057</v>
      </c>
      <c r="AP244" s="32"/>
      <c r="AQ244" s="109" t="n">
        <f aca="false">((V244-B244)/B244)^2</f>
        <v>0.293454598997238</v>
      </c>
    </row>
    <row r="245" customFormat="false" ht="12.8" hidden="false" customHeight="false" outlineLevel="0" collapsed="false">
      <c r="A245" s="113" t="n">
        <v>41136</v>
      </c>
      <c r="B245" s="114" t="s">
        <v>143</v>
      </c>
      <c r="C245" s="68" t="n">
        <v>3.13</v>
      </c>
      <c r="D245" s="115" t="n">
        <v>3.5</v>
      </c>
      <c r="E245" s="116" t="n">
        <v>0.4</v>
      </c>
      <c r="F245" s="116" t="n">
        <v>0</v>
      </c>
      <c r="G245" s="116" t="n">
        <v>5.6</v>
      </c>
      <c r="H245" s="117"/>
      <c r="I245" s="117"/>
      <c r="J245" s="118" t="n">
        <f aca="false">(D245*D$15*D$8+E245*E$15*E$8+F245*F$15*F$8+G245*G$15*G$8+H245*H$15*H$8+I245*I$15*I$8)*M$15</f>
        <v>3.75527022484235</v>
      </c>
      <c r="K245" s="105" t="n">
        <f aca="false">K244+J245-M245-N245-O245</f>
        <v>24.0637500682403</v>
      </c>
      <c r="L245" s="109" t="n">
        <f aca="false">K244/$K$3</f>
        <v>0.113820642638847</v>
      </c>
      <c r="M245" s="118" t="n">
        <f aca="false">IF(J245&gt;K$6,(J245-K$6)^2/(J245-K$6+K$3-K244),0)</f>
        <v>0.00857254020457741</v>
      </c>
      <c r="N245" s="118" t="n">
        <f aca="false">IF((J245-M245)&gt;C245,C245,(J245-M245+(C245-(J245-M245))*L245))</f>
        <v>3.13</v>
      </c>
      <c r="O245" s="118" t="n">
        <f aca="false">IF(K244&gt;(K$5/100*K$3),(K$4/100*L245*(K244-(K$5/100*K$3))),0)</f>
        <v>0</v>
      </c>
      <c r="P245" s="105" t="n">
        <f aca="false">P244+M245-Q245</f>
        <v>0.00857254069198774</v>
      </c>
      <c r="Q245" s="118" t="n">
        <f aca="false">P244*(1-0.5^(1/K$7))</f>
        <v>4.87410325797741E-010</v>
      </c>
      <c r="R245" s="105" t="n">
        <f aca="false">R244-S245+O245</f>
        <v>0.90616435567732</v>
      </c>
      <c r="S245" s="118" t="n">
        <f aca="false">R244*(1-0.5^(1/K$8))</f>
        <v>0.0211805877809288</v>
      </c>
      <c r="T245" s="105" t="n">
        <f aca="false">Q245*R$8/86.4</f>
        <v>4.84758903886573E-008</v>
      </c>
      <c r="U245" s="105" t="n">
        <f aca="false">S245*R$8/86.4</f>
        <v>2.10653693057317</v>
      </c>
      <c r="V245" s="105" t="n">
        <f aca="false">(Q245+S245)*R$8/86.4</f>
        <v>2.10653697904906</v>
      </c>
      <c r="Y245" s="15"/>
      <c r="Z245" s="15"/>
      <c r="AA245" s="15"/>
      <c r="AB245" s="15"/>
      <c r="AC245" s="105" t="n">
        <f aca="false">(B245-B$16)^2</f>
        <v>1.18023153254438</v>
      </c>
      <c r="AD245" s="105" t="n">
        <f aca="false">(B245-V245)^2</f>
        <v>6.7468141452076</v>
      </c>
      <c r="AE245" s="32"/>
      <c r="AF245" s="32" t="n">
        <f aca="false">B245-V245</f>
        <v>2.59746302095094</v>
      </c>
      <c r="AG245" s="32" t="str">
        <f aca="false">B245</f>
        <v>4,704</v>
      </c>
      <c r="AH245" s="32"/>
      <c r="AI245" s="119" t="str">
        <f aca="false">IF(V245&lt;B245,"-","+")</f>
        <v>-</v>
      </c>
      <c r="AJ245" s="120" t="n">
        <f aca="false">IF(AI245="-",AJ244-1,AJ244+1)</f>
        <v>-228</v>
      </c>
      <c r="AK245" s="112"/>
      <c r="AL245" s="105" t="n">
        <f aca="false">V245-V$16+AL244</f>
        <v>-135.773142772618</v>
      </c>
      <c r="AM245" s="105" t="n">
        <f aca="false">B245-B$16+AM244</f>
        <v>456.590307692309</v>
      </c>
      <c r="AN245" s="105" t="n">
        <f aca="false">(AM245-AM$16)^2</f>
        <v>15922.3738210009</v>
      </c>
      <c r="AO245" s="105" t="n">
        <f aca="false">(AM245-AL245)^2</f>
        <v>350894.457446714</v>
      </c>
      <c r="AP245" s="32"/>
      <c r="AQ245" s="109" t="n">
        <f aca="false">((V245-B245)/B245)^2</f>
        <v>0.304904701220755</v>
      </c>
    </row>
    <row r="246" customFormat="false" ht="12.8" hidden="false" customHeight="false" outlineLevel="0" collapsed="false">
      <c r="A246" s="113" t="n">
        <v>41137</v>
      </c>
      <c r="B246" s="114" t="s">
        <v>143</v>
      </c>
      <c r="C246" s="68" t="n">
        <v>3.13</v>
      </c>
      <c r="D246" s="115" t="n">
        <v>0</v>
      </c>
      <c r="E246" s="116" t="n">
        <v>9.3</v>
      </c>
      <c r="F246" s="116" t="n">
        <v>0</v>
      </c>
      <c r="G246" s="116" t="n">
        <v>0.2</v>
      </c>
      <c r="H246" s="117"/>
      <c r="I246" s="117"/>
      <c r="J246" s="118" t="n">
        <f aca="false">(D246*D$15*D$8+E246*E$15*E$8+F246*F$15*F$8+G246*G$15*G$8+H246*H$15*H$8+I246*I$15*I$8)*M$15</f>
        <v>1.92687102795432</v>
      </c>
      <c r="K246" s="105" t="n">
        <f aca="false">K245+J246-M246-N246-O246</f>
        <v>23.9232073746327</v>
      </c>
      <c r="L246" s="109" t="n">
        <f aca="false">K245/$K$3</f>
        <v>0.116814320719613</v>
      </c>
      <c r="M246" s="118" t="n">
        <f aca="false">IF(J246&gt;K$6,(J246-K$6)^2/(J246-K$6+K$3-K245),0)</f>
        <v>0</v>
      </c>
      <c r="N246" s="118" t="n">
        <f aca="false">IF((J246-M246)&gt;C246,C246,(J246-M246+(C246-(J246-M246))*L246))</f>
        <v>2.06741372156192</v>
      </c>
      <c r="O246" s="118" t="n">
        <f aca="false">IF(K245&gt;(K$5/100*K$3),(K$4/100*L246*(K245-(K$5/100*K$3))),0)</f>
        <v>0</v>
      </c>
      <c r="P246" s="105" t="n">
        <f aca="false">P245+M246-Q246</f>
        <v>0.00428627034599387</v>
      </c>
      <c r="Q246" s="118" t="n">
        <f aca="false">P245*(1-0.5^(1/K$7))</f>
        <v>0.00428627034599387</v>
      </c>
      <c r="R246" s="105" t="n">
        <f aca="false">R245-S246+O246</f>
        <v>0.885467533189888</v>
      </c>
      <c r="S246" s="118" t="n">
        <f aca="false">R245*(1-0.5^(1/K$8))</f>
        <v>0.0206968224874312</v>
      </c>
      <c r="T246" s="105" t="n">
        <f aca="false">Q246*R$8/86.4</f>
        <v>0.426295382906543</v>
      </c>
      <c r="U246" s="105" t="n">
        <f aca="false">S246*R$8/86.4</f>
        <v>2.05842356058445</v>
      </c>
      <c r="V246" s="105" t="n">
        <f aca="false">(Q246+S246)*R$8/86.4</f>
        <v>2.48471894349099</v>
      </c>
      <c r="Y246" s="15"/>
      <c r="Z246" s="15"/>
      <c r="AA246" s="15"/>
      <c r="AB246" s="15"/>
      <c r="AC246" s="105" t="n">
        <f aca="false">(B246-B$16)^2</f>
        <v>1.18023153254438</v>
      </c>
      <c r="AD246" s="105" t="n">
        <f aca="false">(B246-V246)^2</f>
        <v>4.92520840777974</v>
      </c>
      <c r="AE246" s="32"/>
      <c r="AF246" s="32" t="n">
        <f aca="false">B246-V246</f>
        <v>2.21928105650901</v>
      </c>
      <c r="AG246" s="32" t="str">
        <f aca="false">B246</f>
        <v>4,704</v>
      </c>
      <c r="AH246" s="32"/>
      <c r="AI246" s="119" t="str">
        <f aca="false">IF(V246&lt;B246,"-","+")</f>
        <v>-</v>
      </c>
      <c r="AJ246" s="120" t="n">
        <f aca="false">IF(AI246="-",AJ245-1,AJ245+1)</f>
        <v>-229</v>
      </c>
      <c r="AK246" s="112"/>
      <c r="AL246" s="105" t="n">
        <f aca="false">V246-V$16+AL245</f>
        <v>-218.287740205132</v>
      </c>
      <c r="AM246" s="105" t="n">
        <f aca="false">B246-B$16+AM245</f>
        <v>455.503923076924</v>
      </c>
      <c r="AN246" s="105" t="n">
        <f aca="false">(AM246-AM$16)^2</f>
        <v>15649.3855812863</v>
      </c>
      <c r="AO246" s="105" t="n">
        <f aca="false">(AM246-AL246)^2</f>
        <v>453995.205508399</v>
      </c>
      <c r="AP246" s="32"/>
      <c r="AQ246" s="109" t="n">
        <f aca="false">((V246-B246)/B246)^2</f>
        <v>0.222581972128391</v>
      </c>
    </row>
    <row r="247" customFormat="false" ht="12.8" hidden="false" customHeight="false" outlineLevel="0" collapsed="false">
      <c r="A247" s="113" t="n">
        <v>41138</v>
      </c>
      <c r="B247" s="114" t="s">
        <v>144</v>
      </c>
      <c r="C247" s="68" t="n">
        <v>3.13</v>
      </c>
      <c r="D247" s="115" t="n">
        <v>0</v>
      </c>
      <c r="E247" s="116" t="n">
        <v>0</v>
      </c>
      <c r="F247" s="116" t="n">
        <v>0</v>
      </c>
      <c r="G247" s="116" t="n">
        <v>0</v>
      </c>
      <c r="H247" s="117"/>
      <c r="I247" s="117"/>
      <c r="J247" s="118" t="n">
        <f aca="false">(D247*D$15*D$8+E247*E$15*E$8+F247*F$15*F$8+G247*G$15*G$8+H247*H$15*H$8+I247*I$15*I$8)*M$15</f>
        <v>0</v>
      </c>
      <c r="K247" s="105" t="n">
        <f aca="false">K246+J247-M247-N247-O247</f>
        <v>23.5597139810279</v>
      </c>
      <c r="L247" s="109" t="n">
        <f aca="false">K246/$K$3</f>
        <v>0.116132074634139</v>
      </c>
      <c r="M247" s="118" t="n">
        <f aca="false">IF(J247&gt;K$6,(J247-K$6)^2/(J247-K$6+K$3-K246),0)</f>
        <v>0</v>
      </c>
      <c r="N247" s="118" t="n">
        <f aca="false">IF((J247-M247)&gt;C247,C247,(J247-M247+(C247-(J247-M247))*L247))</f>
        <v>0.363493393604857</v>
      </c>
      <c r="O247" s="118" t="n">
        <f aca="false">IF(K246&gt;(K$5/100*K$3),(K$4/100*L247*(K246-(K$5/100*K$3))),0)</f>
        <v>0</v>
      </c>
      <c r="P247" s="105" t="n">
        <f aca="false">P246+M247-Q247</f>
        <v>0.00214313517299694</v>
      </c>
      <c r="Q247" s="118" t="n">
        <f aca="false">P246*(1-0.5^(1/K$7))</f>
        <v>0.00214313517299694</v>
      </c>
      <c r="R247" s="105" t="n">
        <f aca="false">R246-S247+O247</f>
        <v>0.865243426781381</v>
      </c>
      <c r="S247" s="118" t="n">
        <f aca="false">R246*(1-0.5^(1/K$8))</f>
        <v>0.0202241064085075</v>
      </c>
      <c r="T247" s="105" t="n">
        <f aca="false">Q247*R$8/86.4</f>
        <v>0.213147691453272</v>
      </c>
      <c r="U247" s="105" t="n">
        <f aca="false">S247*R$8/86.4</f>
        <v>2.01140910148501</v>
      </c>
      <c r="V247" s="105" t="n">
        <f aca="false">(Q247+S247)*R$8/86.4</f>
        <v>2.22455679293828</v>
      </c>
      <c r="Y247" s="15"/>
      <c r="Z247" s="15"/>
      <c r="AA247" s="15"/>
      <c r="AB247" s="15"/>
      <c r="AC247" s="105" t="n">
        <f aca="false">(B247-B$16)^2</f>
        <v>1.54351953254438</v>
      </c>
      <c r="AD247" s="105" t="n">
        <f aca="false">(B247-V247)^2</f>
        <v>5.39838833644126</v>
      </c>
      <c r="AE247" s="32"/>
      <c r="AF247" s="32" t="n">
        <f aca="false">B247-V247</f>
        <v>2.32344320706172</v>
      </c>
      <c r="AG247" s="32" t="str">
        <f aca="false">B247</f>
        <v>4,548</v>
      </c>
      <c r="AH247" s="32"/>
      <c r="AI247" s="119" t="str">
        <f aca="false">IF(V247&lt;B247,"-","+")</f>
        <v>-</v>
      </c>
      <c r="AJ247" s="120" t="n">
        <f aca="false">IF(AI247="-",AJ246-1,AJ246+1)</f>
        <v>-230</v>
      </c>
      <c r="AK247" s="112"/>
      <c r="AL247" s="105" t="n">
        <f aca="false">V247-V$16+AL246</f>
        <v>-301.062499788198</v>
      </c>
      <c r="AM247" s="105" t="n">
        <f aca="false">B247-B$16+AM246</f>
        <v>454.261538461539</v>
      </c>
      <c r="AN247" s="105" t="n">
        <f aca="false">(AM247-AM$16)^2</f>
        <v>15340.0906712961</v>
      </c>
      <c r="AO247" s="105" t="n">
        <f aca="false">(AM247-AL247)^2</f>
        <v>570514.40275789</v>
      </c>
      <c r="AP247" s="32"/>
      <c r="AQ247" s="109" t="n">
        <f aca="false">((V247-B247)/B247)^2</f>
        <v>0.260989605279504</v>
      </c>
    </row>
    <row r="248" customFormat="false" ht="12.8" hidden="false" customHeight="false" outlineLevel="0" collapsed="false">
      <c r="A248" s="113" t="n">
        <v>41139</v>
      </c>
      <c r="B248" s="114" t="s">
        <v>144</v>
      </c>
      <c r="C248" s="68" t="n">
        <v>3.13</v>
      </c>
      <c r="D248" s="115" t="n">
        <v>0</v>
      </c>
      <c r="E248" s="116" t="n">
        <v>0</v>
      </c>
      <c r="F248" s="116" t="n">
        <v>6.8</v>
      </c>
      <c r="G248" s="116" t="n">
        <v>0</v>
      </c>
      <c r="H248" s="117"/>
      <c r="I248" s="117"/>
      <c r="J248" s="118" t="n">
        <f aca="false">(D248*D$15*D$8+E248*E$15*E$8+F248*F$15*F$8+G248*G$15*G$8+H248*H$15*H$8+I248*I$15*I$8)*M$15</f>
        <v>0.236957891299207</v>
      </c>
      <c r="K248" s="105" t="n">
        <f aca="false">K247+J248-M248-N248-O248</f>
        <v>23.2288438615324</v>
      </c>
      <c r="L248" s="109" t="n">
        <f aca="false">K247/$K$3</f>
        <v>0.114367543597223</v>
      </c>
      <c r="M248" s="118" t="n">
        <f aca="false">IF(J248&gt;K$6,(J248-K$6)^2/(J248-K$6+K$3-K247),0)</f>
        <v>0</v>
      </c>
      <c r="N248" s="118" t="n">
        <f aca="false">IF((J248-M248)&gt;C248,C248,(J248-M248+(C248-(J248-M248))*L248))</f>
        <v>0.567828010794646</v>
      </c>
      <c r="O248" s="118" t="n">
        <f aca="false">IF(K247&gt;(K$5/100*K$3),(K$4/100*L248*(K247-(K$5/100*K$3))),0)</f>
        <v>0</v>
      </c>
      <c r="P248" s="105" t="n">
        <f aca="false">P247+M248-Q248</f>
        <v>0.00107156758649847</v>
      </c>
      <c r="Q248" s="118" t="n">
        <f aca="false">P247*(1-0.5^(1/K$7))</f>
        <v>0.00107156758649847</v>
      </c>
      <c r="R248" s="105" t="n">
        <f aca="false">R247-S248+O248</f>
        <v>0.845481239601633</v>
      </c>
      <c r="S248" s="118" t="n">
        <f aca="false">R247*(1-0.5^(1/K$8))</f>
        <v>0.019762187179748</v>
      </c>
      <c r="T248" s="105" t="n">
        <f aca="false">Q248*R$8/86.4</f>
        <v>0.106573845726636</v>
      </c>
      <c r="U248" s="105" t="n">
        <f aca="false">S248*R$8/86.4</f>
        <v>1.96546845411544</v>
      </c>
      <c r="V248" s="105" t="n">
        <f aca="false">(Q248+S248)*R$8/86.4</f>
        <v>2.07204229984208</v>
      </c>
      <c r="Y248" s="15"/>
      <c r="Z248" s="15"/>
      <c r="AA248" s="15"/>
      <c r="AB248" s="15"/>
      <c r="AC248" s="105" t="n">
        <f aca="false">(B248-B$16)^2</f>
        <v>1.54351953254438</v>
      </c>
      <c r="AD248" s="105" t="n">
        <f aca="false">(B248-V248)^2</f>
        <v>6.1303665329713</v>
      </c>
      <c r="AE248" s="32"/>
      <c r="AF248" s="32" t="n">
        <f aca="false">B248-V248</f>
        <v>2.47595770015792</v>
      </c>
      <c r="AG248" s="32" t="str">
        <f aca="false">B248</f>
        <v>4,548</v>
      </c>
      <c r="AH248" s="32"/>
      <c r="AI248" s="119" t="str">
        <f aca="false">IF(V248&lt;B248,"-","+")</f>
        <v>-</v>
      </c>
      <c r="AJ248" s="120" t="n">
        <f aca="false">IF(AI248="-",AJ247-1,AJ247+1)</f>
        <v>-231</v>
      </c>
      <c r="AK248" s="112"/>
      <c r="AL248" s="105" t="n">
        <f aca="false">V248-V$16+AL247</f>
        <v>-383.989773864361</v>
      </c>
      <c r="AM248" s="105" t="n">
        <f aca="false">B248-B$16+AM247</f>
        <v>453.019153846155</v>
      </c>
      <c r="AN248" s="105" t="n">
        <f aca="false">(AM248-AM$16)^2</f>
        <v>15033.8828003711</v>
      </c>
      <c r="AO248" s="105" t="n">
        <f aca="false">(AM248-AL248)^2</f>
        <v>700583.945067107</v>
      </c>
      <c r="AP248" s="32"/>
      <c r="AQ248" s="109" t="n">
        <f aca="false">((V248-B248)/B248)^2</f>
        <v>0.296377704223033</v>
      </c>
    </row>
    <row r="249" customFormat="false" ht="12.8" hidden="false" customHeight="false" outlineLevel="0" collapsed="false">
      <c r="A249" s="113" t="n">
        <v>41140</v>
      </c>
      <c r="B249" s="114" t="s">
        <v>145</v>
      </c>
      <c r="C249" s="68" t="n">
        <v>3.13</v>
      </c>
      <c r="D249" s="115" t="n">
        <v>0</v>
      </c>
      <c r="E249" s="116" t="n">
        <v>0</v>
      </c>
      <c r="F249" s="116" t="n">
        <v>0</v>
      </c>
      <c r="G249" s="116" t="n">
        <v>0</v>
      </c>
      <c r="H249" s="117"/>
      <c r="I249" s="117"/>
      <c r="J249" s="118" t="n">
        <f aca="false">(D249*D$15*D$8+E249*E$15*E$8+F249*F$15*F$8+G249*G$15*G$8+H249*H$15*H$8+I249*I$15*I$8)*M$15</f>
        <v>0</v>
      </c>
      <c r="K249" s="105" t="n">
        <f aca="false">K248+J249-M249-N249-O249</f>
        <v>22.8759007484907</v>
      </c>
      <c r="L249" s="109" t="n">
        <f aca="false">K248/$K$3</f>
        <v>0.112761377968604</v>
      </c>
      <c r="M249" s="118" t="n">
        <f aca="false">IF(J249&gt;K$6,(J249-K$6)^2/(J249-K$6+K$3-K248),0)</f>
        <v>0</v>
      </c>
      <c r="N249" s="118" t="n">
        <f aca="false">IF((J249-M249)&gt;C249,C249,(J249-M249+(C249-(J249-M249))*L249))</f>
        <v>0.352943113041731</v>
      </c>
      <c r="O249" s="118" t="n">
        <f aca="false">IF(K248&gt;(K$5/100*K$3),(K$4/100*L249*(K248-(K$5/100*K$3))),0)</f>
        <v>0</v>
      </c>
      <c r="P249" s="105" t="n">
        <f aca="false">P248+M249-Q249</f>
        <v>0.000535783793249234</v>
      </c>
      <c r="Q249" s="118" t="n">
        <f aca="false">P248*(1-0.5^(1/K$7))</f>
        <v>0.000535783793249234</v>
      </c>
      <c r="R249" s="105" t="n">
        <f aca="false">R248-S249+O249</f>
        <v>0.826170421400879</v>
      </c>
      <c r="S249" s="118" t="n">
        <f aca="false">R248*(1-0.5^(1/K$8))</f>
        <v>0.0193108182007542</v>
      </c>
      <c r="T249" s="105" t="n">
        <f aca="false">Q249*R$8/86.4</f>
        <v>0.0532869228633179</v>
      </c>
      <c r="U249" s="105" t="n">
        <f aca="false">S249*R$8/86.4</f>
        <v>1.92057709258195</v>
      </c>
      <c r="V249" s="105" t="n">
        <f aca="false">(Q249+S249)*R$8/86.4</f>
        <v>1.97386401544527</v>
      </c>
      <c r="Y249" s="15"/>
      <c r="Z249" s="15"/>
      <c r="AA249" s="15"/>
      <c r="AB249" s="15"/>
      <c r="AC249" s="105" t="n">
        <f aca="false">(B249-B$16)^2</f>
        <v>1.94709822485207</v>
      </c>
      <c r="AD249" s="105" t="n">
        <f aca="false">(B249-V249)^2</f>
        <v>5.86189945570579</v>
      </c>
      <c r="AE249" s="32"/>
      <c r="AF249" s="32" t="n">
        <f aca="false">B249-V249</f>
        <v>2.42113598455473</v>
      </c>
      <c r="AG249" s="32" t="str">
        <f aca="false">B249</f>
        <v>4,395</v>
      </c>
      <c r="AH249" s="32"/>
      <c r="AI249" s="119" t="str">
        <f aca="false">IF(V249&lt;B249,"-","+")</f>
        <v>-</v>
      </c>
      <c r="AJ249" s="120" t="n">
        <f aca="false">IF(AI249="-",AJ248-1,AJ248+1)</f>
        <v>-232</v>
      </c>
      <c r="AK249" s="112"/>
      <c r="AL249" s="105" t="n">
        <f aca="false">V249-V$16+AL248</f>
        <v>-467.01522622492</v>
      </c>
      <c r="AM249" s="105" t="n">
        <f aca="false">B249-B$16+AM248</f>
        <v>451.62376923077</v>
      </c>
      <c r="AN249" s="105" t="n">
        <f aca="false">(AM249-AM$16)^2</f>
        <v>14693.6460502732</v>
      </c>
      <c r="AO249" s="105" t="n">
        <f aca="false">(AM249-AL249)^2</f>
        <v>843897.603971839</v>
      </c>
      <c r="AP249" s="32"/>
      <c r="AQ249" s="109" t="n">
        <f aca="false">((V249-B249)/B249)^2</f>
        <v>0.303473383147195</v>
      </c>
    </row>
    <row r="250" customFormat="false" ht="12.8" hidden="false" customHeight="false" outlineLevel="0" collapsed="false">
      <c r="A250" s="113" t="n">
        <v>41141</v>
      </c>
      <c r="B250" s="114" t="s">
        <v>145</v>
      </c>
      <c r="C250" s="68" t="n">
        <v>3.13</v>
      </c>
      <c r="D250" s="115" t="n">
        <v>0</v>
      </c>
      <c r="E250" s="116" t="n">
        <v>0</v>
      </c>
      <c r="F250" s="116" t="n">
        <v>0</v>
      </c>
      <c r="G250" s="116" t="n">
        <v>0</v>
      </c>
      <c r="H250" s="117"/>
      <c r="I250" s="117"/>
      <c r="J250" s="118" t="n">
        <f aca="false">(D250*D$15*D$8+E250*E$15*E$8+F250*F$15*F$8+G250*G$15*G$8+H250*H$15*H$8+I250*I$15*I$8)*M$15</f>
        <v>0</v>
      </c>
      <c r="K250" s="105" t="n">
        <f aca="false">K249+J250-M250-N250-O250</f>
        <v>22.5283203147879</v>
      </c>
      <c r="L250" s="109" t="n">
        <f aca="false">K249/$K$3</f>
        <v>0.111048061885877</v>
      </c>
      <c r="M250" s="118" t="n">
        <f aca="false">IF(J250&gt;K$6,(J250-K$6)^2/(J250-K$6+K$3-K249),0)</f>
        <v>0</v>
      </c>
      <c r="N250" s="118" t="n">
        <f aca="false">IF((J250-M250)&gt;C250,C250,(J250-M250+(C250-(J250-M250))*L250))</f>
        <v>0.347580433702796</v>
      </c>
      <c r="O250" s="118" t="n">
        <f aca="false">IF(K249&gt;(K$5/100*K$3),(K$4/100*L250*(K249-(K$5/100*K$3))),0)</f>
        <v>0</v>
      </c>
      <c r="P250" s="105" t="n">
        <f aca="false">P249+M250-Q250</f>
        <v>0.000267891896624617</v>
      </c>
      <c r="Q250" s="118" t="n">
        <f aca="false">P249*(1-0.5^(1/K$7))</f>
        <v>0.000267891896624617</v>
      </c>
      <c r="R250" s="105" t="n">
        <f aca="false">R249-S250+O250</f>
        <v>0.80730066289739</v>
      </c>
      <c r="S250" s="118" t="n">
        <f aca="false">R249*(1-0.5^(1/K$8))</f>
        <v>0.0188697585034884</v>
      </c>
      <c r="T250" s="105" t="n">
        <f aca="false">Q250*R$8/86.4</f>
        <v>0.0266434614316589</v>
      </c>
      <c r="U250" s="105" t="n">
        <f aca="false">S250*R$8/86.4</f>
        <v>1.87671105116292</v>
      </c>
      <c r="V250" s="105" t="n">
        <f aca="false">(Q250+S250)*R$8/86.4</f>
        <v>1.90335451259458</v>
      </c>
      <c r="Y250" s="15"/>
      <c r="Z250" s="15"/>
      <c r="AA250" s="15"/>
      <c r="AB250" s="15"/>
      <c r="AC250" s="105" t="n">
        <f aca="false">(B250-B$16)^2</f>
        <v>1.94709822485207</v>
      </c>
      <c r="AD250" s="105" t="n">
        <f aca="false">(B250-V250)^2</f>
        <v>6.20829723490781</v>
      </c>
      <c r="AE250" s="32"/>
      <c r="AF250" s="32" t="n">
        <f aca="false">B250-V250</f>
        <v>2.49164548740542</v>
      </c>
      <c r="AG250" s="32" t="str">
        <f aca="false">B250</f>
        <v>4,395</v>
      </c>
      <c r="AH250" s="32"/>
      <c r="AI250" s="119" t="str">
        <f aca="false">IF(V250&lt;B250,"-","+")</f>
        <v>-</v>
      </c>
      <c r="AJ250" s="120" t="n">
        <f aca="false">IF(AI250="-",AJ249-1,AJ249+1)</f>
        <v>-233</v>
      </c>
      <c r="AK250" s="112"/>
      <c r="AL250" s="105" t="n">
        <f aca="false">V250-V$16+AL249</f>
        <v>-550.11118808833</v>
      </c>
      <c r="AM250" s="105" t="n">
        <f aca="false">B250-B$16+AM249</f>
        <v>450.228384615386</v>
      </c>
      <c r="AN250" s="105" t="n">
        <f aca="false">(AM250-AM$16)^2</f>
        <v>14357.303496625</v>
      </c>
      <c r="AO250" s="105" t="n">
        <f aca="false">(AM250-AL250)^2</f>
        <v>1000679.26071705</v>
      </c>
      <c r="AP250" s="32"/>
      <c r="AQ250" s="109" t="n">
        <f aca="false">((V250-B250)/B250)^2</f>
        <v>0.32140656449284</v>
      </c>
    </row>
    <row r="251" customFormat="false" ht="12.8" hidden="false" customHeight="false" outlineLevel="0" collapsed="false">
      <c r="A251" s="113" t="n">
        <v>41142</v>
      </c>
      <c r="B251" s="114" t="s">
        <v>145</v>
      </c>
      <c r="C251" s="68" t="n">
        <v>3.13</v>
      </c>
      <c r="D251" s="115" t="n">
        <v>0</v>
      </c>
      <c r="E251" s="116" t="n">
        <v>0</v>
      </c>
      <c r="F251" s="116" t="n">
        <v>0</v>
      </c>
      <c r="G251" s="116" t="n">
        <v>0</v>
      </c>
      <c r="H251" s="117"/>
      <c r="I251" s="117"/>
      <c r="J251" s="118" t="n">
        <f aca="false">(D251*D$15*D$8+E251*E$15*E$8+F251*F$15*F$8+G251*G$15*G$8+H251*H$15*H$8+I251*I$15*I$8)*M$15</f>
        <v>0</v>
      </c>
      <c r="K251" s="105" t="n">
        <f aca="false">K250+J251-M251-N251-O251</f>
        <v>22.186021078937</v>
      </c>
      <c r="L251" s="109" t="n">
        <f aca="false">K250/$K$3</f>
        <v>0.109360778227126</v>
      </c>
      <c r="M251" s="118" t="n">
        <f aca="false">IF(J251&gt;K$6,(J251-K$6)^2/(J251-K$6+K$3-K250),0)</f>
        <v>0</v>
      </c>
      <c r="N251" s="118" t="n">
        <f aca="false">IF((J251-M251)&gt;C251,C251,(J251-M251+(C251-(J251-M251))*L251))</f>
        <v>0.342299235850904</v>
      </c>
      <c r="O251" s="118" t="n">
        <f aca="false">IF(K250&gt;(K$5/100*K$3),(K$4/100*L251*(K250-(K$5/100*K$3))),0)</f>
        <v>0</v>
      </c>
      <c r="P251" s="105" t="n">
        <f aca="false">P250+M251-Q251</f>
        <v>0.000133945948312308</v>
      </c>
      <c r="Q251" s="118" t="n">
        <f aca="false">P250*(1-0.5^(1/K$7))</f>
        <v>0.000133945948312308</v>
      </c>
      <c r="R251" s="105" t="n">
        <f aca="false">R250-S251+O251</f>
        <v>0.78886189027376</v>
      </c>
      <c r="S251" s="118" t="n">
        <f aca="false">R250*(1-0.5^(1/K$8))</f>
        <v>0.0184387726236306</v>
      </c>
      <c r="T251" s="105" t="n">
        <f aca="false">Q251*R$8/86.4</f>
        <v>0.0133217307158295</v>
      </c>
      <c r="U251" s="105" t="n">
        <f aca="false">S251*R$8/86.4</f>
        <v>1.83384691151456</v>
      </c>
      <c r="V251" s="105" t="n">
        <f aca="false">(Q251+S251)*R$8/86.4</f>
        <v>1.84716864223039</v>
      </c>
      <c r="Y251" s="15"/>
      <c r="Z251" s="15"/>
      <c r="AA251" s="15"/>
      <c r="AB251" s="15"/>
      <c r="AC251" s="105" t="n">
        <f aca="false">(B251-B$16)^2</f>
        <v>1.94709822485207</v>
      </c>
      <c r="AD251" s="105" t="n">
        <f aca="false">(B251-V251)^2</f>
        <v>6.49144462763415</v>
      </c>
      <c r="AE251" s="32"/>
      <c r="AF251" s="32" t="n">
        <f aca="false">B251-V251</f>
        <v>2.54783135776961</v>
      </c>
      <c r="AG251" s="32" t="str">
        <f aca="false">B251</f>
        <v>4,395</v>
      </c>
      <c r="AH251" s="32"/>
      <c r="AI251" s="119" t="str">
        <f aca="false">IF(V251&lt;B251,"-","+")</f>
        <v>-</v>
      </c>
      <c r="AJ251" s="120" t="n">
        <f aca="false">IF(AI251="-",AJ250-1,AJ250+1)</f>
        <v>-234</v>
      </c>
      <c r="AK251" s="112"/>
      <c r="AL251" s="105" t="n">
        <f aca="false">V251-V$16+AL250</f>
        <v>-633.263335822104</v>
      </c>
      <c r="AM251" s="105" t="n">
        <f aca="false">B251-B$16+AM250</f>
        <v>448.833000000001</v>
      </c>
      <c r="AN251" s="105" t="n">
        <f aca="false">(AM251-AM$16)^2</f>
        <v>14024.8551394266</v>
      </c>
      <c r="AO251" s="105" t="n">
        <f aca="false">(AM251-AL251)^2</f>
        <v>1170932.47999963</v>
      </c>
      <c r="AP251" s="32"/>
      <c r="AQ251" s="109" t="n">
        <f aca="false">((V251-B251)/B251)^2</f>
        <v>0.336065242596971</v>
      </c>
    </row>
    <row r="252" customFormat="false" ht="12.8" hidden="false" customHeight="false" outlineLevel="0" collapsed="false">
      <c r="A252" s="113" t="n">
        <v>41143</v>
      </c>
      <c r="B252" s="114" t="s">
        <v>146</v>
      </c>
      <c r="C252" s="68" t="n">
        <v>3.13</v>
      </c>
      <c r="D252" s="115" t="n">
        <v>1</v>
      </c>
      <c r="E252" s="116" t="n">
        <v>0</v>
      </c>
      <c r="F252" s="116" t="n">
        <v>0</v>
      </c>
      <c r="G252" s="116" t="n">
        <v>0</v>
      </c>
      <c r="H252" s="117"/>
      <c r="I252" s="117"/>
      <c r="J252" s="118" t="n">
        <f aca="false">(D252*D$15*D$8+E252*E$15*E$8+F252*F$15*F$8+G252*G$15*G$8+H252*H$15*H$8+I252*I$15*I$8)*M$15</f>
        <v>0.363529514176582</v>
      </c>
      <c r="K252" s="105" t="n">
        <f aca="false">K251+J252-M252-N252-O252</f>
        <v>21.8880746104286</v>
      </c>
      <c r="L252" s="109" t="n">
        <f aca="false">K251/$K$3</f>
        <v>0.107699131451151</v>
      </c>
      <c r="M252" s="118" t="n">
        <f aca="false">IF(J252&gt;K$6,(J252-K$6)^2/(J252-K$6+K$3-K251),0)</f>
        <v>0</v>
      </c>
      <c r="N252" s="118" t="n">
        <f aca="false">IF((J252-M252)&gt;C252,C252,(J252-M252+(C252-(J252-M252))*L252))</f>
        <v>0.661475982685007</v>
      </c>
      <c r="O252" s="118" t="n">
        <f aca="false">IF(K251&gt;(K$5/100*K$3),(K$4/100*L252*(K251-(K$5/100*K$3))),0)</f>
        <v>0</v>
      </c>
      <c r="P252" s="105" t="n">
        <f aca="false">P251+M252-Q252</f>
        <v>6.69729741561542E-005</v>
      </c>
      <c r="Q252" s="118" t="n">
        <f aca="false">P251*(1-0.5^(1/K$7))</f>
        <v>6.69729741561542E-005</v>
      </c>
      <c r="R252" s="105" t="n">
        <f aca="false">R251-S252+O252</f>
        <v>0.770844259798887</v>
      </c>
      <c r="S252" s="118" t="n">
        <f aca="false">R251*(1-0.5^(1/K$8))</f>
        <v>0.0180176304748731</v>
      </c>
      <c r="T252" s="105" t="n">
        <f aca="false">Q252*R$8/86.4</f>
        <v>0.00666086535791474</v>
      </c>
      <c r="U252" s="105" t="n">
        <f aca="false">S252*R$8/86.4</f>
        <v>1.7919617901688</v>
      </c>
      <c r="V252" s="105" t="n">
        <f aca="false">(Q252+S252)*R$8/86.4</f>
        <v>1.79862265552672</v>
      </c>
      <c r="Y252" s="15"/>
      <c r="Z252" s="15"/>
      <c r="AA252" s="15"/>
      <c r="AB252" s="15"/>
      <c r="AC252" s="105" t="n">
        <f aca="false">(B252-B$16)^2</f>
        <v>2.39130537869823</v>
      </c>
      <c r="AD252" s="105" t="n">
        <f aca="false">(B252-V252)^2</f>
        <v>5.9798703568632</v>
      </c>
      <c r="AE252" s="32"/>
      <c r="AF252" s="32" t="n">
        <f aca="false">B252-V252</f>
        <v>2.44537734447328</v>
      </c>
      <c r="AG252" s="32" t="str">
        <f aca="false">B252</f>
        <v>4,244</v>
      </c>
      <c r="AH252" s="32"/>
      <c r="AI252" s="119" t="str">
        <f aca="false">IF(V252&lt;B252,"-","+")</f>
        <v>-</v>
      </c>
      <c r="AJ252" s="120" t="n">
        <f aca="false">IF(AI252="-",AJ251-1,AJ251+1)</f>
        <v>-235</v>
      </c>
      <c r="AK252" s="112"/>
      <c r="AL252" s="105" t="n">
        <f aca="false">V252-V$16+AL251</f>
        <v>-716.464029542582</v>
      </c>
      <c r="AM252" s="105" t="n">
        <f aca="false">B252-B$16+AM251</f>
        <v>447.286615384616</v>
      </c>
      <c r="AN252" s="105" t="n">
        <f aca="false">(AM252-AM$16)^2</f>
        <v>13660.9803583032</v>
      </c>
      <c r="AO252" s="105" t="n">
        <f aca="false">(AM252-AL252)^2</f>
        <v>1354315.56356847</v>
      </c>
      <c r="AP252" s="32"/>
      <c r="AQ252" s="109" t="n">
        <f aca="false">((V252-B252)/B252)^2</f>
        <v>0.332002243276931</v>
      </c>
    </row>
    <row r="253" customFormat="false" ht="12.8" hidden="false" customHeight="false" outlineLevel="0" collapsed="false">
      <c r="A253" s="113" t="n">
        <v>41144</v>
      </c>
      <c r="B253" s="114" t="s">
        <v>146</v>
      </c>
      <c r="C253" s="68" t="n">
        <v>3.13</v>
      </c>
      <c r="D253" s="115" t="n">
        <v>0</v>
      </c>
      <c r="E253" s="116" t="n">
        <v>0</v>
      </c>
      <c r="F253" s="116" t="n">
        <v>0</v>
      </c>
      <c r="G253" s="116" t="n">
        <v>0</v>
      </c>
      <c r="H253" s="117"/>
      <c r="I253" s="117"/>
      <c r="J253" s="118" t="n">
        <f aca="false">(D253*D$15*D$8+E253*E$15*E$8+F253*F$15*F$8+G253*G$15*G$8+H253*H$15*H$8+I253*I$15*I$8)*M$15</f>
        <v>0</v>
      </c>
      <c r="K253" s="105" t="n">
        <f aca="false">K252+J253-M253-N253-O253</f>
        <v>21.5555033796973</v>
      </c>
      <c r="L253" s="109" t="n">
        <f aca="false">K252/$K$3</f>
        <v>0.106252789371013</v>
      </c>
      <c r="M253" s="118" t="n">
        <f aca="false">IF(J253&gt;K$6,(J253-K$6)^2/(J253-K$6+K$3-K252),0)</f>
        <v>0</v>
      </c>
      <c r="N253" s="118" t="n">
        <f aca="false">IF((J253-M253)&gt;C253,C253,(J253-M253+(C253-(J253-M253))*L253))</f>
        <v>0.332571230731269</v>
      </c>
      <c r="O253" s="118" t="n">
        <f aca="false">IF(K252&gt;(K$5/100*K$3),(K$4/100*L253*(K252-(K$5/100*K$3))),0)</f>
        <v>0</v>
      </c>
      <c r="P253" s="105" t="n">
        <f aca="false">P252+M253-Q253</f>
        <v>3.34864870780771E-005</v>
      </c>
      <c r="Q253" s="118" t="n">
        <f aca="false">P252*(1-0.5^(1/K$7))</f>
        <v>3.34864870780771E-005</v>
      </c>
      <c r="R253" s="105" t="n">
        <f aca="false">R252-S253+O253</f>
        <v>0.7532381525728</v>
      </c>
      <c r="S253" s="118" t="n">
        <f aca="false">R252*(1-0.5^(1/K$8))</f>
        <v>0.0176061072260869</v>
      </c>
      <c r="T253" s="105" t="n">
        <f aca="false">Q253*R$8/86.4</f>
        <v>0.00333043267895737</v>
      </c>
      <c r="U253" s="105" t="n">
        <f aca="false">S253*R$8/86.4</f>
        <v>1.75103332631672</v>
      </c>
      <c r="V253" s="105" t="n">
        <f aca="false">(Q253+S253)*R$8/86.4</f>
        <v>1.75436375899568</v>
      </c>
      <c r="Y253" s="15"/>
      <c r="Z253" s="15"/>
      <c r="AA253" s="15"/>
      <c r="AB253" s="15"/>
      <c r="AC253" s="105" t="n">
        <f aca="false">(B253-B$16)^2</f>
        <v>2.39130537869823</v>
      </c>
      <c r="AD253" s="105" t="n">
        <f aca="false">(B253-V253)^2</f>
        <v>6.19828861252212</v>
      </c>
      <c r="AE253" s="32"/>
      <c r="AF253" s="32" t="n">
        <f aca="false">B253-V253</f>
        <v>2.48963624100432</v>
      </c>
      <c r="AG253" s="32" t="str">
        <f aca="false">B253</f>
        <v>4,244</v>
      </c>
      <c r="AH253" s="32"/>
      <c r="AI253" s="119" t="str">
        <f aca="false">IF(V253&lt;B253,"-","+")</f>
        <v>-</v>
      </c>
      <c r="AJ253" s="120" t="n">
        <f aca="false">IF(AI253="-",AJ252-1,AJ252+1)</f>
        <v>-236</v>
      </c>
      <c r="AK253" s="112"/>
      <c r="AL253" s="105" t="n">
        <f aca="false">V253-V$16+AL252</f>
        <v>-799.708982159591</v>
      </c>
      <c r="AM253" s="105" t="n">
        <f aca="false">B253-B$16+AM252</f>
        <v>445.740230769232</v>
      </c>
      <c r="AN253" s="105" t="n">
        <f aca="false">(AM253-AM$16)^2</f>
        <v>13301.8881879373</v>
      </c>
      <c r="AO253" s="105" t="n">
        <f aca="false">(AM253-AL253)^2</f>
        <v>1551143.74198502</v>
      </c>
      <c r="AP253" s="32"/>
      <c r="AQ253" s="109" t="n">
        <f aca="false">((V253-B253)/B253)^2</f>
        <v>0.34412881902588</v>
      </c>
    </row>
    <row r="254" customFormat="false" ht="12.8" hidden="false" customHeight="false" outlineLevel="0" collapsed="false">
      <c r="A254" s="113" t="n">
        <v>41145</v>
      </c>
      <c r="B254" s="114" t="s">
        <v>146</v>
      </c>
      <c r="C254" s="68" t="n">
        <v>3.13</v>
      </c>
      <c r="D254" s="115" t="n">
        <v>0</v>
      </c>
      <c r="E254" s="116" t="n">
        <v>0</v>
      </c>
      <c r="F254" s="116" t="n">
        <v>0</v>
      </c>
      <c r="G254" s="116" t="n">
        <v>0</v>
      </c>
      <c r="H254" s="117"/>
      <c r="I254" s="117"/>
      <c r="J254" s="118" t="n">
        <f aca="false">(D254*D$15*D$8+E254*E$15*E$8+F254*F$15*F$8+G254*G$15*G$8+H254*H$15*H$8+I254*I$15*I$8)*M$15</f>
        <v>0</v>
      </c>
      <c r="K254" s="105" t="n">
        <f aca="false">K253+J254-M254-N254-O254</f>
        <v>21.227985294365</v>
      </c>
      <c r="L254" s="109" t="n">
        <f aca="false">K253/$K$3</f>
        <v>0.104638365920861</v>
      </c>
      <c r="M254" s="118" t="n">
        <f aca="false">IF(J254&gt;K$6,(J254-K$6)^2/(J254-K$6+K$3-K253),0)</f>
        <v>0</v>
      </c>
      <c r="N254" s="118" t="n">
        <f aca="false">IF((J254-M254)&gt;C254,C254,(J254-M254+(C254-(J254-M254))*L254))</f>
        <v>0.327518085332294</v>
      </c>
      <c r="O254" s="118" t="n">
        <f aca="false">IF(K253&gt;(K$5/100*K$3),(K$4/100*L254*(K253-(K$5/100*K$3))),0)</f>
        <v>0</v>
      </c>
      <c r="P254" s="105" t="n">
        <f aca="false">P253+M254-Q254</f>
        <v>1.67432435390386E-005</v>
      </c>
      <c r="Q254" s="118" t="n">
        <f aca="false">P253*(1-0.5^(1/K$7))</f>
        <v>1.67432435390386E-005</v>
      </c>
      <c r="R254" s="105" t="n">
        <f aca="false">R253-S254+O254</f>
        <v>0.736034169391507</v>
      </c>
      <c r="S254" s="118" t="n">
        <f aca="false">R253*(1-0.5^(1/K$8))</f>
        <v>0.017203983181293</v>
      </c>
      <c r="T254" s="105" t="n">
        <f aca="false">Q254*R$8/86.4</f>
        <v>0.00166521633947868</v>
      </c>
      <c r="U254" s="105" t="n">
        <f aca="false">S254*R$8/86.4</f>
        <v>1.71103966987096</v>
      </c>
      <c r="V254" s="105" t="n">
        <f aca="false">(Q254+S254)*R$8/86.4</f>
        <v>1.71270488621044</v>
      </c>
      <c r="Y254" s="15"/>
      <c r="Z254" s="15"/>
      <c r="AA254" s="15"/>
      <c r="AB254" s="15"/>
      <c r="AC254" s="105" t="n">
        <f aca="false">(B254-B$16)^2</f>
        <v>2.39130537869823</v>
      </c>
      <c r="AD254" s="105" t="n">
        <f aca="false">(B254-V254)^2</f>
        <v>6.4074549530949</v>
      </c>
      <c r="AE254" s="32"/>
      <c r="AF254" s="32" t="n">
        <f aca="false">B254-V254</f>
        <v>2.53129511378956</v>
      </c>
      <c r="AG254" s="32" t="str">
        <f aca="false">B254</f>
        <v>4,244</v>
      </c>
      <c r="AH254" s="32"/>
      <c r="AI254" s="119" t="str">
        <f aca="false">IF(V254&lt;B254,"-","+")</f>
        <v>-</v>
      </c>
      <c r="AJ254" s="120" t="n">
        <f aca="false">IF(AI254="-",AJ253-1,AJ253+1)</f>
        <v>-237</v>
      </c>
      <c r="AK254" s="112"/>
      <c r="AL254" s="105" t="n">
        <f aca="false">V254-V$16+AL253</f>
        <v>-882.995593649385</v>
      </c>
      <c r="AM254" s="105" t="n">
        <f aca="false">B254-B$16+AM253</f>
        <v>444.193846153847</v>
      </c>
      <c r="AN254" s="105" t="n">
        <f aca="false">(AM254-AM$16)^2</f>
        <v>12947.5786283288</v>
      </c>
      <c r="AO254" s="105" t="n">
        <f aca="false">(AM254-AL254)^2</f>
        <v>1761431.80912522</v>
      </c>
      <c r="AP254" s="32"/>
      <c r="AQ254" s="109" t="n">
        <f aca="false">((V254-B254)/B254)^2</f>
        <v>0.355741728695148</v>
      </c>
    </row>
    <row r="255" customFormat="false" ht="12.8" hidden="false" customHeight="false" outlineLevel="0" collapsed="false">
      <c r="A255" s="113" t="n">
        <v>41146</v>
      </c>
      <c r="B255" s="114" t="s">
        <v>146</v>
      </c>
      <c r="C255" s="68" t="n">
        <v>3.13</v>
      </c>
      <c r="D255" s="115" t="n">
        <v>0</v>
      </c>
      <c r="E255" s="116" t="n">
        <v>0</v>
      </c>
      <c r="F255" s="116" t="n">
        <v>0</v>
      </c>
      <c r="G255" s="116" t="n">
        <v>0</v>
      </c>
      <c r="H255" s="117"/>
      <c r="I255" s="117"/>
      <c r="J255" s="118" t="n">
        <f aca="false">(D255*D$15*D$8+E255*E$15*E$8+F255*F$15*F$8+G255*G$15*G$8+H255*H$15*H$8+I255*I$15*I$8)*M$15</f>
        <v>0</v>
      </c>
      <c r="K255" s="105" t="n">
        <f aca="false">K254+J255-M255-N255-O255</f>
        <v>20.9054435760574</v>
      </c>
      <c r="L255" s="109" t="n">
        <f aca="false">K254/$K$3</f>
        <v>0.103048472302743</v>
      </c>
      <c r="M255" s="118" t="n">
        <f aca="false">IF(J255&gt;K$6,(J255-K$6)^2/(J255-K$6+K$3-K254),0)</f>
        <v>0</v>
      </c>
      <c r="N255" s="118" t="n">
        <f aca="false">IF((J255-M255)&gt;C255,C255,(J255-M255+(C255-(J255-M255))*L255))</f>
        <v>0.322541718307585</v>
      </c>
      <c r="O255" s="118" t="n">
        <f aca="false">IF(K254&gt;(K$5/100*K$3),(K$4/100*L255*(K254-(K$5/100*K$3))),0)</f>
        <v>0</v>
      </c>
      <c r="P255" s="105" t="n">
        <f aca="false">P254+M255-Q255</f>
        <v>8.37162176951928E-006</v>
      </c>
      <c r="Q255" s="118" t="n">
        <f aca="false">P254*(1-0.5^(1/K$7))</f>
        <v>8.37162176951928E-006</v>
      </c>
      <c r="R255" s="105" t="n">
        <f aca="false">R254-S255+O255</f>
        <v>0.719223125729131</v>
      </c>
      <c r="S255" s="118" t="n">
        <f aca="false">R254*(1-0.5^(1/K$8))</f>
        <v>0.0168110436623756</v>
      </c>
      <c r="T255" s="105" t="n">
        <f aca="false">Q255*R$8/86.4</f>
        <v>0.000832608169739342</v>
      </c>
      <c r="U255" s="105" t="n">
        <f aca="false">S255*R$8/86.4</f>
        <v>1.67195946980085</v>
      </c>
      <c r="V255" s="105" t="n">
        <f aca="false">(Q255+S255)*R$8/86.4</f>
        <v>1.67279207797059</v>
      </c>
      <c r="Y255" s="15"/>
      <c r="Z255" s="15"/>
      <c r="AA255" s="15"/>
      <c r="AB255" s="15"/>
      <c r="AC255" s="105" t="n">
        <f aca="false">(B255-B$16)^2</f>
        <v>2.39130537869823</v>
      </c>
      <c r="AD255" s="105" t="n">
        <f aca="false">(B255-V255)^2</f>
        <v>6.61111017830679</v>
      </c>
      <c r="AE255" s="32"/>
      <c r="AF255" s="32" t="n">
        <f aca="false">B255-V255</f>
        <v>2.57120792202941</v>
      </c>
      <c r="AG255" s="32" t="str">
        <f aca="false">B255</f>
        <v>4,244</v>
      </c>
      <c r="AH255" s="32"/>
      <c r="AI255" s="119" t="str">
        <f aca="false">IF(V255&lt;B255,"-","+")</f>
        <v>-</v>
      </c>
      <c r="AJ255" s="120" t="n">
        <f aca="false">IF(AI255="-",AJ254-1,AJ254+1)</f>
        <v>-238</v>
      </c>
      <c r="AK255" s="112"/>
      <c r="AL255" s="105" t="n">
        <f aca="false">V255-V$16+AL254</f>
        <v>-966.322117947419</v>
      </c>
      <c r="AM255" s="105" t="n">
        <f aca="false">B255-B$16+AM254</f>
        <v>442.647461538463</v>
      </c>
      <c r="AN255" s="105" t="n">
        <f aca="false">(AM255-AM$16)^2</f>
        <v>12598.0516794777</v>
      </c>
      <c r="AO255" s="105" t="n">
        <f aca="false">(AM255-AL255)^2</f>
        <v>1985195.27591662</v>
      </c>
      <c r="AP255" s="32"/>
      <c r="AQ255" s="109" t="n">
        <f aca="false">((V255-B255)/B255)^2</f>
        <v>0.367048661386058</v>
      </c>
    </row>
    <row r="256" customFormat="false" ht="12.8" hidden="false" customHeight="false" outlineLevel="0" collapsed="false">
      <c r="A256" s="113" t="n">
        <v>41147</v>
      </c>
      <c r="B256" s="114" t="s">
        <v>146</v>
      </c>
      <c r="C256" s="68" t="n">
        <v>3.13</v>
      </c>
      <c r="D256" s="115" t="n">
        <v>0</v>
      </c>
      <c r="E256" s="116" t="n">
        <v>0</v>
      </c>
      <c r="F256" s="116" t="n">
        <v>0</v>
      </c>
      <c r="G256" s="116" t="n">
        <v>0</v>
      </c>
      <c r="H256" s="117"/>
      <c r="I256" s="117"/>
      <c r="J256" s="118" t="n">
        <f aca="false">(D256*D$15*D$8+E256*E$15*E$8+F256*F$15*F$8+G256*G$15*G$8+H256*H$15*H$8+I256*I$15*I$8)*M$15</f>
        <v>0</v>
      </c>
      <c r="K256" s="105" t="n">
        <f aca="false">K255+J256-M256-N256-O256</f>
        <v>20.5878026129843</v>
      </c>
      <c r="L256" s="109" t="n">
        <f aca="false">K255/$K$3</f>
        <v>0.101482735806104</v>
      </c>
      <c r="M256" s="118" t="n">
        <f aca="false">IF(J256&gt;K$6,(J256-K$6)^2/(J256-K$6+K$3-K255),0)</f>
        <v>0</v>
      </c>
      <c r="N256" s="118" t="n">
        <f aca="false">IF((J256-M256)&gt;C256,C256,(J256-M256+(C256-(J256-M256))*L256))</f>
        <v>0.317640963073106</v>
      </c>
      <c r="O256" s="118" t="n">
        <f aca="false">IF(K255&gt;(K$5/100*K$3),(K$4/100*L256*(K255-(K$5/100*K$3))),0)</f>
        <v>0</v>
      </c>
      <c r="P256" s="105" t="n">
        <f aca="false">P255+M256-Q256</f>
        <v>4.18581088475964E-006</v>
      </c>
      <c r="Q256" s="118" t="n">
        <f aca="false">P255*(1-0.5^(1/K$7))</f>
        <v>4.18581088475964E-006</v>
      </c>
      <c r="R256" s="105" t="n">
        <f aca="false">R255-S256+O256</f>
        <v>0.702796046834657</v>
      </c>
      <c r="S256" s="118" t="n">
        <f aca="false">R255*(1-0.5^(1/K$8))</f>
        <v>0.0164270788944737</v>
      </c>
      <c r="T256" s="105" t="n">
        <f aca="false">Q256*R$8/86.4</f>
        <v>0.000416304084869671</v>
      </c>
      <c r="U256" s="105" t="n">
        <f aca="false">S256*R$8/86.4</f>
        <v>1.63377186273394</v>
      </c>
      <c r="V256" s="105" t="n">
        <f aca="false">(Q256+S256)*R$8/86.4</f>
        <v>1.63418816681881</v>
      </c>
      <c r="Y256" s="15"/>
      <c r="Z256" s="15"/>
      <c r="AA256" s="15"/>
      <c r="AB256" s="15"/>
      <c r="AC256" s="105" t="n">
        <f aca="false">(B256-B$16)^2</f>
        <v>2.39130537869823</v>
      </c>
      <c r="AD256" s="105" t="n">
        <f aca="false">(B256-V256)^2</f>
        <v>6.81111780461257</v>
      </c>
      <c r="AE256" s="32"/>
      <c r="AF256" s="32" t="n">
        <f aca="false">B256-V256</f>
        <v>2.60981183318119</v>
      </c>
      <c r="AG256" s="32" t="str">
        <f aca="false">B256</f>
        <v>4,244</v>
      </c>
      <c r="AH256" s="32"/>
      <c r="AI256" s="119" t="str">
        <f aca="false">IF(V256&lt;B256,"-","+")</f>
        <v>-</v>
      </c>
      <c r="AJ256" s="120" t="n">
        <f aca="false">IF(AI256="-",AJ255-1,AJ255+1)</f>
        <v>-239</v>
      </c>
      <c r="AK256" s="112"/>
      <c r="AL256" s="105" t="n">
        <f aca="false">V256-V$16+AL255</f>
        <v>-1049.6872461566</v>
      </c>
      <c r="AM256" s="105" t="n">
        <f aca="false">B256-B$16+AM255</f>
        <v>441.101076923078</v>
      </c>
      <c r="AN256" s="105" t="n">
        <f aca="false">(AM256-AM$16)^2</f>
        <v>12253.307341384</v>
      </c>
      <c r="AO256" s="105" t="n">
        <f aca="false">(AM256-AL256)^2</f>
        <v>2222449.82423073</v>
      </c>
      <c r="AP256" s="32"/>
      <c r="AQ256" s="109" t="n">
        <f aca="false">((V256-B256)/B256)^2</f>
        <v>0.378153079482648</v>
      </c>
    </row>
    <row r="257" customFormat="false" ht="12.8" hidden="false" customHeight="false" outlineLevel="0" collapsed="false">
      <c r="A257" s="113" t="n">
        <v>41148</v>
      </c>
      <c r="B257" s="114" t="s">
        <v>146</v>
      </c>
      <c r="C257" s="68" t="n">
        <v>3.13</v>
      </c>
      <c r="D257" s="115" t="n">
        <v>0</v>
      </c>
      <c r="E257" s="116" t="n">
        <v>0</v>
      </c>
      <c r="F257" s="116" t="n">
        <v>0</v>
      </c>
      <c r="G257" s="116" t="n">
        <v>0</v>
      </c>
      <c r="H257" s="117"/>
      <c r="I257" s="117"/>
      <c r="J257" s="118" t="n">
        <f aca="false">(D257*D$15*D$8+E257*E$15*E$8+F257*F$15*F$8+G257*G$15*G$8+H257*H$15*H$8+I257*I$15*I$8)*M$15</f>
        <v>0</v>
      </c>
      <c r="K257" s="105" t="n">
        <f aca="false">K256+J257-M257-N257-O257</f>
        <v>20.2749879422142</v>
      </c>
      <c r="L257" s="109" t="n">
        <f aca="false">K256/$K$3</f>
        <v>0.0999407893834191</v>
      </c>
      <c r="M257" s="118" t="n">
        <f aca="false">IF(J257&gt;K$6,(J257-K$6)^2/(J257-K$6+K$3-K256),0)</f>
        <v>0</v>
      </c>
      <c r="N257" s="118" t="n">
        <f aca="false">IF((J257-M257)&gt;C257,C257,(J257-M257+(C257-(J257-M257))*L257))</f>
        <v>0.312814670770102</v>
      </c>
      <c r="O257" s="118" t="n">
        <f aca="false">IF(K256&gt;(K$5/100*K$3),(K$4/100*L257*(K256-(K$5/100*K$3))),0)</f>
        <v>0</v>
      </c>
      <c r="P257" s="105" t="n">
        <f aca="false">P256+M257-Q257</f>
        <v>2.09290544237982E-006</v>
      </c>
      <c r="Q257" s="118" t="n">
        <f aca="false">P256*(1-0.5^(1/K$7))</f>
        <v>2.09290544237982E-006</v>
      </c>
      <c r="R257" s="105" t="n">
        <f aca="false">R256-S257+O257</f>
        <v>0.686744162940666</v>
      </c>
      <c r="S257" s="118" t="n">
        <f aca="false">R256*(1-0.5^(1/K$8))</f>
        <v>0.0160518838939908</v>
      </c>
      <c r="T257" s="105" t="n">
        <f aca="false">Q257*R$8/86.4</f>
        <v>0.000208152042434835</v>
      </c>
      <c r="U257" s="105" t="n">
        <f aca="false">S257*R$8/86.4</f>
        <v>1.59645646181785</v>
      </c>
      <c r="V257" s="105" t="n">
        <f aca="false">(Q257+S257)*R$8/86.4</f>
        <v>1.59666461386029</v>
      </c>
      <c r="Y257" s="15"/>
      <c r="Z257" s="15"/>
      <c r="AA257" s="15"/>
      <c r="AB257" s="15"/>
      <c r="AC257" s="105" t="n">
        <f aca="false">(B257-B$16)^2</f>
        <v>2.39130537869823</v>
      </c>
      <c r="AD257" s="105" t="n">
        <f aca="false">(B257-V257)^2</f>
        <v>7.00838464670749</v>
      </c>
      <c r="AE257" s="32"/>
      <c r="AF257" s="32" t="n">
        <f aca="false">B257-V257</f>
        <v>2.64733538613971</v>
      </c>
      <c r="AG257" s="32" t="str">
        <f aca="false">B257</f>
        <v>4,244</v>
      </c>
      <c r="AH257" s="32"/>
      <c r="AI257" s="119" t="str">
        <f aca="false">IF(V257&lt;B257,"-","+")</f>
        <v>-</v>
      </c>
      <c r="AJ257" s="120" t="n">
        <f aca="false">IF(AI257="-",AJ256-1,AJ256+1)</f>
        <v>-240</v>
      </c>
      <c r="AK257" s="112"/>
      <c r="AL257" s="105" t="n">
        <f aca="false">V257-V$16+AL256</f>
        <v>-1133.08989791875</v>
      </c>
      <c r="AM257" s="105" t="n">
        <f aca="false">B257-B$16+AM256</f>
        <v>439.554692307693</v>
      </c>
      <c r="AN257" s="105" t="n">
        <f aca="false">(AM257-AM$16)^2</f>
        <v>11913.3456140476</v>
      </c>
      <c r="AO257" s="105" t="n">
        <f aca="false">(AM257-AL257)^2</f>
        <v>2473211.00716849</v>
      </c>
      <c r="AP257" s="32"/>
      <c r="AQ257" s="109" t="n">
        <f aca="false">((V257-B257)/B257)^2</f>
        <v>0.389105329312697</v>
      </c>
    </row>
    <row r="258" customFormat="false" ht="12.8" hidden="false" customHeight="false" outlineLevel="0" collapsed="false">
      <c r="A258" s="113" t="n">
        <v>41149</v>
      </c>
      <c r="B258" s="114" t="s">
        <v>146</v>
      </c>
      <c r="C258" s="68" t="n">
        <v>3.13</v>
      </c>
      <c r="D258" s="115" t="n">
        <v>0</v>
      </c>
      <c r="E258" s="116" t="n">
        <v>0</v>
      </c>
      <c r="F258" s="116" t="n">
        <v>0</v>
      </c>
      <c r="G258" s="116" t="n">
        <v>8.1</v>
      </c>
      <c r="H258" s="117"/>
      <c r="I258" s="117"/>
      <c r="J258" s="118" t="n">
        <f aca="false">(D258*D$15*D$8+E258*E$15*E$8+F258*F$15*F$8+G258*G$15*G$8+H258*H$15*H$8+I258*I$15*I$8)*M$15</f>
        <v>3.47682826628029</v>
      </c>
      <c r="K258" s="105" t="n">
        <f aca="false">K257+J258-M258-N258-O258</f>
        <v>20.6167054208336</v>
      </c>
      <c r="L258" s="109" t="n">
        <f aca="false">K257/$K$3</f>
        <v>0.0984222715641467</v>
      </c>
      <c r="M258" s="118" t="n">
        <f aca="false">IF(J258&gt;K$6,(J258-K$6)^2/(J258-K$6+K$3-K257),0)</f>
        <v>0.00511078766094606</v>
      </c>
      <c r="N258" s="118" t="n">
        <f aca="false">IF((J258-M258)&gt;C258,C258,(J258-M258+(C258-(J258-M258))*L258))</f>
        <v>3.13</v>
      </c>
      <c r="O258" s="118" t="n">
        <f aca="false">IF(K257&gt;(K$5/100*K$3),(K$4/100*L258*(K257-(K$5/100*K$3))),0)</f>
        <v>0</v>
      </c>
      <c r="P258" s="105" t="n">
        <f aca="false">P257+M258-Q258</f>
        <v>0.00511183411366725</v>
      </c>
      <c r="Q258" s="118" t="n">
        <f aca="false">P257*(1-0.5^(1/K$7))</f>
        <v>1.04645272118991E-006</v>
      </c>
      <c r="R258" s="105" t="n">
        <f aca="false">R257-S258+O258</f>
        <v>0.671058904581504</v>
      </c>
      <c r="S258" s="118" t="n">
        <f aca="false">R257*(1-0.5^(1/K$8))</f>
        <v>0.0156852583591622</v>
      </c>
      <c r="T258" s="105" t="n">
        <f aca="false">Q258*R$8/86.4</f>
        <v>0.000104076021217418</v>
      </c>
      <c r="U258" s="105" t="n">
        <f aca="false">S258*R$8/86.4</f>
        <v>1.55999334583658</v>
      </c>
      <c r="V258" s="105" t="n">
        <f aca="false">(Q258+S258)*R$8/86.4</f>
        <v>1.5600974218578</v>
      </c>
      <c r="Y258" s="15"/>
      <c r="Z258" s="15"/>
      <c r="AA258" s="15"/>
      <c r="AB258" s="15"/>
      <c r="AC258" s="105" t="n">
        <f aca="false">(B258-B$16)^2</f>
        <v>2.39130537869823</v>
      </c>
      <c r="AD258" s="105" t="n">
        <f aca="false">(B258-V258)^2</f>
        <v>7.20333304895835</v>
      </c>
      <c r="AE258" s="32"/>
      <c r="AF258" s="32" t="n">
        <f aca="false">B258-V258</f>
        <v>2.6839025781422</v>
      </c>
      <c r="AG258" s="32" t="str">
        <f aca="false">B258</f>
        <v>4,244</v>
      </c>
      <c r="AH258" s="32"/>
      <c r="AI258" s="119" t="str">
        <f aca="false">IF(V258&lt;B258,"-","+")</f>
        <v>-</v>
      </c>
      <c r="AJ258" s="120" t="n">
        <f aca="false">IF(AI258="-",AJ257-1,AJ257+1)</f>
        <v>-241</v>
      </c>
      <c r="AK258" s="112"/>
      <c r="AL258" s="105" t="n">
        <f aca="false">V258-V$16+AL257</f>
        <v>-1216.5291168729</v>
      </c>
      <c r="AM258" s="105" t="n">
        <f aca="false">B258-B$16+AM257</f>
        <v>438.008307692309</v>
      </c>
      <c r="AN258" s="105" t="n">
        <f aca="false">(AM258-AM$16)^2</f>
        <v>11578.1664974687</v>
      </c>
      <c r="AO258" s="105" t="n">
        <f aca="false">(AM258-AL258)^2</f>
        <v>2737494.08928686</v>
      </c>
      <c r="AP258" s="32"/>
      <c r="AQ258" s="109" t="n">
        <f aca="false">((V258-B258)/B258)^2</f>
        <v>0.399928859424224</v>
      </c>
    </row>
    <row r="259" customFormat="false" ht="12.8" hidden="false" customHeight="false" outlineLevel="0" collapsed="false">
      <c r="A259" s="113" t="n">
        <v>41150</v>
      </c>
      <c r="B259" s="114" t="s">
        <v>145</v>
      </c>
      <c r="C259" s="68" t="n">
        <v>3.13</v>
      </c>
      <c r="D259" s="115" t="n">
        <v>0</v>
      </c>
      <c r="E259" s="116" t="n">
        <v>0</v>
      </c>
      <c r="F259" s="116" t="n">
        <v>1.7</v>
      </c>
      <c r="G259" s="116" t="n">
        <v>0</v>
      </c>
      <c r="H259" s="117"/>
      <c r="I259" s="117"/>
      <c r="J259" s="118" t="n">
        <f aca="false">(D259*D$15*D$8+E259*E$15*E$8+F259*F$15*F$8+G259*G$15*G$8+H259*H$15*H$8+I259*I$15*I$8)*M$15</f>
        <v>0.0592394728248017</v>
      </c>
      <c r="K259" s="105" t="n">
        <f aca="false">K258+J259-M259-N259-O259</f>
        <v>20.3093803470147</v>
      </c>
      <c r="L259" s="109" t="n">
        <f aca="false">K258/$K$3</f>
        <v>0.100081094275891</v>
      </c>
      <c r="M259" s="118" t="n">
        <f aca="false">IF(J259&gt;K$6,(J259-K$6)^2/(J259-K$6+K$3-K258),0)</f>
        <v>0</v>
      </c>
      <c r="N259" s="118" t="n">
        <f aca="false">IF((J259-M259)&gt;C259,C259,(J259-M259+(C259-(J259-M259))*L259))</f>
        <v>0.366564546643708</v>
      </c>
      <c r="O259" s="118" t="n">
        <f aca="false">IF(K258&gt;(K$5/100*K$3),(K$4/100*L259*(K258-(K$5/100*K$3))),0)</f>
        <v>0</v>
      </c>
      <c r="P259" s="105" t="n">
        <f aca="false">P258+M259-Q259</f>
        <v>0.00255591705683363</v>
      </c>
      <c r="Q259" s="118" t="n">
        <f aca="false">P258*(1-0.5^(1/K$7))</f>
        <v>0.00255591705683363</v>
      </c>
      <c r="R259" s="105" t="n">
        <f aca="false">R258-S259+O259</f>
        <v>0.655731898018382</v>
      </c>
      <c r="S259" s="118" t="n">
        <f aca="false">R258*(1-0.5^(1/K$8))</f>
        <v>0.0153270065631219</v>
      </c>
      <c r="T259" s="105" t="n">
        <f aca="false">Q259*R$8/86.4</f>
        <v>0.254201334136243</v>
      </c>
      <c r="U259" s="105" t="n">
        <f aca="false">S259*R$8/86.4</f>
        <v>1.52436304857531</v>
      </c>
      <c r="V259" s="105" t="n">
        <f aca="false">(Q259+S259)*R$8/86.4</f>
        <v>1.77856438271155</v>
      </c>
      <c r="Y259" s="15"/>
      <c r="Z259" s="15"/>
      <c r="AA259" s="15"/>
      <c r="AB259" s="15"/>
      <c r="AC259" s="105" t="n">
        <f aca="false">(B259-B$16)^2</f>
        <v>1.94709822485207</v>
      </c>
      <c r="AD259" s="105" t="n">
        <f aca="false">(B259-V259)^2</f>
        <v>6.84573533941559</v>
      </c>
      <c r="AE259" s="32"/>
      <c r="AF259" s="32" t="n">
        <f aca="false">B259-V259</f>
        <v>2.61643561728845</v>
      </c>
      <c r="AG259" s="32" t="str">
        <f aca="false">B259</f>
        <v>4,395</v>
      </c>
      <c r="AH259" s="32"/>
      <c r="AI259" s="119" t="str">
        <f aca="false">IF(V259&lt;B259,"-","+")</f>
        <v>-</v>
      </c>
      <c r="AJ259" s="120" t="n">
        <f aca="false">IF(AI259="-",AJ258-1,AJ258+1)</f>
        <v>-242</v>
      </c>
      <c r="AK259" s="112"/>
      <c r="AL259" s="105" t="n">
        <f aca="false">V259-V$16+AL258</f>
        <v>-1299.74986886619</v>
      </c>
      <c r="AM259" s="105" t="n">
        <f aca="false">B259-B$16+AM258</f>
        <v>436.612923076924</v>
      </c>
      <c r="AN259" s="105" t="n">
        <f aca="false">(AM259-AM$16)^2</f>
        <v>11279.8215549448</v>
      </c>
      <c r="AO259" s="105" t="n">
        <f aca="false">(AM259-AL259)^2</f>
        <v>3014955.74524448</v>
      </c>
      <c r="AP259" s="32"/>
      <c r="AQ259" s="109" t="n">
        <f aca="false">((V259-B259)/B259)^2</f>
        <v>0.354407044897467</v>
      </c>
    </row>
    <row r="260" customFormat="false" ht="12.8" hidden="false" customHeight="false" outlineLevel="0" collapsed="false">
      <c r="A260" s="113" t="n">
        <v>41151</v>
      </c>
      <c r="B260" s="114" t="s">
        <v>144</v>
      </c>
      <c r="C260" s="68" t="n">
        <v>3.13</v>
      </c>
      <c r="D260" s="115" t="n">
        <v>0</v>
      </c>
      <c r="E260" s="116" t="n">
        <v>6.6</v>
      </c>
      <c r="F260" s="116" t="n">
        <v>0</v>
      </c>
      <c r="G260" s="116" t="n">
        <v>0</v>
      </c>
      <c r="H260" s="117"/>
      <c r="I260" s="117"/>
      <c r="J260" s="118" t="n">
        <f aca="false">(D260*D$15*D$8+E260*E$15*E$8+F260*F$15*F$8+G260*G$15*G$8+H260*H$15*H$8+I260*I$15*I$8)*M$15</f>
        <v>1.30653274715184</v>
      </c>
      <c r="K260" s="105" t="n">
        <f aca="false">K259+J260-M260-N260-O260</f>
        <v>20.1296061237699</v>
      </c>
      <c r="L260" s="109" t="n">
        <f aca="false">K259/$K$3</f>
        <v>0.0985892249855081</v>
      </c>
      <c r="M260" s="118" t="n">
        <f aca="false">IF(J260&gt;K$6,(J260-K$6)^2/(J260-K$6+K$3-K259),0)</f>
        <v>0</v>
      </c>
      <c r="N260" s="118" t="n">
        <f aca="false">IF((J260-M260)&gt;C260,C260,(J260-M260+(C260-(J260-M260))*L260))</f>
        <v>1.48630697039659</v>
      </c>
      <c r="O260" s="118" t="n">
        <f aca="false">IF(K259&gt;(K$5/100*K$3),(K$4/100*L260*(K259-(K$5/100*K$3))),0)</f>
        <v>0</v>
      </c>
      <c r="P260" s="105" t="n">
        <f aca="false">P259+M260-Q260</f>
        <v>0.00127795852841681</v>
      </c>
      <c r="Q260" s="118" t="n">
        <f aca="false">P259*(1-0.5^(1/K$7))</f>
        <v>0.00127795852841681</v>
      </c>
      <c r="R260" s="105" t="n">
        <f aca="false">R259-S260+O260</f>
        <v>0.640754960768971</v>
      </c>
      <c r="S260" s="118" t="n">
        <f aca="false">R259*(1-0.5^(1/K$8))</f>
        <v>0.0149769372494117</v>
      </c>
      <c r="T260" s="105" t="n">
        <f aca="false">Q260*R$8/86.4</f>
        <v>0.127100667068121</v>
      </c>
      <c r="U260" s="105" t="n">
        <f aca="false">S260*R$8/86.4</f>
        <v>1.48954654842818</v>
      </c>
      <c r="V260" s="105" t="n">
        <f aca="false">(Q260+S260)*R$8/86.4</f>
        <v>1.6166472154963</v>
      </c>
      <c r="Y260" s="15"/>
      <c r="Z260" s="15"/>
      <c r="AA260" s="15"/>
      <c r="AB260" s="15"/>
      <c r="AC260" s="105" t="n">
        <f aca="false">(B260-B$16)^2</f>
        <v>1.54351953254438</v>
      </c>
      <c r="AD260" s="105" t="n">
        <f aca="false">(B260-V260)^2</f>
        <v>8.5928291472176</v>
      </c>
      <c r="AE260" s="32"/>
      <c r="AF260" s="32" t="n">
        <f aca="false">B260-V260</f>
        <v>2.9313527845037</v>
      </c>
      <c r="AG260" s="32" t="str">
        <f aca="false">B260</f>
        <v>4,548</v>
      </c>
      <c r="AH260" s="32"/>
      <c r="AI260" s="119" t="str">
        <f aca="false">IF(V260&lt;B260,"-","+")</f>
        <v>-</v>
      </c>
      <c r="AJ260" s="120" t="n">
        <f aca="false">IF(AI260="-",AJ259-1,AJ259+1)</f>
        <v>-243</v>
      </c>
      <c r="AK260" s="112"/>
      <c r="AL260" s="105" t="n">
        <f aca="false">V260-V$16+AL259</f>
        <v>-1383.1325380267</v>
      </c>
      <c r="AM260" s="105" t="n">
        <f aca="false">B260-B$16+AM259</f>
        <v>435.370538461539</v>
      </c>
      <c r="AN260" s="105" t="n">
        <f aca="false">(AM260-AM$16)^2</f>
        <v>11017.4664204931</v>
      </c>
      <c r="AO260" s="105" t="n">
        <f aca="false">(AM260-AL260)^2</f>
        <v>3306953.43919718</v>
      </c>
      <c r="AP260" s="32"/>
      <c r="AQ260" s="109" t="n">
        <f aca="false">((V260-B260)/B260)^2</f>
        <v>0.415427521623043</v>
      </c>
    </row>
    <row r="261" customFormat="false" ht="12.8" hidden="false" customHeight="false" outlineLevel="0" collapsed="false">
      <c r="A261" s="113" t="n">
        <v>41152</v>
      </c>
      <c r="B261" s="114" t="s">
        <v>144</v>
      </c>
      <c r="C261" s="68" t="n">
        <v>3.13</v>
      </c>
      <c r="D261" s="115" t="n">
        <v>0</v>
      </c>
      <c r="E261" s="116" t="n">
        <v>0</v>
      </c>
      <c r="F261" s="116" t="n">
        <v>0</v>
      </c>
      <c r="G261" s="116" t="n">
        <v>0</v>
      </c>
      <c r="H261" s="117"/>
      <c r="I261" s="117"/>
      <c r="J261" s="118" t="n">
        <f aca="false">(D261*D$15*D$8+E261*E$15*E$8+F261*F$15*F$8+G261*G$15*G$8+H261*H$15*H$8+I261*I$15*I$8)*M$15</f>
        <v>0</v>
      </c>
      <c r="K261" s="105" t="n">
        <f aca="false">K260+J261-M261-N261-O261</f>
        <v>19.8237533705301</v>
      </c>
      <c r="L261" s="109" t="n">
        <f aca="false">K260/$K$3</f>
        <v>0.0977165345814073</v>
      </c>
      <c r="M261" s="118" t="n">
        <f aca="false">IF(J261&gt;K$6,(J261-K$6)^2/(J261-K$6+K$3-K260),0)</f>
        <v>0</v>
      </c>
      <c r="N261" s="118" t="n">
        <f aca="false">IF((J261-M261)&gt;C261,C261,(J261-M261+(C261-(J261-M261))*L261))</f>
        <v>0.305852753239805</v>
      </c>
      <c r="O261" s="118" t="n">
        <f aca="false">IF(K260&gt;(K$5/100*K$3),(K$4/100*L261*(K260-(K$5/100*K$3))),0)</f>
        <v>0</v>
      </c>
      <c r="P261" s="105" t="n">
        <f aca="false">P260+M261-Q261</f>
        <v>0.000638979264208407</v>
      </c>
      <c r="Q261" s="118" t="n">
        <f aca="false">P260*(1-0.5^(1/K$7))</f>
        <v>0.000638979264208407</v>
      </c>
      <c r="R261" s="105" t="n">
        <f aca="false">R260-S261+O261</f>
        <v>0.626120097239094</v>
      </c>
      <c r="S261" s="118" t="n">
        <f aca="false">R260*(1-0.5^(1/K$8))</f>
        <v>0.0146348635298768</v>
      </c>
      <c r="T261" s="105" t="n">
        <f aca="false">Q261*R$8/86.4</f>
        <v>0.0635503335340606</v>
      </c>
      <c r="U261" s="105" t="n">
        <f aca="false">S261*R$8/86.4</f>
        <v>1.45552525824342</v>
      </c>
      <c r="V261" s="105" t="n">
        <f aca="false">(Q261+S261)*R$8/86.4</f>
        <v>1.51907559177748</v>
      </c>
      <c r="Y261" s="15"/>
      <c r="Z261" s="15"/>
      <c r="AA261" s="15"/>
      <c r="AB261" s="15"/>
      <c r="AC261" s="105" t="n">
        <f aca="false">(B261-B$16)^2</f>
        <v>1.54351953254438</v>
      </c>
      <c r="AD261" s="105" t="n">
        <f aca="false">(B261-V261)^2</f>
        <v>9.17438307072614</v>
      </c>
      <c r="AE261" s="32"/>
      <c r="AF261" s="32" t="n">
        <f aca="false">B261-V261</f>
        <v>3.02892440822252</v>
      </c>
      <c r="AG261" s="32" t="str">
        <f aca="false">B261</f>
        <v>4,548</v>
      </c>
      <c r="AH261" s="32"/>
      <c r="AI261" s="119" t="str">
        <f aca="false">IF(V261&lt;B261,"-","+")</f>
        <v>-</v>
      </c>
      <c r="AJ261" s="120" t="n">
        <f aca="false">IF(AI261="-",AJ260-1,AJ260+1)</f>
        <v>-244</v>
      </c>
      <c r="AK261" s="112"/>
      <c r="AL261" s="105" t="n">
        <f aca="false">V261-V$16+AL260</f>
        <v>-1466.61277881092</v>
      </c>
      <c r="AM261" s="105" t="n">
        <f aca="false">B261-B$16+AM260</f>
        <v>434.128153846155</v>
      </c>
      <c r="AN261" s="105" t="n">
        <f aca="false">(AM261-AM$16)^2</f>
        <v>10758.1983251065</v>
      </c>
      <c r="AO261" s="105" t="n">
        <f aca="false">(AM261-AL261)^2</f>
        <v>3612816.0930781</v>
      </c>
      <c r="AP261" s="32"/>
      <c r="AQ261" s="109" t="n">
        <f aca="false">((V261-B261)/B261)^2</f>
        <v>0.443543233106908</v>
      </c>
    </row>
    <row r="262" customFormat="false" ht="12.8" hidden="false" customHeight="false" outlineLevel="0" collapsed="false">
      <c r="A262" s="113" t="n">
        <v>41153</v>
      </c>
      <c r="B262" s="114" t="s">
        <v>145</v>
      </c>
      <c r="C262" s="68" t="n">
        <v>3.13</v>
      </c>
      <c r="D262" s="115" t="n">
        <v>0</v>
      </c>
      <c r="E262" s="116" t="n">
        <v>0</v>
      </c>
      <c r="F262" s="116" t="n">
        <v>0</v>
      </c>
      <c r="G262" s="116" t="n">
        <v>0</v>
      </c>
      <c r="H262" s="117"/>
      <c r="I262" s="117"/>
      <c r="J262" s="118" t="n">
        <f aca="false">(D262*D$15*D$8+E262*E$15*E$8+F262*F$15*F$8+G262*G$15*G$8+H262*H$15*H$8+I262*I$15*I$8)*M$15</f>
        <v>0</v>
      </c>
      <c r="K262" s="105" t="n">
        <f aca="false">K261+J262-M262-N262-O262</f>
        <v>19.522547797473</v>
      </c>
      <c r="L262" s="109" t="n">
        <f aca="false">K261/$K$3</f>
        <v>0.0962318124783015</v>
      </c>
      <c r="M262" s="118" t="n">
        <f aca="false">IF(J262&gt;K$6,(J262-K$6)^2/(J262-K$6+K$3-K261),0)</f>
        <v>0</v>
      </c>
      <c r="N262" s="118" t="n">
        <f aca="false">IF((J262-M262)&gt;C262,C262,(J262-M262+(C262-(J262-M262))*L262))</f>
        <v>0.301205573057084</v>
      </c>
      <c r="O262" s="118" t="n">
        <f aca="false">IF(K261&gt;(K$5/100*K$3),(K$4/100*L262*(K261-(K$5/100*K$3))),0)</f>
        <v>0</v>
      </c>
      <c r="P262" s="105" t="n">
        <f aca="false">P261+M262-Q262</f>
        <v>0.000319489632104203</v>
      </c>
      <c r="Q262" s="118" t="n">
        <f aca="false">P261*(1-0.5^(1/K$7))</f>
        <v>0.000319489632104203</v>
      </c>
      <c r="R262" s="105" t="n">
        <f aca="false">R261-S262+O262</f>
        <v>0.6118194944542</v>
      </c>
      <c r="S262" s="118" t="n">
        <f aca="false">R261*(1-0.5^(1/K$8))</f>
        <v>0.0143006027848939</v>
      </c>
      <c r="T262" s="105" t="n">
        <f aca="false">Q262*R$8/86.4</f>
        <v>0.0317751667670303</v>
      </c>
      <c r="U262" s="105" t="n">
        <f aca="false">S262*R$8/86.4</f>
        <v>1.42228101540039</v>
      </c>
      <c r="V262" s="105" t="n">
        <f aca="false">(Q262+S262)*R$8/86.4</f>
        <v>1.45405618216742</v>
      </c>
      <c r="Y262" s="15"/>
      <c r="Z262" s="15"/>
      <c r="AA262" s="15"/>
      <c r="AB262" s="15"/>
      <c r="AC262" s="105" t="n">
        <f aca="false">(B262-B$16)^2</f>
        <v>1.94709822485207</v>
      </c>
      <c r="AD262" s="105" t="n">
        <f aca="false">(B262-V262)^2</f>
        <v>8.64915053964768</v>
      </c>
      <c r="AE262" s="32"/>
      <c r="AF262" s="32" t="n">
        <f aca="false">B262-V262</f>
        <v>2.94094381783258</v>
      </c>
      <c r="AG262" s="32" t="str">
        <f aca="false">B262</f>
        <v>4,395</v>
      </c>
      <c r="AH262" s="32"/>
      <c r="AI262" s="119" t="str">
        <f aca="false">IF(V262&lt;B262,"-","+")</f>
        <v>-</v>
      </c>
      <c r="AJ262" s="120" t="n">
        <f aca="false">IF(AI262="-",AJ261-1,AJ261+1)</f>
        <v>-245</v>
      </c>
      <c r="AK262" s="112"/>
      <c r="AL262" s="105" t="n">
        <f aca="false">V262-V$16+AL261</f>
        <v>-1550.15803900476</v>
      </c>
      <c r="AM262" s="105" t="n">
        <f aca="false">B262-B$16+AM261</f>
        <v>432.73276923077</v>
      </c>
      <c r="AN262" s="105" t="n">
        <f aca="false">(AM262-AM$16)^2</f>
        <v>10470.6819965471</v>
      </c>
      <c r="AO262" s="105" t="n">
        <f aca="false">(AM262-AL262)^2</f>
        <v>3931855.95738495</v>
      </c>
      <c r="AP262" s="32"/>
      <c r="AQ262" s="109" t="n">
        <f aca="false">((V262-B262)/B262)^2</f>
        <v>0.447770726101653</v>
      </c>
    </row>
    <row r="263" customFormat="false" ht="12.8" hidden="false" customHeight="false" outlineLevel="0" collapsed="false">
      <c r="A263" s="113" t="n">
        <v>41154</v>
      </c>
      <c r="B263" s="114" t="s">
        <v>146</v>
      </c>
      <c r="C263" s="68" t="n">
        <v>3.13</v>
      </c>
      <c r="D263" s="115" t="n">
        <v>0</v>
      </c>
      <c r="E263" s="116" t="n">
        <v>0</v>
      </c>
      <c r="F263" s="116" t="n">
        <v>0</v>
      </c>
      <c r="G263" s="116" t="n">
        <v>0</v>
      </c>
      <c r="H263" s="117"/>
      <c r="I263" s="117"/>
      <c r="J263" s="118" t="n">
        <f aca="false">(D263*D$15*D$8+E263*E$15*E$8+F263*F$15*F$8+G263*G$15*G$8+H263*H$15*H$8+I263*I$15*I$8)*M$15</f>
        <v>0</v>
      </c>
      <c r="K263" s="105" t="n">
        <f aca="false">K262+J263-M263-N263-O263</f>
        <v>19.2259187945308</v>
      </c>
      <c r="L263" s="109" t="n">
        <f aca="false">K262/$K$3</f>
        <v>0.0947696495022962</v>
      </c>
      <c r="M263" s="118" t="n">
        <f aca="false">IF(J263&gt;K$6,(J263-K$6)^2/(J263-K$6+K$3-K262),0)</f>
        <v>0</v>
      </c>
      <c r="N263" s="118" t="n">
        <f aca="false">IF((J263-M263)&gt;C263,C263,(J263-M263+(C263-(J263-M263))*L263))</f>
        <v>0.296629002942187</v>
      </c>
      <c r="O263" s="118" t="n">
        <f aca="false">IF(K262&gt;(K$5/100*K$3),(K$4/100*L263*(K262-(K$5/100*K$3))),0)</f>
        <v>0</v>
      </c>
      <c r="P263" s="105" t="n">
        <f aca="false">P262+M263-Q263</f>
        <v>0.000159744816052102</v>
      </c>
      <c r="Q263" s="118" t="n">
        <f aca="false">P262*(1-0.5^(1/K$7))</f>
        <v>0.000159744816052102</v>
      </c>
      <c r="R263" s="105" t="n">
        <f aca="false">R262-S263+O263</f>
        <v>0.597845517888322</v>
      </c>
      <c r="S263" s="118" t="n">
        <f aca="false">R262*(1-0.5^(1/K$8))</f>
        <v>0.0139739765658776</v>
      </c>
      <c r="T263" s="105" t="n">
        <f aca="false">Q263*R$8/86.4</f>
        <v>0.0158875833835152</v>
      </c>
      <c r="U263" s="105" t="n">
        <f aca="false">S263*R$8/86.4</f>
        <v>1.38979607211327</v>
      </c>
      <c r="V263" s="105" t="n">
        <f aca="false">(Q263+S263)*R$8/86.4</f>
        <v>1.40568365549679</v>
      </c>
      <c r="Y263" s="15"/>
      <c r="Z263" s="15"/>
      <c r="AA263" s="15"/>
      <c r="AB263" s="15"/>
      <c r="AC263" s="105" t="n">
        <f aca="false">(B263-B$16)^2</f>
        <v>2.39130537869823</v>
      </c>
      <c r="AD263" s="105" t="n">
        <f aca="false">(B263-V263)^2</f>
        <v>8.05603967147409</v>
      </c>
      <c r="AE263" s="32"/>
      <c r="AF263" s="32" t="n">
        <f aca="false">B263-V263</f>
        <v>2.83831634450321</v>
      </c>
      <c r="AG263" s="32" t="str">
        <f aca="false">B263</f>
        <v>4,244</v>
      </c>
      <c r="AH263" s="32"/>
      <c r="AI263" s="119" t="str">
        <f aca="false">IF(V263&lt;B263,"-","+")</f>
        <v>-</v>
      </c>
      <c r="AJ263" s="120" t="n">
        <f aca="false">IF(AI263="-",AJ262-1,AJ262+1)</f>
        <v>-246</v>
      </c>
      <c r="AK263" s="112"/>
      <c r="AL263" s="105" t="n">
        <f aca="false">V263-V$16+AL262</f>
        <v>-1633.75167172527</v>
      </c>
      <c r="AM263" s="105" t="n">
        <f aca="false">B263-B$16+AM262</f>
        <v>431.186384615386</v>
      </c>
      <c r="AN263" s="105" t="n">
        <f aca="false">(AM263-AM$16)^2</f>
        <v>10156.6015137552</v>
      </c>
      <c r="AO263" s="105" t="n">
        <f aca="false">(AM263-AL263)^2</f>
        <v>4263969.17652392</v>
      </c>
      <c r="AP263" s="32"/>
      <c r="AQ263" s="109" t="n">
        <f aca="false">((V263-B263)/B263)^2</f>
        <v>0.447271108442617</v>
      </c>
    </row>
    <row r="264" customFormat="false" ht="12.8" hidden="false" customHeight="false" outlineLevel="0" collapsed="false">
      <c r="A264" s="113" t="n">
        <v>41155</v>
      </c>
      <c r="B264" s="114" t="s">
        <v>147</v>
      </c>
      <c r="C264" s="68" t="n">
        <v>3.13</v>
      </c>
      <c r="D264" s="115" t="n">
        <v>0</v>
      </c>
      <c r="E264" s="116" t="n">
        <v>0</v>
      </c>
      <c r="F264" s="116" t="n">
        <v>0</v>
      </c>
      <c r="G264" s="116" t="n">
        <v>0</v>
      </c>
      <c r="H264" s="117"/>
      <c r="I264" s="117"/>
      <c r="J264" s="118" t="n">
        <f aca="false">(D264*D$15*D$8+E264*E$15*E$8+F264*F$15*F$8+G264*G$15*G$8+H264*H$15*H$8+I264*I$15*I$8)*M$15</f>
        <v>0</v>
      </c>
      <c r="K264" s="105" t="n">
        <f aca="false">K263+J264-M264-N264-O264</f>
        <v>18.9337968244974</v>
      </c>
      <c r="L264" s="109" t="n">
        <f aca="false">K263/$K$3</f>
        <v>0.093329702886072</v>
      </c>
      <c r="M264" s="118" t="n">
        <f aca="false">IF(J264&gt;K$6,(J264-K$6)^2/(J264-K$6+K$3-K263),0)</f>
        <v>0</v>
      </c>
      <c r="N264" s="118" t="n">
        <f aca="false">IF((J264-M264)&gt;C264,C264,(J264-M264+(C264-(J264-M264))*L264))</f>
        <v>0.292121970033405</v>
      </c>
      <c r="O264" s="118" t="n">
        <f aca="false">IF(K263&gt;(K$5/100*K$3),(K$4/100*L264*(K263-(K$5/100*K$3))),0)</f>
        <v>0</v>
      </c>
      <c r="P264" s="105" t="n">
        <f aca="false">P263+M264-Q264</f>
        <v>7.98724080260508E-005</v>
      </c>
      <c r="Q264" s="118" t="n">
        <f aca="false">P263*(1-0.5^(1/K$7))</f>
        <v>7.98724080260508E-005</v>
      </c>
      <c r="R264" s="105" t="n">
        <f aca="false">R263-S264+O264</f>
        <v>0.584190707388308</v>
      </c>
      <c r="S264" s="118" t="n">
        <f aca="false">R263*(1-0.5^(1/K$8))</f>
        <v>0.0136548105000139</v>
      </c>
      <c r="T264" s="105" t="n">
        <f aca="false">Q264*R$8/86.4</f>
        <v>0.00794379169175758</v>
      </c>
      <c r="U264" s="105" t="n">
        <f aca="false">S264*R$8/86.4</f>
        <v>1.35805308595624</v>
      </c>
      <c r="V264" s="105" t="n">
        <f aca="false">(Q264+S264)*R$8/86.4</f>
        <v>1.365996877648</v>
      </c>
      <c r="Y264" s="15"/>
      <c r="Z264" s="15"/>
      <c r="AA264" s="15"/>
      <c r="AB264" s="15"/>
      <c r="AC264" s="105" t="n">
        <f aca="false">(B264-B$16)^2</f>
        <v>2.87093922485207</v>
      </c>
      <c r="AD264" s="105" t="n">
        <f aca="false">(B264-V264)^2</f>
        <v>7.45291704805167</v>
      </c>
      <c r="AE264" s="32"/>
      <c r="AF264" s="32" t="n">
        <f aca="false">B264-V264</f>
        <v>2.730003122352</v>
      </c>
      <c r="AG264" s="32" t="str">
        <f aca="false">B264</f>
        <v>4,096</v>
      </c>
      <c r="AH264" s="32"/>
      <c r="AI264" s="119" t="str">
        <f aca="false">IF(V264&lt;B264,"-","+")</f>
        <v>-</v>
      </c>
      <c r="AJ264" s="120" t="n">
        <f aca="false">IF(AI264="-",AJ263-1,AJ263+1)</f>
        <v>-247</v>
      </c>
      <c r="AK264" s="112"/>
      <c r="AL264" s="105" t="n">
        <f aca="false">V264-V$16+AL263</f>
        <v>-1717.38499122362</v>
      </c>
      <c r="AM264" s="105" t="n">
        <f aca="false">B264-B$16+AM263</f>
        <v>429.492000000001</v>
      </c>
      <c r="AN264" s="105" t="n">
        <f aca="false">(AM264-AM$16)^2</f>
        <v>9817.95240567953</v>
      </c>
      <c r="AO264" s="105" t="n">
        <f aca="false">(AM264-AL264)^2</f>
        <v>4609080.81544541</v>
      </c>
      <c r="AP264" s="32"/>
      <c r="AQ264" s="109" t="n">
        <f aca="false">((V264-B264)/B264)^2</f>
        <v>0.444228473189573</v>
      </c>
    </row>
    <row r="265" customFormat="false" ht="12.8" hidden="false" customHeight="false" outlineLevel="0" collapsed="false">
      <c r="A265" s="113" t="n">
        <v>41156</v>
      </c>
      <c r="B265" s="114" t="s">
        <v>140</v>
      </c>
      <c r="C265" s="68" t="n">
        <v>3.13</v>
      </c>
      <c r="D265" s="115" t="n">
        <v>0</v>
      </c>
      <c r="E265" s="116" t="n">
        <v>0</v>
      </c>
      <c r="F265" s="116" t="n">
        <v>0</v>
      </c>
      <c r="G265" s="116" t="n">
        <v>0.6</v>
      </c>
      <c r="H265" s="117"/>
      <c r="I265" s="117"/>
      <c r="J265" s="118" t="n">
        <f aca="false">(D265*D$15*D$8+E265*E$15*E$8+F265*F$15*F$8+G265*G$15*G$8+H265*H$15*H$8+I265*I$15*I$8)*M$15</f>
        <v>0.257542834539281</v>
      </c>
      <c r="K265" s="105" t="n">
        <f aca="false">K264+J265-M265-N265-O265</f>
        <v>18.6697845897503</v>
      </c>
      <c r="L265" s="109" t="n">
        <f aca="false">K264/$K$3</f>
        <v>0.0919116350703759</v>
      </c>
      <c r="M265" s="118" t="n">
        <f aca="false">IF(J265&gt;K$6,(J265-K$6)^2/(J265-K$6+K$3-K264),0)</f>
        <v>0</v>
      </c>
      <c r="N265" s="118" t="n">
        <f aca="false">IF((J265-M265)&gt;C265,C265,(J265-M265+(C265-(J265-M265))*L265))</f>
        <v>0.521555069286393</v>
      </c>
      <c r="O265" s="118" t="n">
        <f aca="false">IF(K264&gt;(K$5/100*K$3),(K$4/100*L265*(K264-(K$5/100*K$3))),0)</f>
        <v>0</v>
      </c>
      <c r="P265" s="105" t="n">
        <f aca="false">P264+M265-Q265</f>
        <v>3.99362040130254E-005</v>
      </c>
      <c r="Q265" s="118" t="n">
        <f aca="false">P264*(1-0.5^(1/K$7))</f>
        <v>3.99362040130254E-005</v>
      </c>
      <c r="R265" s="105" t="n">
        <f aca="false">R264-S265+O265</f>
        <v>0.570847773191139</v>
      </c>
      <c r="S265" s="118" t="n">
        <f aca="false">R264*(1-0.5^(1/K$8))</f>
        <v>0.0133429341971692</v>
      </c>
      <c r="T265" s="105" t="n">
        <f aca="false">Q265*R$8/86.4</f>
        <v>0.00397189584587879</v>
      </c>
      <c r="U265" s="105" t="n">
        <f aca="false">S265*R$8/86.4</f>
        <v>1.32703511060503</v>
      </c>
      <c r="V265" s="105" t="n">
        <f aca="false">(Q265+S265)*R$8/86.4</f>
        <v>1.33100700645091</v>
      </c>
      <c r="Y265" s="15"/>
      <c r="Z265" s="15"/>
      <c r="AA265" s="15"/>
      <c r="AB265" s="15"/>
      <c r="AC265" s="105" t="n">
        <f aca="false">(B265-B$16)^2</f>
        <v>0.36528076331361</v>
      </c>
      <c r="AD265" s="105" t="n">
        <f aca="false">(B265-V265)^2</f>
        <v>14.8609709803126</v>
      </c>
      <c r="AE265" s="32"/>
      <c r="AF265" s="32" t="n">
        <f aca="false">B265-V265</f>
        <v>3.85499299354909</v>
      </c>
      <c r="AG265" s="32" t="str">
        <f aca="false">B265</f>
        <v>5,186</v>
      </c>
      <c r="AH265" s="32"/>
      <c r="AI265" s="119" t="str">
        <f aca="false">IF(V265&lt;B265,"-","+")</f>
        <v>-</v>
      </c>
      <c r="AJ265" s="120" t="n">
        <f aca="false">IF(AI265="-",AJ264-1,AJ264+1)</f>
        <v>-248</v>
      </c>
      <c r="AK265" s="112"/>
      <c r="AL265" s="105" t="n">
        <f aca="false">V265-V$16+AL264</f>
        <v>-1801.05330059318</v>
      </c>
      <c r="AM265" s="105" t="n">
        <f aca="false">B265-B$16+AM264</f>
        <v>428.887615384616</v>
      </c>
      <c r="AN265" s="105" t="n">
        <f aca="false">(AM265-AM$16)^2</f>
        <v>9698.54608465138</v>
      </c>
      <c r="AO265" s="105" t="n">
        <f aca="false">(AM265-AL265)^2</f>
        <v>4972636.48875188</v>
      </c>
      <c r="AP265" s="32"/>
      <c r="AQ265" s="109" t="n">
        <f aca="false">((V265-B265)/B265)^2</f>
        <v>0.552563458484841</v>
      </c>
    </row>
    <row r="266" customFormat="false" ht="12.8" hidden="false" customHeight="false" outlineLevel="0" collapsed="false">
      <c r="A266" s="113" t="n">
        <v>41157</v>
      </c>
      <c r="B266" s="114" t="s">
        <v>140</v>
      </c>
      <c r="C266" s="68" t="n">
        <v>3.13</v>
      </c>
      <c r="D266" s="115" t="n">
        <v>0</v>
      </c>
      <c r="E266" s="116" t="n">
        <v>3</v>
      </c>
      <c r="F266" s="116" t="n">
        <v>0</v>
      </c>
      <c r="G266" s="116" t="n">
        <v>0</v>
      </c>
      <c r="H266" s="117"/>
      <c r="I266" s="117"/>
      <c r="J266" s="118" t="n">
        <f aca="false">(D266*D$15*D$8+E266*E$15*E$8+F266*F$15*F$8+G266*G$15*G$8+H266*H$15*H$8+I266*I$15*I$8)*M$15</f>
        <v>0.593878521432654</v>
      </c>
      <c r="K266" s="105" t="n">
        <f aca="false">K265+J266-M266-N266-O266</f>
        <v>18.4399358436421</v>
      </c>
      <c r="L266" s="109" t="n">
        <f aca="false">K265/$K$3</f>
        <v>0.0906300222803414</v>
      </c>
      <c r="M266" s="118" t="n">
        <f aca="false">IF(J266&gt;K$6,(J266-K$6)^2/(J266-K$6+K$3-K265),0)</f>
        <v>0</v>
      </c>
      <c r="N266" s="118" t="n">
        <f aca="false">IF((J266-M266)&gt;C266,C266,(J266-M266+(C266-(J266-M266))*L266))</f>
        <v>0.823727267540865</v>
      </c>
      <c r="O266" s="118" t="n">
        <f aca="false">IF(K265&gt;(K$5/100*K$3),(K$4/100*L266*(K265-(K$5/100*K$3))),0)</f>
        <v>0</v>
      </c>
      <c r="P266" s="105" t="n">
        <f aca="false">P265+M266-Q266</f>
        <v>1.99681020065127E-005</v>
      </c>
      <c r="Q266" s="118" t="n">
        <f aca="false">P265*(1-0.5^(1/K$7))</f>
        <v>1.99681020065127E-005</v>
      </c>
      <c r="R266" s="105" t="n">
        <f aca="false">R265-S266+O266</f>
        <v>0.557809592032213</v>
      </c>
      <c r="S266" s="118" t="n">
        <f aca="false">R265*(1-0.5^(1/K$8))</f>
        <v>0.0130381811589261</v>
      </c>
      <c r="T266" s="105" t="n">
        <f aca="false">Q266*R$8/86.4</f>
        <v>0.00198594792293939</v>
      </c>
      <c r="U266" s="105" t="n">
        <f aca="false">S266*R$8/86.4</f>
        <v>1.29672558678995</v>
      </c>
      <c r="V266" s="105" t="n">
        <f aca="false">(Q266+S266)*R$8/86.4</f>
        <v>1.29871153471289</v>
      </c>
      <c r="Y266" s="15"/>
      <c r="Z266" s="15"/>
      <c r="AA266" s="15"/>
      <c r="AB266" s="15"/>
      <c r="AC266" s="105" t="n">
        <f aca="false">(B266-B$16)^2</f>
        <v>0.36528076331361</v>
      </c>
      <c r="AD266" s="105" t="n">
        <f aca="false">(B266-V266)^2</f>
        <v>15.1110116123542</v>
      </c>
      <c r="AE266" s="32"/>
      <c r="AF266" s="32" t="n">
        <f aca="false">B266-V266</f>
        <v>3.88728846528711</v>
      </c>
      <c r="AG266" s="32" t="str">
        <f aca="false">B266</f>
        <v>5,186</v>
      </c>
      <c r="AH266" s="32"/>
      <c r="AI266" s="119" t="str">
        <f aca="false">IF(V266&lt;B266,"-","+")</f>
        <v>-</v>
      </c>
      <c r="AJ266" s="120" t="n">
        <f aca="false">IF(AI266="-",AJ265-1,AJ265+1)</f>
        <v>-249</v>
      </c>
      <c r="AK266" s="112"/>
      <c r="AL266" s="105" t="n">
        <f aca="false">V266-V$16+AL265</f>
        <v>-1884.75390543447</v>
      </c>
      <c r="AM266" s="105" t="n">
        <f aca="false">B266-B$16+AM265</f>
        <v>428.283230769232</v>
      </c>
      <c r="AN266" s="105" t="n">
        <f aca="false">(AM266-AM$16)^2</f>
        <v>9579.87032514986</v>
      </c>
      <c r="AO266" s="105" t="n">
        <f aca="false">(AM266-AL266)^2</f>
        <v>5350140.79345742</v>
      </c>
      <c r="AP266" s="32"/>
      <c r="AQ266" s="109" t="n">
        <f aca="false">((V266-B266)/B266)^2</f>
        <v>0.56186051697353</v>
      </c>
    </row>
    <row r="267" customFormat="false" ht="12.8" hidden="false" customHeight="false" outlineLevel="0" collapsed="false">
      <c r="A267" s="113" t="n">
        <v>41158</v>
      </c>
      <c r="B267" s="114" t="s">
        <v>146</v>
      </c>
      <c r="C267" s="68" t="n">
        <v>3.13</v>
      </c>
      <c r="D267" s="115" t="n">
        <v>0</v>
      </c>
      <c r="E267" s="116" t="n">
        <v>0</v>
      </c>
      <c r="F267" s="116" t="n">
        <v>0</v>
      </c>
      <c r="G267" s="116" t="n">
        <v>0</v>
      </c>
      <c r="H267" s="117"/>
      <c r="I267" s="117"/>
      <c r="J267" s="118" t="n">
        <f aca="false">(D267*D$15*D$8+E267*E$15*E$8+F267*F$15*F$8+G267*G$15*G$8+H267*H$15*H$8+I267*I$15*I$8)*M$15</f>
        <v>0</v>
      </c>
      <c r="K267" s="105" t="n">
        <f aca="false">K266+J267-M267-N267-O267</f>
        <v>18.1597562359208</v>
      </c>
      <c r="L267" s="109" t="n">
        <f aca="false">K266/$K$3</f>
        <v>0.0895142516681656</v>
      </c>
      <c r="M267" s="118" t="n">
        <f aca="false">IF(J267&gt;K$6,(J267-K$6)^2/(J267-K$6+K$3-K266),0)</f>
        <v>0</v>
      </c>
      <c r="N267" s="118" t="n">
        <f aca="false">IF((J267-M267)&gt;C267,C267,(J267-M267+(C267-(J267-M267))*L267))</f>
        <v>0.280179607721358</v>
      </c>
      <c r="O267" s="118" t="n">
        <f aca="false">IF(K266&gt;(K$5/100*K$3),(K$4/100*L267*(K266-(K$5/100*K$3))),0)</f>
        <v>0</v>
      </c>
      <c r="P267" s="105" t="n">
        <f aca="false">P266+M267-Q267</f>
        <v>9.98405100325636E-006</v>
      </c>
      <c r="Q267" s="118" t="n">
        <f aca="false">P266*(1-0.5^(1/K$7))</f>
        <v>9.98405100325636E-006</v>
      </c>
      <c r="R267" s="105" t="n">
        <f aca="false">R266-S267+O267</f>
        <v>0.545069203342517</v>
      </c>
      <c r="S267" s="118" t="n">
        <f aca="false">R266*(1-0.5^(1/K$8))</f>
        <v>0.0127403886896962</v>
      </c>
      <c r="T267" s="105" t="n">
        <f aca="false">Q267*R$8/86.4</f>
        <v>0.000992973961469697</v>
      </c>
      <c r="U267" s="105" t="n">
        <f aca="false">S267*R$8/86.4</f>
        <v>1.26710833345554</v>
      </c>
      <c r="V267" s="105" t="n">
        <f aca="false">(Q267+S267)*R$8/86.4</f>
        <v>1.26810130741701</v>
      </c>
      <c r="Y267" s="15"/>
      <c r="Z267" s="15"/>
      <c r="AA267" s="15"/>
      <c r="AB267" s="15"/>
      <c r="AC267" s="105" t="n">
        <f aca="false">(B267-B$16)^2</f>
        <v>2.39130537869823</v>
      </c>
      <c r="AD267" s="105" t="n">
        <f aca="false">(B267-V267)^2</f>
        <v>8.85597302851712</v>
      </c>
      <c r="AE267" s="32"/>
      <c r="AF267" s="32" t="n">
        <f aca="false">B267-V267</f>
        <v>2.97589869258299</v>
      </c>
      <c r="AG267" s="32" t="str">
        <f aca="false">B267</f>
        <v>4,244</v>
      </c>
      <c r="AH267" s="32"/>
      <c r="AI267" s="119" t="str">
        <f aca="false">IF(V267&lt;B267,"-","+")</f>
        <v>-</v>
      </c>
      <c r="AJ267" s="120" t="n">
        <f aca="false">IF(AI267="-",AJ266-1,AJ266+1)</f>
        <v>-250</v>
      </c>
      <c r="AK267" s="112"/>
      <c r="AL267" s="105" t="n">
        <f aca="false">V267-V$16+AL266</f>
        <v>-1968.48512050306</v>
      </c>
      <c r="AM267" s="105" t="n">
        <f aca="false">B267-B$16+AM266</f>
        <v>426.736846153847</v>
      </c>
      <c r="AN267" s="105" t="n">
        <f aca="false">(AM267-AM$16)^2</f>
        <v>9279.55123800288</v>
      </c>
      <c r="AO267" s="105" t="n">
        <f aca="false">(AM267-AL267)^2</f>
        <v>5737088.26955577</v>
      </c>
      <c r="AP267" s="32"/>
      <c r="AQ267" s="109" t="n">
        <f aca="false">((V267-B267)/B267)^2</f>
        <v>0.491683387164599</v>
      </c>
    </row>
    <row r="268" customFormat="false" ht="12.8" hidden="false" customHeight="false" outlineLevel="0" collapsed="false">
      <c r="A268" s="113" t="n">
        <v>41159</v>
      </c>
      <c r="B268" s="114" t="s">
        <v>146</v>
      </c>
      <c r="C268" s="68" t="n">
        <v>3.13</v>
      </c>
      <c r="D268" s="115" t="n">
        <v>0</v>
      </c>
      <c r="E268" s="116" t="n">
        <v>0</v>
      </c>
      <c r="F268" s="116" t="n">
        <v>0</v>
      </c>
      <c r="G268" s="116" t="n">
        <v>0</v>
      </c>
      <c r="H268" s="117"/>
      <c r="I268" s="117"/>
      <c r="J268" s="118" t="n">
        <f aca="false">(D268*D$15*D$8+E268*E$15*E$8+F268*F$15*F$8+G268*G$15*G$8+H268*H$15*H$8+I268*I$15*I$8)*M$15</f>
        <v>0</v>
      </c>
      <c r="K268" s="105" t="n">
        <f aca="false">K267+J268-M268-N268-O268</f>
        <v>17.8838337261225</v>
      </c>
      <c r="L268" s="109" t="n">
        <f aca="false">K267/$K$3</f>
        <v>0.0881541564850522</v>
      </c>
      <c r="M268" s="118" t="n">
        <f aca="false">IF(J268&gt;K$6,(J268-K$6)^2/(J268-K$6+K$3-K267),0)</f>
        <v>0</v>
      </c>
      <c r="N268" s="118" t="n">
        <f aca="false">IF((J268-M268)&gt;C268,C268,(J268-M268+(C268-(J268-M268))*L268))</f>
        <v>0.275922509798213</v>
      </c>
      <c r="O268" s="118" t="n">
        <f aca="false">IF(K267&gt;(K$5/100*K$3),(K$4/100*L268*(K267-(K$5/100*K$3))),0)</f>
        <v>0</v>
      </c>
      <c r="P268" s="105" t="n">
        <f aca="false">P267+M268-Q268</f>
        <v>4.99202550162818E-006</v>
      </c>
      <c r="Q268" s="118" t="n">
        <f aca="false">P267*(1-0.5^(1/K$7))</f>
        <v>4.99202550162818E-006</v>
      </c>
      <c r="R268" s="105" t="n">
        <f aca="false">R267-S268+O268</f>
        <v>0.532619805532653</v>
      </c>
      <c r="S268" s="118" t="n">
        <f aca="false">R267*(1-0.5^(1/K$8))</f>
        <v>0.0124493978098635</v>
      </c>
      <c r="T268" s="105" t="n">
        <f aca="false">Q268*R$8/86.4</f>
        <v>0.000496486980734849</v>
      </c>
      <c r="U268" s="105" t="n">
        <f aca="false">S268*R$8/86.4</f>
        <v>1.23816753912219</v>
      </c>
      <c r="V268" s="105" t="n">
        <f aca="false">(Q268+S268)*R$8/86.4</f>
        <v>1.23866402610293</v>
      </c>
      <c r="Y268" s="15"/>
      <c r="Z268" s="15"/>
      <c r="AA268" s="15"/>
      <c r="AB268" s="15"/>
      <c r="AC268" s="105" t="n">
        <f aca="false">(B268-B$16)^2</f>
        <v>2.39130537869823</v>
      </c>
      <c r="AD268" s="105" t="n">
        <f aca="false">(B268-V268)^2</f>
        <v>9.03204431599988</v>
      </c>
      <c r="AE268" s="32"/>
      <c r="AF268" s="32" t="n">
        <f aca="false">B268-V268</f>
        <v>3.00533597389707</v>
      </c>
      <c r="AG268" s="32" t="str">
        <f aca="false">B268</f>
        <v>4,244</v>
      </c>
      <c r="AH268" s="32"/>
      <c r="AI268" s="119" t="str">
        <f aca="false">IF(V268&lt;B268,"-","+")</f>
        <v>-</v>
      </c>
      <c r="AJ268" s="120" t="n">
        <f aca="false">IF(AI268="-",AJ267-1,AJ267+1)</f>
        <v>-251</v>
      </c>
      <c r="AK268" s="112"/>
      <c r="AL268" s="105" t="n">
        <f aca="false">V268-V$16+AL267</f>
        <v>-2052.24577285296</v>
      </c>
      <c r="AM268" s="105" t="n">
        <f aca="false">B268-B$16+AM267</f>
        <v>425.190461538463</v>
      </c>
      <c r="AN268" s="105" t="n">
        <f aca="false">(AM268-AM$16)^2</f>
        <v>8984.01476161329</v>
      </c>
      <c r="AO268" s="105" t="n">
        <f aca="false">(AM268-AL268)^2</f>
        <v>6137690.29547555</v>
      </c>
      <c r="AP268" s="32"/>
      <c r="AQ268" s="109" t="n">
        <f aca="false">((V268-B268)/B268)^2</f>
        <v>0.501458860365928</v>
      </c>
    </row>
    <row r="269" customFormat="false" ht="12.8" hidden="false" customHeight="false" outlineLevel="0" collapsed="false">
      <c r="A269" s="113" t="n">
        <v>41160</v>
      </c>
      <c r="B269" s="114" t="s">
        <v>148</v>
      </c>
      <c r="C269" s="68" t="n">
        <v>2.6</v>
      </c>
      <c r="D269" s="115" t="n">
        <v>0</v>
      </c>
      <c r="E269" s="116" t="n">
        <v>0</v>
      </c>
      <c r="F269" s="116" t="n">
        <v>0</v>
      </c>
      <c r="G269" s="116" t="n">
        <v>0</v>
      </c>
      <c r="H269" s="117"/>
      <c r="I269" s="117"/>
      <c r="J269" s="118" t="n">
        <f aca="false">(D269*D$15*D$8+E269*E$15*E$8+F269*F$15*F$8+G269*G$15*G$8+H269*H$15*H$8+I269*I$15*I$8)*M$15</f>
        <v>0</v>
      </c>
      <c r="K269" s="105" t="n">
        <f aca="false">K268+J269-M269-N269-O269</f>
        <v>17.6581154363754</v>
      </c>
      <c r="L269" s="109" t="n">
        <f aca="false">K268/$K$3</f>
        <v>0.0868147268258376</v>
      </c>
      <c r="M269" s="118" t="n">
        <f aca="false">IF(J269&gt;K$6,(J269-K$6)^2/(J269-K$6+K$3-K268),0)</f>
        <v>0</v>
      </c>
      <c r="N269" s="118" t="n">
        <f aca="false">IF((J269-M269)&gt;C269,C269,(J269-M269+(C269-(J269-M269))*L269))</f>
        <v>0.225718289747178</v>
      </c>
      <c r="O269" s="118" t="n">
        <f aca="false">IF(K268&gt;(K$5/100*K$3),(K$4/100*L269*(K268-(K$5/100*K$3))),0)</f>
        <v>0</v>
      </c>
      <c r="P269" s="105" t="n">
        <f aca="false">P268+M269-Q269</f>
        <v>2.49601275081409E-006</v>
      </c>
      <c r="Q269" s="118" t="n">
        <f aca="false">P268*(1-0.5^(1/K$7))</f>
        <v>2.49601275081409E-006</v>
      </c>
      <c r="R269" s="105" t="n">
        <f aca="false">R268-S269+O269</f>
        <v>0.520454752361742</v>
      </c>
      <c r="S269" s="118" t="n">
        <f aca="false">R268*(1-0.5^(1/K$8))</f>
        <v>0.0121650531709116</v>
      </c>
      <c r="T269" s="105" t="n">
        <f aca="false">Q269*R$8/86.4</f>
        <v>0.000248243490367424</v>
      </c>
      <c r="U269" s="105" t="n">
        <f aca="false">S269*R$8/86.4</f>
        <v>1.20988775344495</v>
      </c>
      <c r="V269" s="105" t="n">
        <f aca="false">(Q269+S269)*R$8/86.4</f>
        <v>1.21013599693531</v>
      </c>
      <c r="Y269" s="15"/>
      <c r="Z269" s="15"/>
      <c r="AA269" s="15"/>
      <c r="AB269" s="15"/>
      <c r="AC269" s="105" t="n">
        <f aca="false">(B269-B$16)^2</f>
        <v>3.38333576331361</v>
      </c>
      <c r="AD269" s="105" t="n">
        <f aca="false">(B269-V269)^2</f>
        <v>7.51233548329577</v>
      </c>
      <c r="AE269" s="32"/>
      <c r="AF269" s="32" t="n">
        <f aca="false">B269-V269</f>
        <v>2.74086400306469</v>
      </c>
      <c r="AG269" s="32" t="str">
        <f aca="false">B269</f>
        <v>3,951</v>
      </c>
      <c r="AH269" s="32"/>
      <c r="AI269" s="119" t="str">
        <f aca="false">IF(V269&lt;B269,"-","+")</f>
        <v>-</v>
      </c>
      <c r="AJ269" s="120" t="n">
        <f aca="false">IF(AI269="-",AJ268-1,AJ268+1)</f>
        <v>-252</v>
      </c>
      <c r="AK269" s="112"/>
      <c r="AL269" s="105" t="n">
        <f aca="false">V269-V$16+AL268</f>
        <v>-2136.03495323203</v>
      </c>
      <c r="AM269" s="105" t="n">
        <f aca="false">B269-B$16+AM268</f>
        <v>423.351076923078</v>
      </c>
      <c r="AN269" s="105" t="n">
        <f aca="false">(AM269-AM$16)^2</f>
        <v>8638.70947730934</v>
      </c>
      <c r="AO269" s="105" t="n">
        <f aca="false">(AM269-AL269)^2</f>
        <v>6550456.85135311</v>
      </c>
      <c r="AP269" s="32"/>
      <c r="AQ269" s="109" t="n">
        <f aca="false">((V269-B269)/B269)^2</f>
        <v>0.481239109955969</v>
      </c>
    </row>
    <row r="270" customFormat="false" ht="12.8" hidden="false" customHeight="false" outlineLevel="0" collapsed="false">
      <c r="A270" s="113" t="n">
        <v>41161</v>
      </c>
      <c r="B270" s="114" t="s">
        <v>148</v>
      </c>
      <c r="C270" s="68" t="n">
        <v>2.6</v>
      </c>
      <c r="D270" s="115" t="n">
        <v>0</v>
      </c>
      <c r="E270" s="116" t="n">
        <v>0</v>
      </c>
      <c r="F270" s="116" t="n">
        <v>0</v>
      </c>
      <c r="G270" s="116" t="n">
        <v>0</v>
      </c>
      <c r="H270" s="117"/>
      <c r="I270" s="117"/>
      <c r="J270" s="118" t="n">
        <f aca="false">(D270*D$15*D$8+E270*E$15*E$8+F270*F$15*F$8+G270*G$15*G$8+H270*H$15*H$8+I270*I$15*I$8)*M$15</f>
        <v>0</v>
      </c>
      <c r="K270" s="105" t="n">
        <f aca="false">K269+J270-M270-N270-O270</f>
        <v>17.4352460182464</v>
      </c>
      <c r="L270" s="109" t="n">
        <f aca="false">K269/$K$3</f>
        <v>0.0857190069726959</v>
      </c>
      <c r="M270" s="118" t="n">
        <f aca="false">IF(J270&gt;K$6,(J270-K$6)^2/(J270-K$6+K$3-K269),0)</f>
        <v>0</v>
      </c>
      <c r="N270" s="118" t="n">
        <f aca="false">IF((J270-M270)&gt;C270,C270,(J270-M270+(C270-(J270-M270))*L270))</f>
        <v>0.222869418129009</v>
      </c>
      <c r="O270" s="118" t="n">
        <f aca="false">IF(K269&gt;(K$5/100*K$3),(K$4/100*L270*(K269-(K$5/100*K$3))),0)</f>
        <v>0</v>
      </c>
      <c r="P270" s="105" t="n">
        <f aca="false">P269+M270-Q270</f>
        <v>1.24800637540704E-006</v>
      </c>
      <c r="Q270" s="118" t="n">
        <f aca="false">P269*(1-0.5^(1/K$7))</f>
        <v>1.24800637540704E-006</v>
      </c>
      <c r="R270" s="105" t="n">
        <f aca="false">R269-S270+O270</f>
        <v>0.508567549389253</v>
      </c>
      <c r="S270" s="118" t="n">
        <f aca="false">R269*(1-0.5^(1/K$8))</f>
        <v>0.0118872029724889</v>
      </c>
      <c r="T270" s="105" t="n">
        <f aca="false">Q270*R$8/86.4</f>
        <v>0.000124121745183712</v>
      </c>
      <c r="U270" s="105" t="n">
        <f aca="false">S270*R$8/86.4</f>
        <v>1.18225387896525</v>
      </c>
      <c r="V270" s="105" t="n">
        <f aca="false">(Q270+S270)*R$8/86.4</f>
        <v>1.18237800071043</v>
      </c>
      <c r="Y270" s="15"/>
      <c r="Z270" s="15"/>
      <c r="AA270" s="15"/>
      <c r="AB270" s="15"/>
      <c r="AC270" s="105" t="n">
        <f aca="false">(B270-B$16)^2</f>
        <v>3.38333576331361</v>
      </c>
      <c r="AD270" s="105" t="n">
        <f aca="false">(B270-V270)^2</f>
        <v>7.66526777495018</v>
      </c>
      <c r="AE270" s="32"/>
      <c r="AF270" s="32" t="n">
        <f aca="false">B270-V270</f>
        <v>2.76862199928957</v>
      </c>
      <c r="AG270" s="32" t="str">
        <f aca="false">B270</f>
        <v>3,951</v>
      </c>
      <c r="AH270" s="32"/>
      <c r="AI270" s="119" t="str">
        <f aca="false">IF(V270&lt;B270,"-","+")</f>
        <v>-</v>
      </c>
      <c r="AJ270" s="120" t="n">
        <f aca="false">IF(AI270="-",AJ269-1,AJ269+1)</f>
        <v>-253</v>
      </c>
      <c r="AK270" s="112"/>
      <c r="AL270" s="105" t="n">
        <f aca="false">V270-V$16+AL269</f>
        <v>-2219.85189160732</v>
      </c>
      <c r="AM270" s="105" t="n">
        <f aca="false">B270-B$16+AM269</f>
        <v>421.511692307693</v>
      </c>
      <c r="AN270" s="105" t="n">
        <f aca="false">(AM270-AM$16)^2</f>
        <v>8300.17086453201</v>
      </c>
      <c r="AO270" s="105" t="n">
        <f aca="false">(AM270-AL270)^2</f>
        <v>6976801.58243237</v>
      </c>
      <c r="AP270" s="32"/>
      <c r="AQ270" s="109" t="n">
        <f aca="false">((V270-B270)/B270)^2</f>
        <v>0.491035930143638</v>
      </c>
    </row>
    <row r="271" customFormat="false" ht="12.8" hidden="false" customHeight="false" outlineLevel="0" collapsed="false">
      <c r="A271" s="113" t="n">
        <v>41162</v>
      </c>
      <c r="B271" s="114" t="s">
        <v>149</v>
      </c>
      <c r="C271" s="68" t="n">
        <v>2.6</v>
      </c>
      <c r="D271" s="115" t="n">
        <v>0</v>
      </c>
      <c r="E271" s="116" t="n">
        <v>0</v>
      </c>
      <c r="F271" s="116" t="n">
        <v>0</v>
      </c>
      <c r="G271" s="116" t="n">
        <v>0</v>
      </c>
      <c r="H271" s="117"/>
      <c r="I271" s="117"/>
      <c r="J271" s="118" t="n">
        <f aca="false">(D271*D$15*D$8+E271*E$15*E$8+F271*F$15*F$8+G271*G$15*G$8+H271*H$15*H$8+I271*I$15*I$8)*M$15</f>
        <v>0</v>
      </c>
      <c r="K271" s="105" t="n">
        <f aca="false">K270+J271-M271-N271-O271</f>
        <v>17.2151895151034</v>
      </c>
      <c r="L271" s="109" t="n">
        <f aca="false">K270/$K$3</f>
        <v>0.0846371165934289</v>
      </c>
      <c r="M271" s="118" t="n">
        <f aca="false">IF(J271&gt;K$6,(J271-K$6)^2/(J271-K$6+K$3-K270),0)</f>
        <v>0</v>
      </c>
      <c r="N271" s="118" t="n">
        <f aca="false">IF((J271-M271)&gt;C271,C271,(J271-M271+(C271-(J271-M271))*L271))</f>
        <v>0.220056503142915</v>
      </c>
      <c r="O271" s="118" t="n">
        <f aca="false">IF(K270&gt;(K$5/100*K$3),(K$4/100*L271*(K270-(K$5/100*K$3))),0)</f>
        <v>0</v>
      </c>
      <c r="P271" s="105" t="n">
        <f aca="false">P270+M271-Q271</f>
        <v>6.24003187703522E-007</v>
      </c>
      <c r="Q271" s="118" t="n">
        <f aca="false">P270*(1-0.5^(1/K$7))</f>
        <v>6.24003187703522E-007</v>
      </c>
      <c r="R271" s="105" t="n">
        <f aca="false">R270-S271+O271</f>
        <v>0.496951850507884</v>
      </c>
      <c r="S271" s="118" t="n">
        <f aca="false">R270*(1-0.5^(1/K$8))</f>
        <v>0.0116156988813687</v>
      </c>
      <c r="T271" s="105" t="n">
        <f aca="false">Q271*R$8/86.4</f>
        <v>6.20608725918561E-005</v>
      </c>
      <c r="U271" s="105" t="n">
        <f aca="false">S271*R$8/86.4</f>
        <v>1.15525116305094</v>
      </c>
      <c r="V271" s="105" t="n">
        <f aca="false">(Q271+S271)*R$8/86.4</f>
        <v>1.15531322392354</v>
      </c>
      <c r="Y271" s="15"/>
      <c r="Z271" s="15"/>
      <c r="AA271" s="15"/>
      <c r="AB271" s="15"/>
      <c r="AC271" s="105" t="n">
        <f aca="false">(B271-B$16)^2</f>
        <v>3.92984876331361</v>
      </c>
      <c r="AD271" s="105" t="n">
        <f aca="false">(B271-V271)^2</f>
        <v>7.03674713197094</v>
      </c>
      <c r="AE271" s="32"/>
      <c r="AF271" s="32" t="n">
        <f aca="false">B271-V271</f>
        <v>2.65268677607646</v>
      </c>
      <c r="AG271" s="32" t="str">
        <f aca="false">B271</f>
        <v>3,808</v>
      </c>
      <c r="AH271" s="32"/>
      <c r="AI271" s="119" t="str">
        <f aca="false">IF(V271&lt;B271,"-","+")</f>
        <v>-</v>
      </c>
      <c r="AJ271" s="120" t="n">
        <f aca="false">IF(AI271="-",AJ270-1,AJ270+1)</f>
        <v>-254</v>
      </c>
      <c r="AK271" s="112"/>
      <c r="AL271" s="105" t="n">
        <f aca="false">V271-V$16+AL270</f>
        <v>-2303.6958947594</v>
      </c>
      <c r="AM271" s="105" t="n">
        <f aca="false">B271-B$16+AM270</f>
        <v>419.529307692309</v>
      </c>
      <c r="AN271" s="105" t="n">
        <f aca="false">(AM271-AM$16)^2</f>
        <v>7942.88932805243</v>
      </c>
      <c r="AO271" s="105" t="n">
        <f aca="false">(AM271-AL271)^2</f>
        <v>7415955.50326817</v>
      </c>
      <c r="AP271" s="32"/>
      <c r="AQ271" s="109" t="n">
        <f aca="false">((V271-B271)/B271)^2</f>
        <v>0.485263990612625</v>
      </c>
    </row>
    <row r="272" customFormat="false" ht="12.8" hidden="false" customHeight="false" outlineLevel="0" collapsed="false">
      <c r="A272" s="113" t="n">
        <v>41163</v>
      </c>
      <c r="B272" s="114" t="s">
        <v>149</v>
      </c>
      <c r="C272" s="68" t="n">
        <v>2.6</v>
      </c>
      <c r="D272" s="115" t="n">
        <v>0</v>
      </c>
      <c r="E272" s="116" t="n">
        <v>0</v>
      </c>
      <c r="F272" s="116" t="n">
        <v>0</v>
      </c>
      <c r="G272" s="116" t="n">
        <v>0</v>
      </c>
      <c r="H272" s="117"/>
      <c r="I272" s="117"/>
      <c r="J272" s="118" t="n">
        <f aca="false">(D272*D$15*D$8+E272*E$15*E$8+F272*F$15*F$8+G272*G$15*G$8+H272*H$15*H$8+I272*I$15*I$8)*M$15</f>
        <v>0</v>
      </c>
      <c r="K272" s="105" t="n">
        <f aca="false">K271+J272-M272-N272-O272</f>
        <v>16.9979104241361</v>
      </c>
      <c r="L272" s="109" t="n">
        <f aca="false">K271/$K$3</f>
        <v>0.0835688811412788</v>
      </c>
      <c r="M272" s="118" t="n">
        <f aca="false">IF(J272&gt;K$6,(J272-K$6)^2/(J272-K$6+K$3-K271),0)</f>
        <v>0</v>
      </c>
      <c r="N272" s="118" t="n">
        <f aca="false">IF((J272-M272)&gt;C272,C272,(J272-M272+(C272-(J272-M272))*L272))</f>
        <v>0.217279090967325</v>
      </c>
      <c r="O272" s="118" t="n">
        <f aca="false">IF(K271&gt;(K$5/100*K$3),(K$4/100*L272*(K271-(K$5/100*K$3))),0)</f>
        <v>0</v>
      </c>
      <c r="P272" s="105" t="n">
        <f aca="false">P271+M272-Q272</f>
        <v>3.12001593851761E-007</v>
      </c>
      <c r="Q272" s="118" t="n">
        <f aca="false">P271*(1-0.5^(1/K$7))</f>
        <v>3.12001593851761E-007</v>
      </c>
      <c r="R272" s="105" t="n">
        <f aca="false">R271-S272+O272</f>
        <v>0.485601454555624</v>
      </c>
      <c r="S272" s="118" t="n">
        <f aca="false">R271*(1-0.5^(1/K$8))</f>
        <v>0.01135039595226</v>
      </c>
      <c r="T272" s="105" t="n">
        <f aca="false">Q272*R$8/86.4</f>
        <v>3.1030436295928E-005</v>
      </c>
      <c r="U272" s="105" t="n">
        <f aca="false">S272*R$8/86.4</f>
        <v>1.12886519002049</v>
      </c>
      <c r="V272" s="105" t="n">
        <f aca="false">(Q272+S272)*R$8/86.4</f>
        <v>1.12889622045678</v>
      </c>
      <c r="Y272" s="15"/>
      <c r="Z272" s="15"/>
      <c r="AA272" s="15"/>
      <c r="AB272" s="15"/>
      <c r="AC272" s="105" t="n">
        <f aca="false">(B272-B$16)^2</f>
        <v>3.92984876331361</v>
      </c>
      <c r="AD272" s="105" t="n">
        <f aca="false">(B272-V272)^2</f>
        <v>7.17759706156275</v>
      </c>
      <c r="AE272" s="32"/>
      <c r="AF272" s="32" t="n">
        <f aca="false">B272-V272</f>
        <v>2.67910377954322</v>
      </c>
      <c r="AG272" s="32" t="str">
        <f aca="false">B272</f>
        <v>3,808</v>
      </c>
      <c r="AH272" s="32"/>
      <c r="AI272" s="119" t="str">
        <f aca="false">IF(V272&lt;B272,"-","+")</f>
        <v>-</v>
      </c>
      <c r="AJ272" s="120" t="n">
        <f aca="false">IF(AI272="-",AJ271-1,AJ271+1)</f>
        <v>-255</v>
      </c>
      <c r="AK272" s="112"/>
      <c r="AL272" s="105" t="n">
        <f aca="false">V272-V$16+AL271</f>
        <v>-2387.56631491495</v>
      </c>
      <c r="AM272" s="105" t="n">
        <f aca="false">B272-B$16+AM271</f>
        <v>417.546923076924</v>
      </c>
      <c r="AN272" s="105" t="n">
        <f aca="false">(AM272-AM$16)^2</f>
        <v>7593.46748909948</v>
      </c>
      <c r="AO272" s="105" t="n">
        <f aca="false">(AM272-AL272)^2</f>
        <v>7868660.27795726</v>
      </c>
      <c r="AP272" s="32"/>
      <c r="AQ272" s="109" t="n">
        <f aca="false">((V272-B272)/B272)^2</f>
        <v>0.494977200087026</v>
      </c>
    </row>
    <row r="273" customFormat="false" ht="12.8" hidden="false" customHeight="false" outlineLevel="0" collapsed="false">
      <c r="A273" s="113" t="n">
        <v>41164</v>
      </c>
      <c r="B273" s="114" t="s">
        <v>149</v>
      </c>
      <c r="C273" s="68" t="n">
        <v>2.6</v>
      </c>
      <c r="D273" s="115" t="n">
        <v>0</v>
      </c>
      <c r="E273" s="116" t="n">
        <v>0</v>
      </c>
      <c r="F273" s="116" t="n">
        <v>0</v>
      </c>
      <c r="G273" s="116" t="n">
        <v>0</v>
      </c>
      <c r="H273" s="117"/>
      <c r="I273" s="117"/>
      <c r="J273" s="118" t="n">
        <f aca="false">(D273*D$15*D$8+E273*E$15*E$8+F273*F$15*F$8+G273*G$15*G$8+H273*H$15*H$8+I273*I$15*I$8)*M$15</f>
        <v>0</v>
      </c>
      <c r="K273" s="105" t="n">
        <f aca="false">K272+J273-M273-N273-O273</f>
        <v>16.7833736906276</v>
      </c>
      <c r="L273" s="109" t="n">
        <f aca="false">K272/$K$3</f>
        <v>0.0825141282725054</v>
      </c>
      <c r="M273" s="118" t="n">
        <f aca="false">IF(J273&gt;K$6,(J273-K$6)^2/(J273-K$6+K$3-K272),0)</f>
        <v>0</v>
      </c>
      <c r="N273" s="118" t="n">
        <f aca="false">IF((J273-M273)&gt;C273,C273,(J273-M273+(C273-(J273-M273))*L273))</f>
        <v>0.214536733508514</v>
      </c>
      <c r="O273" s="118" t="n">
        <f aca="false">IF(K272&gt;(K$5/100*K$3),(K$4/100*L273*(K272-(K$5/100*K$3))),0)</f>
        <v>0</v>
      </c>
      <c r="P273" s="105" t="n">
        <f aca="false">P272+M273-Q273</f>
        <v>1.56000796925881E-007</v>
      </c>
      <c r="Q273" s="118" t="n">
        <f aca="false">P272*(1-0.5^(1/K$7))</f>
        <v>1.56000796925881E-007</v>
      </c>
      <c r="R273" s="105" t="n">
        <f aca="false">R272-S273+O273</f>
        <v>0.474510302005197</v>
      </c>
      <c r="S273" s="118" t="n">
        <f aca="false">R272*(1-0.5^(1/K$8))</f>
        <v>0.0110911525504266</v>
      </c>
      <c r="T273" s="105" t="n">
        <f aca="false">Q273*R$8/86.4</f>
        <v>1.5515218147964E-005</v>
      </c>
      <c r="U273" s="105" t="n">
        <f aca="false">S273*R$8/86.4</f>
        <v>1.10308187344694</v>
      </c>
      <c r="V273" s="105" t="n">
        <f aca="false">(Q273+S273)*R$8/86.4</f>
        <v>1.10309738866509</v>
      </c>
      <c r="Y273" s="15"/>
      <c r="Z273" s="15"/>
      <c r="AA273" s="15"/>
      <c r="AB273" s="15"/>
      <c r="AC273" s="105" t="n">
        <f aca="false">(B273-B$16)^2</f>
        <v>3.92984876331361</v>
      </c>
      <c r="AD273" s="105" t="n">
        <f aca="false">(B273-V273)^2</f>
        <v>7.31649813680644</v>
      </c>
      <c r="AE273" s="32"/>
      <c r="AF273" s="32" t="n">
        <f aca="false">B273-V273</f>
        <v>2.70490261133492</v>
      </c>
      <c r="AG273" s="32" t="str">
        <f aca="false">B273</f>
        <v>3,808</v>
      </c>
      <c r="AH273" s="32"/>
      <c r="AI273" s="119" t="str">
        <f aca="false">IF(V273&lt;B273,"-","+")</f>
        <v>-</v>
      </c>
      <c r="AJ273" s="120" t="n">
        <f aca="false">IF(AI273="-",AJ272-1,AJ272+1)</f>
        <v>-256</v>
      </c>
      <c r="AK273" s="112"/>
      <c r="AL273" s="105" t="n">
        <f aca="false">V273-V$16+AL272</f>
        <v>-2471.46253390229</v>
      </c>
      <c r="AM273" s="105" t="n">
        <f aca="false">B273-B$16+AM272</f>
        <v>415.564538461539</v>
      </c>
      <c r="AN273" s="105" t="n">
        <f aca="false">(AM273-AM$16)^2</f>
        <v>7251.90534767315</v>
      </c>
      <c r="AO273" s="105" t="n">
        <f aca="false">(AM273-AL273)^2</f>
        <v>8334925.31656166</v>
      </c>
      <c r="AP273" s="32"/>
      <c r="AQ273" s="109" t="n">
        <f aca="false">((V273-B273)/B273)^2</f>
        <v>0.504556013821414</v>
      </c>
    </row>
    <row r="274" customFormat="false" ht="12.8" hidden="false" customHeight="false" outlineLevel="0" collapsed="false">
      <c r="A274" s="113" t="n">
        <v>41165</v>
      </c>
      <c r="B274" s="114" t="s">
        <v>149</v>
      </c>
      <c r="C274" s="68" t="n">
        <v>2.6</v>
      </c>
      <c r="D274" s="115" t="n">
        <v>0.4</v>
      </c>
      <c r="E274" s="116" t="n">
        <v>0</v>
      </c>
      <c r="F274" s="116" t="n">
        <v>0</v>
      </c>
      <c r="G274" s="116" t="n">
        <v>0</v>
      </c>
      <c r="H274" s="117"/>
      <c r="I274" s="117"/>
      <c r="J274" s="118" t="n">
        <f aca="false">(D274*D$15*D$8+E274*E$15*E$8+F274*F$15*F$8+G274*G$15*G$8+H274*H$15*H$8+I274*I$15*I$8)*M$15</f>
        <v>0.145411805670633</v>
      </c>
      <c r="K274" s="105" t="n">
        <f aca="false">K273+J274-M274-N274-O274</f>
        <v>16.5833917929478</v>
      </c>
      <c r="L274" s="109" t="n">
        <f aca="false">K273/$K$3</f>
        <v>0.0814726878185806</v>
      </c>
      <c r="M274" s="118" t="n">
        <f aca="false">IF(J274&gt;K$6,(J274-K$6)^2/(J274-K$6+K$3-K273),0)</f>
        <v>0</v>
      </c>
      <c r="N274" s="118" t="n">
        <f aca="false">IF((J274-M274)&gt;C274,C274,(J274-M274+(C274-(J274-M274))*L274))</f>
        <v>0.345393703350403</v>
      </c>
      <c r="O274" s="118" t="n">
        <f aca="false">IF(K273&gt;(K$5/100*K$3),(K$4/100*L274*(K273-(K$5/100*K$3))),0)</f>
        <v>0</v>
      </c>
      <c r="P274" s="105" t="n">
        <f aca="false">P273+M274-Q274</f>
        <v>7.80003984629403E-008</v>
      </c>
      <c r="Q274" s="118" t="n">
        <f aca="false">P273*(1-0.5^(1/K$7))</f>
        <v>7.80003984629403E-008</v>
      </c>
      <c r="R274" s="105" t="n">
        <f aca="false">R273-S274+O274</f>
        <v>0.463672471729123</v>
      </c>
      <c r="S274" s="118" t="n">
        <f aca="false">R273*(1-0.5^(1/K$8))</f>
        <v>0.0108378302760742</v>
      </c>
      <c r="T274" s="105" t="n">
        <f aca="false">Q274*R$8/86.4</f>
        <v>7.75760907398201E-006</v>
      </c>
      <c r="U274" s="105" t="n">
        <f aca="false">S274*R$8/86.4</f>
        <v>1.0778874486378</v>
      </c>
      <c r="V274" s="105" t="n">
        <f aca="false">(Q274+S274)*R$8/86.4</f>
        <v>1.07789520624687</v>
      </c>
      <c r="Y274" s="15"/>
      <c r="Z274" s="15"/>
      <c r="AA274" s="15"/>
      <c r="AB274" s="15"/>
      <c r="AC274" s="105" t="n">
        <f aca="false">(B274-B$16)^2</f>
        <v>3.92984876331361</v>
      </c>
      <c r="AD274" s="105" t="n">
        <f aca="false">(B274-V274)^2</f>
        <v>7.45347218487381</v>
      </c>
      <c r="AE274" s="32"/>
      <c r="AF274" s="32" t="n">
        <f aca="false">B274-V274</f>
        <v>2.73010479375313</v>
      </c>
      <c r="AG274" s="32" t="str">
        <f aca="false">B274</f>
        <v>3,808</v>
      </c>
      <c r="AH274" s="32"/>
      <c r="AI274" s="119" t="str">
        <f aca="false">IF(V274&lt;B274,"-","+")</f>
        <v>-</v>
      </c>
      <c r="AJ274" s="120" t="n">
        <f aca="false">IF(AI274="-",AJ273-1,AJ273+1)</f>
        <v>-257</v>
      </c>
      <c r="AK274" s="112"/>
      <c r="AL274" s="105" t="n">
        <f aca="false">V274-V$16+AL273</f>
        <v>-2555.38395507205</v>
      </c>
      <c r="AM274" s="105" t="n">
        <f aca="false">B274-B$16+AM273</f>
        <v>413.582153846155</v>
      </c>
      <c r="AN274" s="105" t="n">
        <f aca="false">(AM274-AM$16)^2</f>
        <v>6918.20290377345</v>
      </c>
      <c r="AO274" s="105" t="n">
        <f aca="false">(AM274-AL274)^2</f>
        <v>8814759.7559049</v>
      </c>
      <c r="AP274" s="32"/>
      <c r="AQ274" s="109" t="n">
        <f aca="false">((V274-B274)/B274)^2</f>
        <v>0.51400193704829</v>
      </c>
    </row>
    <row r="275" customFormat="false" ht="12.8" hidden="false" customHeight="false" outlineLevel="0" collapsed="false">
      <c r="A275" s="113" t="n">
        <v>41166</v>
      </c>
      <c r="B275" s="114" t="s">
        <v>147</v>
      </c>
      <c r="C275" s="68" t="n">
        <v>2.6</v>
      </c>
      <c r="D275" s="115" t="n">
        <v>0</v>
      </c>
      <c r="E275" s="116" t="n">
        <v>0</v>
      </c>
      <c r="F275" s="116" t="n">
        <v>0</v>
      </c>
      <c r="G275" s="116" t="n">
        <v>0</v>
      </c>
      <c r="H275" s="117"/>
      <c r="I275" s="117"/>
      <c r="J275" s="118" t="n">
        <f aca="false">(D275*D$15*D$8+E275*E$15*E$8+F275*F$15*F$8+G275*G$15*G$8+H275*H$15*H$8+I275*I$15*I$8)*M$15</f>
        <v>0</v>
      </c>
      <c r="K275" s="105" t="n">
        <f aca="false">K274+J275-M275-N275-O275</f>
        <v>16.3740868479883</v>
      </c>
      <c r="L275" s="109" t="n">
        <f aca="false">K274/$K$3</f>
        <v>0.0805019019075137</v>
      </c>
      <c r="M275" s="118" t="n">
        <f aca="false">IF(J275&gt;K$6,(J275-K$6)^2/(J275-K$6+K$3-K274),0)</f>
        <v>0</v>
      </c>
      <c r="N275" s="118" t="n">
        <f aca="false">IF((J275-M275)&gt;C275,C275,(J275-M275+(C275-(J275-M275))*L275))</f>
        <v>0.209304944959536</v>
      </c>
      <c r="O275" s="118" t="n">
        <f aca="false">IF(K274&gt;(K$5/100*K$3),(K$4/100*L275*(K274-(K$5/100*K$3))),0)</f>
        <v>0</v>
      </c>
      <c r="P275" s="105" t="n">
        <f aca="false">P274+M275-Q275</f>
        <v>3.90001992314701E-008</v>
      </c>
      <c r="Q275" s="118" t="n">
        <f aca="false">P274*(1-0.5^(1/K$7))</f>
        <v>3.90001992314701E-008</v>
      </c>
      <c r="R275" s="105" t="n">
        <f aca="false">R274-S275+O275</f>
        <v>0.453082177838659</v>
      </c>
      <c r="S275" s="118" t="n">
        <f aca="false">R274*(1-0.5^(1/K$8))</f>
        <v>0.0105902938904644</v>
      </c>
      <c r="T275" s="105" t="n">
        <f aca="false">Q275*R$8/86.4</f>
        <v>3.87880453699101E-006</v>
      </c>
      <c r="U275" s="105" t="n">
        <f aca="false">S275*R$8/86.4</f>
        <v>1.05326846528658</v>
      </c>
      <c r="V275" s="105" t="n">
        <f aca="false">(Q275+S275)*R$8/86.4</f>
        <v>1.05327234409112</v>
      </c>
      <c r="Y275" s="15"/>
      <c r="Z275" s="15"/>
      <c r="AA275" s="15"/>
      <c r="AB275" s="15"/>
      <c r="AC275" s="105" t="n">
        <f aca="false">(B275-B$16)^2</f>
        <v>2.87093922485207</v>
      </c>
      <c r="AD275" s="105" t="n">
        <f aca="false">(B275-V275)^2</f>
        <v>9.25819158803276</v>
      </c>
      <c r="AE275" s="32"/>
      <c r="AF275" s="32" t="n">
        <f aca="false">B275-V275</f>
        <v>3.04272765590888</v>
      </c>
      <c r="AG275" s="32" t="str">
        <f aca="false">B275</f>
        <v>4,096</v>
      </c>
      <c r="AH275" s="32"/>
      <c r="AI275" s="119" t="str">
        <f aca="false">IF(V275&lt;B275,"-","+")</f>
        <v>-</v>
      </c>
      <c r="AJ275" s="120" t="n">
        <f aca="false">IF(AI275="-",AJ274-1,AJ274+1)</f>
        <v>-258</v>
      </c>
      <c r="AK275" s="112"/>
      <c r="AL275" s="105" t="n">
        <f aca="false">V275-V$16+AL274</f>
        <v>-2639.32999910396</v>
      </c>
      <c r="AM275" s="105" t="n">
        <f aca="false">B275-B$16+AM274</f>
        <v>411.88776923077</v>
      </c>
      <c r="AN275" s="105" t="n">
        <f aca="false">(AM275-AM$16)^2</f>
        <v>6639.21047125995</v>
      </c>
      <c r="AO275" s="105" t="n">
        <f aca="false">(AM275-AL275)^2</f>
        <v>9309929.86980158</v>
      </c>
      <c r="AP275" s="32"/>
      <c r="AQ275" s="109" t="n">
        <f aca="false">((V275-B275)/B275)^2</f>
        <v>0.551831220867202</v>
      </c>
    </row>
    <row r="276" customFormat="false" ht="12.8" hidden="false" customHeight="false" outlineLevel="0" collapsed="false">
      <c r="A276" s="113" t="n">
        <v>41167</v>
      </c>
      <c r="B276" s="114" t="s">
        <v>148</v>
      </c>
      <c r="C276" s="68" t="n">
        <v>2.6</v>
      </c>
      <c r="D276" s="115" t="n">
        <v>0</v>
      </c>
      <c r="E276" s="116" t="n">
        <v>1.4</v>
      </c>
      <c r="F276" s="116" t="n">
        <v>0</v>
      </c>
      <c r="G276" s="116" t="n">
        <v>0</v>
      </c>
      <c r="H276" s="117"/>
      <c r="I276" s="117"/>
      <c r="J276" s="118" t="n">
        <f aca="false">(D276*D$15*D$8+E276*E$15*E$8+F276*F$15*F$8+G276*G$15*G$8+H276*H$15*H$8+I276*I$15*I$8)*M$15</f>
        <v>0.277143310001905</v>
      </c>
      <c r="K276" s="105" t="n">
        <f aca="false">K275+J276-M276-N276-O276</f>
        <v>16.1894525898453</v>
      </c>
      <c r="L276" s="109" t="n">
        <f aca="false">K275/$K$3</f>
        <v>0.0794858584853801</v>
      </c>
      <c r="M276" s="118" t="n">
        <f aca="false">IF(J276&gt;K$6,(J276-K$6)^2/(J276-K$6+K$3-K275),0)</f>
        <v>0</v>
      </c>
      <c r="N276" s="118" t="n">
        <f aca="false">IF((J276-M276)&gt;C276,C276,(J276-M276+(C276-(J276-M276))*L276))</f>
        <v>0.461777568144912</v>
      </c>
      <c r="O276" s="118" t="n">
        <f aca="false">IF(K275&gt;(K$5/100*K$3),(K$4/100*L276*(K275-(K$5/100*K$3))),0)</f>
        <v>0</v>
      </c>
      <c r="P276" s="105" t="n">
        <f aca="false">P275+M276-Q276</f>
        <v>1.95000996157351E-008</v>
      </c>
      <c r="Q276" s="118" t="n">
        <f aca="false">P275*(1-0.5^(1/K$7))</f>
        <v>1.95000996157351E-008</v>
      </c>
      <c r="R276" s="105" t="n">
        <f aca="false">R275-S276+O276</f>
        <v>0.442733766594943</v>
      </c>
      <c r="S276" s="118" t="n">
        <f aca="false">R275*(1-0.5^(1/K$8))</f>
        <v>0.0103484112437156</v>
      </c>
      <c r="T276" s="105" t="n">
        <f aca="false">Q276*R$8/86.4</f>
        <v>1.9394022684955E-006</v>
      </c>
      <c r="U276" s="105" t="n">
        <f aca="false">S276*R$8/86.4</f>
        <v>1.02921178029222</v>
      </c>
      <c r="V276" s="105" t="n">
        <f aca="false">(Q276+S276)*R$8/86.4</f>
        <v>1.02921371969449</v>
      </c>
      <c r="Y276" s="15"/>
      <c r="Z276" s="15"/>
      <c r="AA276" s="15"/>
      <c r="AB276" s="15"/>
      <c r="AC276" s="105" t="n">
        <f aca="false">(B276-B$16)^2</f>
        <v>3.38333576331361</v>
      </c>
      <c r="AD276" s="105" t="n">
        <f aca="false">(B276-V276)^2</f>
        <v>8.53683506778151</v>
      </c>
      <c r="AE276" s="32"/>
      <c r="AF276" s="32" t="n">
        <f aca="false">B276-V276</f>
        <v>2.92178628030551</v>
      </c>
      <c r="AG276" s="32" t="str">
        <f aca="false">B276</f>
        <v>3,951</v>
      </c>
      <c r="AH276" s="32"/>
      <c r="AI276" s="119" t="str">
        <f aca="false">IF(V276&lt;B276,"-","+")</f>
        <v>-</v>
      </c>
      <c r="AJ276" s="120" t="n">
        <f aca="false">IF(AI276="-",AJ275-1,AJ275+1)</f>
        <v>-259</v>
      </c>
      <c r="AK276" s="112"/>
      <c r="AL276" s="105" t="n">
        <f aca="false">V276-V$16+AL275</f>
        <v>-2723.30010176027</v>
      </c>
      <c r="AM276" s="105" t="n">
        <f aca="false">B276-B$16+AM275</f>
        <v>410.048384615386</v>
      </c>
      <c r="AN276" s="105" t="n">
        <f aca="false">(AM276-AM$16)^2</f>
        <v>6342.84272210393</v>
      </c>
      <c r="AO276" s="105" t="n">
        <f aca="false">(AM276-AL276)^2</f>
        <v>9817872.73707263</v>
      </c>
      <c r="AP276" s="32"/>
      <c r="AQ276" s="109" t="n">
        <f aca="false">((V276-B276)/B276)^2</f>
        <v>0.546868403174365</v>
      </c>
    </row>
    <row r="277" customFormat="false" ht="12.8" hidden="false" customHeight="false" outlineLevel="0" collapsed="false">
      <c r="A277" s="113" t="n">
        <v>41168</v>
      </c>
      <c r="B277" s="114" t="s">
        <v>148</v>
      </c>
      <c r="C277" s="68" t="n">
        <v>2.6</v>
      </c>
      <c r="D277" s="115" t="n">
        <v>0</v>
      </c>
      <c r="E277" s="116" t="n">
        <v>0</v>
      </c>
      <c r="F277" s="116" t="n">
        <v>0</v>
      </c>
      <c r="G277" s="116" t="n">
        <v>0</v>
      </c>
      <c r="H277" s="117"/>
      <c r="I277" s="117"/>
      <c r="J277" s="118" t="n">
        <f aca="false">(D277*D$15*D$8+E277*E$15*E$8+F277*F$15*F$8+G277*G$15*G$8+H277*H$15*H$8+I277*I$15*I$8)*M$15</f>
        <v>0</v>
      </c>
      <c r="K277" s="105" t="n">
        <f aca="false">K276+J277-M277-N277-O277</f>
        <v>15.9851196930803</v>
      </c>
      <c r="L277" s="109" t="n">
        <f aca="false">K276/$K$3</f>
        <v>0.0785895756788606</v>
      </c>
      <c r="M277" s="118" t="n">
        <f aca="false">IF(J277&gt;K$6,(J277-K$6)^2/(J277-K$6+K$3-K276),0)</f>
        <v>0</v>
      </c>
      <c r="N277" s="118" t="n">
        <f aca="false">IF((J277-M277)&gt;C277,C277,(J277-M277+(C277-(J277-M277))*L277))</f>
        <v>0.204332896765038</v>
      </c>
      <c r="O277" s="118" t="n">
        <f aca="false">IF(K276&gt;(K$5/100*K$3),(K$4/100*L277*(K276-(K$5/100*K$3))),0)</f>
        <v>0</v>
      </c>
      <c r="P277" s="105" t="n">
        <f aca="false">P276+M277-Q277</f>
        <v>9.75004980786753E-009</v>
      </c>
      <c r="Q277" s="118" t="n">
        <f aca="false">P276*(1-0.5^(1/K$7))</f>
        <v>9.75004980786753E-009</v>
      </c>
      <c r="R277" s="105" t="n">
        <f aca="false">R276-S277+O277</f>
        <v>0.43262171339069</v>
      </c>
      <c r="S277" s="118" t="n">
        <f aca="false">R276*(1-0.5^(1/K$8))</f>
        <v>0.0101120532042537</v>
      </c>
      <c r="T277" s="105" t="n">
        <f aca="false">Q277*R$8/86.4</f>
        <v>9.69701134247751E-007</v>
      </c>
      <c r="U277" s="105" t="n">
        <f aca="false">S277*R$8/86.4</f>
        <v>1.0057045507425</v>
      </c>
      <c r="V277" s="105" t="n">
        <f aca="false">(Q277+S277)*R$8/86.4</f>
        <v>1.00570552044364</v>
      </c>
      <c r="Y277" s="15"/>
      <c r="Z277" s="15"/>
      <c r="AA277" s="15"/>
      <c r="AB277" s="15"/>
      <c r="AC277" s="105" t="n">
        <f aca="false">(B277-B$16)^2</f>
        <v>3.38333576331361</v>
      </c>
      <c r="AD277" s="105" t="n">
        <f aca="false">(B277-V277)^2</f>
        <v>8.6747595713052</v>
      </c>
      <c r="AE277" s="32"/>
      <c r="AF277" s="32" t="n">
        <f aca="false">B277-V277</f>
        <v>2.94529447955636</v>
      </c>
      <c r="AG277" s="32" t="str">
        <f aca="false">B277</f>
        <v>3,951</v>
      </c>
      <c r="AH277" s="32"/>
      <c r="AI277" s="119" t="str">
        <f aca="false">IF(V277&lt;B277,"-","+")</f>
        <v>-</v>
      </c>
      <c r="AJ277" s="120" t="n">
        <f aca="false">IF(AI277="-",AJ276-1,AJ276+1)</f>
        <v>-260</v>
      </c>
      <c r="AK277" s="112"/>
      <c r="AL277" s="105" t="n">
        <f aca="false">V277-V$16+AL276</f>
        <v>-2807.29371261583</v>
      </c>
      <c r="AM277" s="105" t="n">
        <f aca="false">B277-B$16+AM276</f>
        <v>408.209000000001</v>
      </c>
      <c r="AN277" s="105" t="n">
        <f aca="false">(AM277-AM$16)^2</f>
        <v>6053.24164447453</v>
      </c>
      <c r="AO277" s="105" t="n">
        <f aca="false">(AM277-AL277)^2</f>
        <v>10339457.6948398</v>
      </c>
      <c r="AP277" s="32"/>
      <c r="AQ277" s="109" t="n">
        <f aca="false">((V277-B277)/B277)^2</f>
        <v>0.555703826654113</v>
      </c>
    </row>
    <row r="278" customFormat="false" ht="12.8" hidden="false" customHeight="false" outlineLevel="0" collapsed="false">
      <c r="A278" s="113" t="n">
        <v>41169</v>
      </c>
      <c r="B278" s="114" t="s">
        <v>150</v>
      </c>
      <c r="C278" s="68" t="n">
        <v>2.6</v>
      </c>
      <c r="D278" s="115" t="n">
        <v>0</v>
      </c>
      <c r="E278" s="116" t="n">
        <v>0</v>
      </c>
      <c r="F278" s="116" t="n">
        <v>0</v>
      </c>
      <c r="G278" s="116" t="n">
        <v>0</v>
      </c>
      <c r="H278" s="117"/>
      <c r="I278" s="117"/>
      <c r="J278" s="118" t="n">
        <f aca="false">(D278*D$15*D$8+E278*E$15*E$8+F278*F$15*F$8+G278*G$15*G$8+H278*H$15*H$8+I278*I$15*I$8)*M$15</f>
        <v>0</v>
      </c>
      <c r="K278" s="105" t="n">
        <f aca="false">K277+J278-M278-N278-O278</f>
        <v>15.7833657552064</v>
      </c>
      <c r="L278" s="109" t="n">
        <f aca="false">K277/$K$3</f>
        <v>0.0775976684130109</v>
      </c>
      <c r="M278" s="118" t="n">
        <f aca="false">IF(J278&gt;K$6,(J278-K$6)^2/(J278-K$6+K$3-K277),0)</f>
        <v>0</v>
      </c>
      <c r="N278" s="118" t="n">
        <f aca="false">IF((J278-M278)&gt;C278,C278,(J278-M278+(C278-(J278-M278))*L278))</f>
        <v>0.201753937873828</v>
      </c>
      <c r="O278" s="118" t="n">
        <f aca="false">IF(K277&gt;(K$5/100*K$3),(K$4/100*L278*(K277-(K$5/100*K$3))),0)</f>
        <v>0</v>
      </c>
      <c r="P278" s="105" t="n">
        <f aca="false">P277+M278-Q278</f>
        <v>4.87502490393377E-009</v>
      </c>
      <c r="Q278" s="118" t="n">
        <f aca="false">P277*(1-0.5^(1/K$7))</f>
        <v>4.87502490393377E-009</v>
      </c>
      <c r="R278" s="105" t="n">
        <f aca="false">R277-S278+O278</f>
        <v>0.422740619800816</v>
      </c>
      <c r="S278" s="118" t="n">
        <f aca="false">R277*(1-0.5^(1/K$8))</f>
        <v>0.00988109358987397</v>
      </c>
      <c r="T278" s="105" t="n">
        <f aca="false">Q278*R$8/86.4</f>
        <v>4.84850567123876E-007</v>
      </c>
      <c r="U278" s="105" t="n">
        <f aca="false">S278*R$8/86.4</f>
        <v>0.98273422705772</v>
      </c>
      <c r="V278" s="105" t="n">
        <f aca="false">(Q278+S278)*R$8/86.4</f>
        <v>0.982734711908287</v>
      </c>
      <c r="Y278" s="15"/>
      <c r="Z278" s="15"/>
      <c r="AA278" s="15"/>
      <c r="AB278" s="15"/>
      <c r="AC278" s="105" t="n">
        <f aca="false">(B278-B$16)^2</f>
        <v>4.5045164556213</v>
      </c>
      <c r="AD278" s="105" t="n">
        <f aca="false">(B278-V278)^2</f>
        <v>7.21064966743027</v>
      </c>
      <c r="AE278" s="32"/>
      <c r="AF278" s="32" t="n">
        <f aca="false">B278-V278</f>
        <v>2.68526528809171</v>
      </c>
      <c r="AG278" s="32" t="str">
        <f aca="false">B278</f>
        <v>3,668</v>
      </c>
      <c r="AH278" s="32"/>
      <c r="AI278" s="119" t="str">
        <f aca="false">IF(V278&lt;B278,"-","+")</f>
        <v>-</v>
      </c>
      <c r="AJ278" s="120" t="n">
        <f aca="false">IF(AI278="-",AJ277-1,AJ277+1)</f>
        <v>-261</v>
      </c>
      <c r="AK278" s="112"/>
      <c r="AL278" s="105" t="n">
        <f aca="false">V278-V$16+AL277</f>
        <v>-2891.31029427993</v>
      </c>
      <c r="AM278" s="105" t="n">
        <f aca="false">B278-B$16+AM277</f>
        <v>406.086615384616</v>
      </c>
      <c r="AN278" s="105" t="n">
        <f aca="false">(AM278-AM$16)^2</f>
        <v>5727.49215809362</v>
      </c>
      <c r="AO278" s="105" t="n">
        <f aca="false">(AM278-AL278)^2</f>
        <v>10872826.3798653</v>
      </c>
      <c r="AP278" s="32"/>
      <c r="AQ278" s="109" t="n">
        <f aca="false">((V278-B278)/B278)^2</f>
        <v>0.535939469079025</v>
      </c>
    </row>
    <row r="279" customFormat="false" ht="12.8" hidden="false" customHeight="false" outlineLevel="0" collapsed="false">
      <c r="A279" s="113" t="n">
        <v>41170</v>
      </c>
      <c r="B279" s="114" t="s">
        <v>150</v>
      </c>
      <c r="C279" s="68" t="n">
        <v>2.6</v>
      </c>
      <c r="D279" s="115" t="n">
        <v>0</v>
      </c>
      <c r="E279" s="116" t="n">
        <v>0</v>
      </c>
      <c r="F279" s="116" t="n">
        <v>0</v>
      </c>
      <c r="G279" s="116" t="n">
        <v>0</v>
      </c>
      <c r="H279" s="117"/>
      <c r="I279" s="117"/>
      <c r="J279" s="118" t="n">
        <f aca="false">(D279*D$15*D$8+E279*E$15*E$8+F279*F$15*F$8+G279*G$15*G$8+H279*H$15*H$8+I279*I$15*I$8)*M$15</f>
        <v>0</v>
      </c>
      <c r="K279" s="105" t="n">
        <f aca="false">K278+J279-M279-N279-O279</f>
        <v>15.5841582262572</v>
      </c>
      <c r="L279" s="109" t="n">
        <f aca="false">K278/$K$3</f>
        <v>0.0766182803650797</v>
      </c>
      <c r="M279" s="118" t="n">
        <f aca="false">IF(J279&gt;K$6,(J279-K$6)^2/(J279-K$6+K$3-K278),0)</f>
        <v>0</v>
      </c>
      <c r="N279" s="118" t="n">
        <f aca="false">IF((J279-M279)&gt;C279,C279,(J279-M279+(C279-(J279-M279))*L279))</f>
        <v>0.199207528949207</v>
      </c>
      <c r="O279" s="118" t="n">
        <f aca="false">IF(K278&gt;(K$5/100*K$3),(K$4/100*L279*(K278-(K$5/100*K$3))),0)</f>
        <v>0</v>
      </c>
      <c r="P279" s="105" t="n">
        <f aca="false">P278+M279-Q279</f>
        <v>2.43751245196688E-009</v>
      </c>
      <c r="Q279" s="118" t="n">
        <f aca="false">P278*(1-0.5^(1/K$7))</f>
        <v>2.43751245196688E-009</v>
      </c>
      <c r="R279" s="105" t="n">
        <f aca="false">R278-S279+O279</f>
        <v>0.413085210700438</v>
      </c>
      <c r="S279" s="118" t="n">
        <f aca="false">R278*(1-0.5^(1/K$8))</f>
        <v>0.00965540910037708</v>
      </c>
      <c r="T279" s="105" t="n">
        <f aca="false">Q279*R$8/86.4</f>
        <v>2.42425283561938E-007</v>
      </c>
      <c r="U279" s="105" t="n">
        <f aca="false">S279*R$8/86.4</f>
        <v>0.960288546290975</v>
      </c>
      <c r="V279" s="105" t="n">
        <f aca="false">(Q279+S279)*R$8/86.4</f>
        <v>0.960288788716258</v>
      </c>
      <c r="Y279" s="15"/>
      <c r="Z279" s="15"/>
      <c r="AA279" s="15"/>
      <c r="AB279" s="15"/>
      <c r="AC279" s="105" t="n">
        <f aca="false">(B279-B$16)^2</f>
        <v>4.5045164556213</v>
      </c>
      <c r="AD279" s="105" t="n">
        <f aca="false">(B279-V279)^2</f>
        <v>7.33170000371167</v>
      </c>
      <c r="AE279" s="32"/>
      <c r="AF279" s="32" t="n">
        <f aca="false">B279-V279</f>
        <v>2.70771121128374</v>
      </c>
      <c r="AG279" s="32" t="str">
        <f aca="false">B279</f>
        <v>3,668</v>
      </c>
      <c r="AH279" s="32"/>
      <c r="AI279" s="119" t="str">
        <f aca="false">IF(V279&lt;B279,"-","+")</f>
        <v>-</v>
      </c>
      <c r="AJ279" s="120" t="n">
        <f aca="false">IF(AI279="-",AJ278-1,AJ278+1)</f>
        <v>-262</v>
      </c>
      <c r="AK279" s="112"/>
      <c r="AL279" s="105" t="n">
        <f aca="false">V279-V$16+AL278</f>
        <v>-2975.34932186722</v>
      </c>
      <c r="AM279" s="105" t="n">
        <f aca="false">B279-B$16+AM278</f>
        <v>403.964230769232</v>
      </c>
      <c r="AN279" s="105" t="n">
        <f aca="false">(AM279-AM$16)^2</f>
        <v>5410.75170462396</v>
      </c>
      <c r="AO279" s="105" t="n">
        <f aca="false">(AM279-AL279)^2</f>
        <v>11419760.0870324</v>
      </c>
      <c r="AP279" s="32"/>
      <c r="AQ279" s="109" t="n">
        <f aca="false">((V279-B279)/B279)^2</f>
        <v>0.544936668492487</v>
      </c>
    </row>
    <row r="280" customFormat="false" ht="12.8" hidden="false" customHeight="false" outlineLevel="0" collapsed="false">
      <c r="A280" s="113" t="n">
        <v>41171</v>
      </c>
      <c r="B280" s="114" t="s">
        <v>150</v>
      </c>
      <c r="C280" s="68" t="n">
        <v>2.6</v>
      </c>
      <c r="D280" s="115" t="n">
        <v>0</v>
      </c>
      <c r="E280" s="116" t="n">
        <v>0</v>
      </c>
      <c r="F280" s="116" t="n">
        <v>0</v>
      </c>
      <c r="G280" s="116" t="n">
        <v>0</v>
      </c>
      <c r="H280" s="117"/>
      <c r="I280" s="117"/>
      <c r="J280" s="118" t="n">
        <f aca="false">(D280*D$15*D$8+E280*E$15*E$8+F280*F$15*F$8+G280*G$15*G$8+H280*H$15*H$8+I280*I$15*I$8)*M$15</f>
        <v>0</v>
      </c>
      <c r="K280" s="105" t="n">
        <f aca="false">K279+J280-M280-N280-O280</f>
        <v>15.3874649670909</v>
      </c>
      <c r="L280" s="109" t="n">
        <f aca="false">K279/$K$3</f>
        <v>0.0756512535255205</v>
      </c>
      <c r="M280" s="118" t="n">
        <f aca="false">IF(J280&gt;K$6,(J280-K$6)^2/(J280-K$6+K$3-K279),0)</f>
        <v>0</v>
      </c>
      <c r="N280" s="118" t="n">
        <f aca="false">IF((J280-M280)&gt;C280,C280,(J280-M280+(C280-(J280-M280))*L280))</f>
        <v>0.196693259166353</v>
      </c>
      <c r="O280" s="118" t="n">
        <f aca="false">IF(K279&gt;(K$5/100*K$3),(K$4/100*L280*(K279-(K$5/100*K$3))),0)</f>
        <v>0</v>
      </c>
      <c r="P280" s="105" t="n">
        <f aca="false">P279+M280-Q280</f>
        <v>1.21875622598344E-009</v>
      </c>
      <c r="Q280" s="118" t="n">
        <f aca="false">P279*(1-0.5^(1/K$7))</f>
        <v>1.21875622598344E-009</v>
      </c>
      <c r="R280" s="105" t="n">
        <f aca="false">R279-S280+O280</f>
        <v>0.403650331448694</v>
      </c>
      <c r="S280" s="118" t="n">
        <f aca="false">R279*(1-0.5^(1/K$8))</f>
        <v>0.00943487925174419</v>
      </c>
      <c r="T280" s="105" t="n">
        <f aca="false">Q280*R$8/86.4</f>
        <v>1.21212641780969E-007</v>
      </c>
      <c r="U280" s="105" t="n">
        <f aca="false">S280*R$8/86.4</f>
        <v>0.938355525581457</v>
      </c>
      <c r="V280" s="105" t="n">
        <f aca="false">(Q280+S280)*R$8/86.4</f>
        <v>0.938355646794098</v>
      </c>
      <c r="Y280" s="15"/>
      <c r="Z280" s="15"/>
      <c r="AA280" s="15"/>
      <c r="AB280" s="15"/>
      <c r="AC280" s="105" t="n">
        <f aca="false">(B280-B$16)^2</f>
        <v>4.5045164556213</v>
      </c>
      <c r="AD280" s="105" t="n">
        <f aca="false">(B280-V280)^2</f>
        <v>7.45095829498887</v>
      </c>
      <c r="AE280" s="32"/>
      <c r="AF280" s="32" t="n">
        <f aca="false">B280-V280</f>
        <v>2.7296443532059</v>
      </c>
      <c r="AG280" s="32" t="str">
        <f aca="false">B280</f>
        <v>3,668</v>
      </c>
      <c r="AH280" s="32"/>
      <c r="AI280" s="119" t="str">
        <f aca="false">IF(V280&lt;B280,"-","+")</f>
        <v>-</v>
      </c>
      <c r="AJ280" s="120" t="n">
        <f aca="false">IF(AI280="-",AJ279-1,AJ279+1)</f>
        <v>-263</v>
      </c>
      <c r="AK280" s="112"/>
      <c r="AL280" s="105" t="n">
        <f aca="false">V280-V$16+AL279</f>
        <v>-3059.41028259643</v>
      </c>
      <c r="AM280" s="105" t="n">
        <f aca="false">B280-B$16+AM279</f>
        <v>401.841846153847</v>
      </c>
      <c r="AN280" s="105" t="n">
        <f aca="false">(AM280-AM$16)^2</f>
        <v>5103.02028406554</v>
      </c>
      <c r="AO280" s="105" t="n">
        <f aca="false">(AM280-AL280)^2</f>
        <v>11980266.2987783</v>
      </c>
      <c r="AP280" s="32"/>
      <c r="AQ280" s="109" t="n">
        <f aca="false">((V280-B280)/B280)^2</f>
        <v>0.553800672189557</v>
      </c>
    </row>
    <row r="281" customFormat="false" ht="12.8" hidden="false" customHeight="false" outlineLevel="0" collapsed="false">
      <c r="A281" s="113" t="n">
        <v>41172</v>
      </c>
      <c r="B281" s="114" t="n">
        <v>3.53</v>
      </c>
      <c r="C281" s="68" t="n">
        <v>2.6</v>
      </c>
      <c r="D281" s="115" t="n">
        <v>0</v>
      </c>
      <c r="E281" s="116" t="n">
        <v>0</v>
      </c>
      <c r="F281" s="116" t="n">
        <v>0</v>
      </c>
      <c r="G281" s="116" t="n">
        <v>0</v>
      </c>
      <c r="H281" s="117"/>
      <c r="I281" s="117"/>
      <c r="J281" s="118" t="n">
        <f aca="false">(D281*D$15*D$8+E281*E$15*E$8+F281*F$15*F$8+G281*G$15*G$8+H281*H$15*H$8+I281*I$15*I$8)*M$15</f>
        <v>0</v>
      </c>
      <c r="K281" s="105" t="n">
        <f aca="false">K280+J281-M281-N281-O281</f>
        <v>15.1932542442052</v>
      </c>
      <c r="L281" s="109" t="n">
        <f aca="false">K280/$K$3</f>
        <v>0.0746964318790818</v>
      </c>
      <c r="M281" s="118" t="n">
        <f aca="false">IF(J281&gt;K$6,(J281-K$6)^2/(J281-K$6+K$3-K280),0)</f>
        <v>0</v>
      </c>
      <c r="N281" s="118" t="n">
        <f aca="false">IF((J281-M281)&gt;C281,C281,(J281-M281+(C281-(J281-M281))*L281))</f>
        <v>0.194210722885613</v>
      </c>
      <c r="O281" s="118" t="n">
        <f aca="false">IF(K280&gt;(K$5/100*K$3),(K$4/100*L281*(K280-(K$5/100*K$3))),0)</f>
        <v>0</v>
      </c>
      <c r="P281" s="105" t="n">
        <f aca="false">P280+M281-Q281</f>
        <v>6.09378112991721E-010</v>
      </c>
      <c r="Q281" s="118" t="n">
        <f aca="false">P280*(1-0.5^(1/K$7))</f>
        <v>6.09378112991721E-010</v>
      </c>
      <c r="R281" s="105" t="n">
        <f aca="false">R280-S281+O281</f>
        <v>0.394430945136879</v>
      </c>
      <c r="S281" s="118" t="n">
        <f aca="false">R280*(1-0.5^(1/K$8))</f>
        <v>0.00921938631181528</v>
      </c>
      <c r="T281" s="105" t="n">
        <f aca="false">Q281*R$8/86.4</f>
        <v>6.06063208904845E-008</v>
      </c>
      <c r="U281" s="105" t="n">
        <f aca="false">S281*R$8/86.4</f>
        <v>0.916923455757276</v>
      </c>
      <c r="V281" s="105" t="n">
        <f aca="false">(Q281+S281)*R$8/86.4</f>
        <v>0.916923516363597</v>
      </c>
      <c r="Y281" s="15"/>
      <c r="Z281" s="15"/>
      <c r="AA281" s="15"/>
      <c r="AB281" s="15"/>
      <c r="AC281" s="105" t="n">
        <f aca="false">(B281-B$16)^2</f>
        <v>5.10933860946746</v>
      </c>
      <c r="AD281" s="105" t="n">
        <f aca="false">(B281-V281)^2</f>
        <v>6.82816870933359</v>
      </c>
      <c r="AE281" s="32"/>
      <c r="AF281" s="32" t="n">
        <f aca="false">B281-V281</f>
        <v>2.6130764836364</v>
      </c>
      <c r="AG281" s="32" t="n">
        <f aca="false">B281</f>
        <v>3.53</v>
      </c>
      <c r="AH281" s="32"/>
      <c r="AI281" s="119" t="str">
        <f aca="false">IF(V281&lt;B281,"-","+")</f>
        <v>-</v>
      </c>
      <c r="AJ281" s="120" t="n">
        <f aca="false">IF(AI281="-",AJ280-1,AJ280+1)</f>
        <v>-264</v>
      </c>
      <c r="AK281" s="112"/>
      <c r="AL281" s="105" t="n">
        <f aca="false">V281-V$16+AL280</f>
        <v>-3143.49267545607</v>
      </c>
      <c r="AM281" s="105" t="n">
        <f aca="false">B281-B$16+AM280</f>
        <v>399.581461538463</v>
      </c>
      <c r="AN281" s="105" t="n">
        <f aca="false">(AM281-AM$16)^2</f>
        <v>4785.18654061706</v>
      </c>
      <c r="AO281" s="105" t="n">
        <f aca="false">(AM281-AL281)^2</f>
        <v>12553374.3402395</v>
      </c>
      <c r="AP281" s="32"/>
      <c r="AQ281" s="109" t="n">
        <f aca="false">((V281-B281)/B281)^2</f>
        <v>0.547967539209334</v>
      </c>
    </row>
    <row r="282" customFormat="false" ht="12.8" hidden="false" customHeight="false" outlineLevel="0" collapsed="false">
      <c r="A282" s="113" t="n">
        <v>41173</v>
      </c>
      <c r="B282" s="114" t="s">
        <v>149</v>
      </c>
      <c r="C282" s="68" t="n">
        <v>2.6</v>
      </c>
      <c r="D282" s="115" t="n">
        <v>0</v>
      </c>
      <c r="E282" s="116" t="n">
        <v>0.1</v>
      </c>
      <c r="F282" s="116" t="n">
        <v>0</v>
      </c>
      <c r="G282" s="116" t="n">
        <v>0.2</v>
      </c>
      <c r="H282" s="117"/>
      <c r="I282" s="117"/>
      <c r="J282" s="118" t="n">
        <f aca="false">(D282*D$15*D$8+E282*E$15*E$8+F282*F$15*F$8+G282*G$15*G$8+H282*H$15*H$8+I282*I$15*I$8)*M$15</f>
        <v>0.105643562227515</v>
      </c>
      <c r="K282" s="105" t="n">
        <f aca="false">K281+J282-M282-N282-O282</f>
        <v>15.0092863241337</v>
      </c>
      <c r="L282" s="109" t="n">
        <f aca="false">K281/$K$3</f>
        <v>0.0737536613796371</v>
      </c>
      <c r="M282" s="118" t="n">
        <f aca="false">IF(J282&gt;K$6,(J282-K$6)^2/(J282-K$6+K$3-K281),0)</f>
        <v>0</v>
      </c>
      <c r="N282" s="118" t="n">
        <f aca="false">IF((J282-M282)&gt;C282,C282,(J282-M282+(C282-(J282-M282))*L282))</f>
        <v>0.289611482299105</v>
      </c>
      <c r="O282" s="118" t="n">
        <f aca="false">IF(K281&gt;(K$5/100*K$3),(K$4/100*L282*(K281-(K$5/100*K$3))),0)</f>
        <v>0</v>
      </c>
      <c r="P282" s="105" t="n">
        <f aca="false">P281+M282-Q282</f>
        <v>3.0468905649586E-010</v>
      </c>
      <c r="Q282" s="118" t="n">
        <f aca="false">P281*(1-0.5^(1/K$7))</f>
        <v>3.0468905649586E-010</v>
      </c>
      <c r="R282" s="105" t="n">
        <f aca="false">R281-S282+O282</f>
        <v>0.385422129899442</v>
      </c>
      <c r="S282" s="118" t="n">
        <f aca="false">R281*(1-0.5^(1/K$8))</f>
        <v>0.00900881523743654</v>
      </c>
      <c r="T282" s="105" t="n">
        <f aca="false">Q282*R$8/86.4</f>
        <v>3.03031604452422E-008</v>
      </c>
      <c r="U282" s="105" t="n">
        <f aca="false">S282*R$8/86.4</f>
        <v>0.8959808950844</v>
      </c>
      <c r="V282" s="105" t="n">
        <f aca="false">(Q282+S282)*R$8/86.4</f>
        <v>0.89598092538756</v>
      </c>
      <c r="Y282" s="15"/>
      <c r="Z282" s="15"/>
      <c r="AA282" s="15"/>
      <c r="AB282" s="15"/>
      <c r="AC282" s="105" t="n">
        <f aca="false">(B282-B$16)^2</f>
        <v>3.92984876331361</v>
      </c>
      <c r="AD282" s="105" t="n">
        <f aca="false">(B282-V282)^2</f>
        <v>8.47985509090669</v>
      </c>
      <c r="AE282" s="32"/>
      <c r="AF282" s="32" t="n">
        <f aca="false">B282-V282</f>
        <v>2.91201907461244</v>
      </c>
      <c r="AG282" s="32" t="str">
        <f aca="false">B282</f>
        <v>3,808</v>
      </c>
      <c r="AH282" s="32"/>
      <c r="AI282" s="119" t="str">
        <f aca="false">IF(V282&lt;B282,"-","+")</f>
        <v>-</v>
      </c>
      <c r="AJ282" s="120" t="n">
        <f aca="false">IF(AI282="-",AJ281-1,AJ281+1)</f>
        <v>-265</v>
      </c>
      <c r="AK282" s="112"/>
      <c r="AL282" s="105" t="n">
        <f aca="false">V282-V$16+AL281</f>
        <v>-3227.59601090669</v>
      </c>
      <c r="AM282" s="105" t="n">
        <f aca="false">B282-B$16+AM281</f>
        <v>397.599076923078</v>
      </c>
      <c r="AN282" s="105" t="n">
        <f aca="false">(AM282-AM$16)^2</f>
        <v>4514.85330831499</v>
      </c>
      <c r="AO282" s="105" t="n">
        <f aca="false">(AM282-AL282)^2</f>
        <v>13142039.424825</v>
      </c>
      <c r="AP282" s="32"/>
      <c r="AQ282" s="109" t="n">
        <f aca="false">((V282-B282)/B282)^2</f>
        <v>0.584782747490542</v>
      </c>
    </row>
    <row r="283" customFormat="false" ht="12.8" hidden="false" customHeight="false" outlineLevel="0" collapsed="false">
      <c r="A283" s="113" t="n">
        <v>41174</v>
      </c>
      <c r="B283" s="114" t="s">
        <v>147</v>
      </c>
      <c r="C283" s="68" t="n">
        <v>2.6</v>
      </c>
      <c r="D283" s="115" t="n">
        <v>12.9</v>
      </c>
      <c r="E283" s="116" t="n">
        <v>26.6</v>
      </c>
      <c r="F283" s="116" t="n">
        <v>13.3</v>
      </c>
      <c r="G283" s="116" t="n">
        <v>11.8</v>
      </c>
      <c r="H283" s="117"/>
      <c r="I283" s="117"/>
      <c r="J283" s="118" t="n">
        <f aca="false">(D283*D$15*D$8+E283*E$15*E$8+F283*F$15*F$8+G283*G$15*G$8+H283*H$15*H$8+I283*I$15*I$8)*M$15</f>
        <v>15.4837244601689</v>
      </c>
      <c r="K283" s="105" t="n">
        <f aca="false">K282+J283-M283-N283-O283</f>
        <v>27.0665488883999</v>
      </c>
      <c r="L283" s="109" t="n">
        <f aca="false">K282/$K$3</f>
        <v>0.0728606132239498</v>
      </c>
      <c r="M283" s="118" t="n">
        <f aca="false">IF(J283&gt;K$6,(J283-K$6)^2/(J283-K$6+K$3-K282),0)</f>
        <v>0.826461895902664</v>
      </c>
      <c r="N283" s="118" t="n">
        <f aca="false">IF((J283-M283)&gt;C283,C283,(J283-M283+(C283-(J283-M283))*L283))</f>
        <v>2.6</v>
      </c>
      <c r="O283" s="118" t="n">
        <f aca="false">IF(K282&gt;(K$5/100*K$3),(K$4/100*L283*(K282-(K$5/100*K$3))),0)</f>
        <v>0</v>
      </c>
      <c r="P283" s="105" t="n">
        <f aca="false">P282+M283-Q283</f>
        <v>0.826461896055008</v>
      </c>
      <c r="Q283" s="118" t="n">
        <f aca="false">P282*(1-0.5^(1/K$7))</f>
        <v>1.5234452824793E-010</v>
      </c>
      <c r="R283" s="105" t="n">
        <f aca="false">R282-S283+O283</f>
        <v>0.376619076286399</v>
      </c>
      <c r="S283" s="118" t="n">
        <f aca="false">R282*(1-0.5^(1/K$8))</f>
        <v>0.00880305361304344</v>
      </c>
      <c r="T283" s="105" t="n">
        <f aca="false">Q283*R$8/86.4</f>
        <v>1.51515802226211E-008</v>
      </c>
      <c r="U283" s="105" t="n">
        <f aca="false">S283*R$8/86.4</f>
        <v>0.87551666315836</v>
      </c>
      <c r="V283" s="105" t="n">
        <f aca="false">(Q283+S283)*R$8/86.4</f>
        <v>0.87551667830994</v>
      </c>
      <c r="Y283" s="15"/>
      <c r="Z283" s="15"/>
      <c r="AA283" s="15"/>
      <c r="AB283" s="15"/>
      <c r="AC283" s="105" t="n">
        <f aca="false">(B283-B$16)^2</f>
        <v>2.87093922485207</v>
      </c>
      <c r="AD283" s="105" t="n">
        <f aca="false">(B283-V283)^2</f>
        <v>10.3715128252838</v>
      </c>
      <c r="AE283" s="32"/>
      <c r="AF283" s="32" t="n">
        <f aca="false">B283-V283</f>
        <v>3.22048332169006</v>
      </c>
      <c r="AG283" s="32" t="str">
        <f aca="false">B283</f>
        <v>4,096</v>
      </c>
      <c r="AH283" s="32"/>
      <c r="AI283" s="119" t="str">
        <f aca="false">IF(V283&lt;B283,"-","+")</f>
        <v>-</v>
      </c>
      <c r="AJ283" s="120" t="n">
        <f aca="false">IF(AI283="-",AJ282-1,AJ282+1)</f>
        <v>-266</v>
      </c>
      <c r="AK283" s="112"/>
      <c r="AL283" s="105" t="n">
        <f aca="false">V283-V$16+AL282</f>
        <v>-3311.71981060438</v>
      </c>
      <c r="AM283" s="105" t="n">
        <f aca="false">B283-B$16+AM282</f>
        <v>395.904692307693</v>
      </c>
      <c r="AN283" s="105" t="n">
        <f aca="false">(AM283-AM$16)^2</f>
        <v>4290.02383509143</v>
      </c>
      <c r="AO283" s="105" t="n">
        <f aca="false">(AM283-AL283)^2</f>
        <v>13746479.454594</v>
      </c>
      <c r="AP283" s="32"/>
      <c r="AQ283" s="109" t="n">
        <f aca="false">((V283-B283)/B283)^2</f>
        <v>0.618190337734452</v>
      </c>
    </row>
    <row r="284" customFormat="false" ht="12.8" hidden="false" customHeight="false" outlineLevel="0" collapsed="false">
      <c r="A284" s="113" t="n">
        <v>41175</v>
      </c>
      <c r="B284" s="114" t="s">
        <v>147</v>
      </c>
      <c r="C284" s="68" t="n">
        <v>2.6</v>
      </c>
      <c r="D284" s="115" t="n">
        <v>0</v>
      </c>
      <c r="E284" s="116" t="n">
        <v>6.4</v>
      </c>
      <c r="F284" s="116" t="n">
        <v>0</v>
      </c>
      <c r="G284" s="116" t="n">
        <v>0</v>
      </c>
      <c r="H284" s="117"/>
      <c r="I284" s="117"/>
      <c r="J284" s="118" t="n">
        <f aca="false">(D284*D$15*D$8+E284*E$15*E$8+F284*F$15*F$8+G284*G$15*G$8+H284*H$15*H$8+I284*I$15*I$8)*M$15</f>
        <v>1.266940845723</v>
      </c>
      <c r="K284" s="105" t="n">
        <f aca="false">K283+J284-M284-N284-O284</f>
        <v>26.891396894369</v>
      </c>
      <c r="L284" s="109" t="n">
        <f aca="false">K283/$K$3</f>
        <v>0.131391014021359</v>
      </c>
      <c r="M284" s="118" t="n">
        <f aca="false">IF(J284&gt;K$6,(J284-K$6)^2/(J284-K$6+K$3-K283),0)</f>
        <v>0</v>
      </c>
      <c r="N284" s="118" t="n">
        <f aca="false">IF((J284-M284)&gt;C284,C284,(J284-M284+(C284-(J284-M284))*L284))</f>
        <v>1.44209283975391</v>
      </c>
      <c r="O284" s="118" t="n">
        <f aca="false">IF(K283&gt;(K$5/100*K$3),(K$4/100*L284*(K283-(K$5/100*K$3))),0)</f>
        <v>0</v>
      </c>
      <c r="P284" s="105" t="n">
        <f aca="false">P283+M284-Q284</f>
        <v>0.413230948027504</v>
      </c>
      <c r="Q284" s="118" t="n">
        <f aca="false">P283*(1-0.5^(1/K$7))</f>
        <v>0.413230948027504</v>
      </c>
      <c r="R284" s="105" t="n">
        <f aca="false">R283-S284+O284</f>
        <v>0.368017084695752</v>
      </c>
      <c r="S284" s="118" t="n">
        <f aca="false">R283*(1-0.5^(1/K$8))</f>
        <v>0.0086019915906465</v>
      </c>
      <c r="T284" s="105" t="n">
        <f aca="false">Q284*R$8/86.4</f>
        <v>41.0983048194484</v>
      </c>
      <c r="U284" s="105" t="n">
        <f aca="false">S284*R$8/86.4</f>
        <v>0.855519834935479</v>
      </c>
      <c r="V284" s="105" t="n">
        <f aca="false">(Q284+S284)*R$8/86.4</f>
        <v>41.9538246543839</v>
      </c>
      <c r="Y284" s="15"/>
      <c r="Z284" s="15"/>
      <c r="AA284" s="15"/>
      <c r="AB284" s="15"/>
      <c r="AC284" s="105" t="n">
        <f aca="false">(B284-B$16)^2</f>
        <v>2.87093922485207</v>
      </c>
      <c r="AD284" s="105" t="n">
        <f aca="false">(B284-V284)^2</f>
        <v>1433.21488756208</v>
      </c>
      <c r="AE284" s="32"/>
      <c r="AF284" s="32" t="n">
        <f aca="false">B284-V284</f>
        <v>-37.8578246543839</v>
      </c>
      <c r="AG284" s="32" t="str">
        <f aca="false">B284</f>
        <v>4,096</v>
      </c>
      <c r="AH284" s="32"/>
      <c r="AI284" s="119" t="str">
        <f aca="false">IF(V284&lt;B284,"-","+")</f>
        <v>-</v>
      </c>
      <c r="AJ284" s="120" t="n">
        <f aca="false">IF(AI284="-",AJ283-1,AJ283+1)</f>
        <v>-267</v>
      </c>
      <c r="AK284" s="112"/>
      <c r="AL284" s="105" t="n">
        <f aca="false">V284-V$16+AL283</f>
        <v>-3354.765302326</v>
      </c>
      <c r="AM284" s="105" t="n">
        <f aca="false">B284-B$16+AM283</f>
        <v>394.210307692309</v>
      </c>
      <c r="AN284" s="105" t="n">
        <f aca="false">(AM284-AM$16)^2</f>
        <v>4070.93624031758</v>
      </c>
      <c r="AO284" s="105" t="n">
        <f aca="false">(AM284-AL284)^2</f>
        <v>14054818.1245122</v>
      </c>
      <c r="AP284" s="32"/>
      <c r="AQ284" s="109" t="n">
        <f aca="false">((V284-B284)/B284)^2</f>
        <v>85.426264259939</v>
      </c>
    </row>
    <row r="285" customFormat="false" ht="12.8" hidden="false" customHeight="false" outlineLevel="0" collapsed="false">
      <c r="A285" s="113" t="n">
        <v>41176</v>
      </c>
      <c r="B285" s="114" t="s">
        <v>148</v>
      </c>
      <c r="C285" s="68" t="n">
        <v>2.6</v>
      </c>
      <c r="D285" s="115" t="n">
        <v>19.2</v>
      </c>
      <c r="E285" s="116" t="n">
        <v>1.3</v>
      </c>
      <c r="F285" s="116" t="n">
        <v>0</v>
      </c>
      <c r="G285" s="116" t="n">
        <v>0</v>
      </c>
      <c r="H285" s="117"/>
      <c r="I285" s="117"/>
      <c r="J285" s="118" t="n">
        <f aca="false">(D285*D$15*D$8+E285*E$15*E$8+F285*F$15*F$8+G285*G$15*G$8+H285*H$15*H$8+I285*I$15*I$8)*M$15</f>
        <v>7.23711403147786</v>
      </c>
      <c r="K285" s="105" t="n">
        <f aca="false">K284+J285-M285-N285-O285</f>
        <v>31.4064507022166</v>
      </c>
      <c r="L285" s="109" t="n">
        <f aca="false">K284/$K$3</f>
        <v>0.13054076162315</v>
      </c>
      <c r="M285" s="118" t="n">
        <f aca="false">IF(J285&gt;K$6,(J285-K$6)^2/(J285-K$6+K$3-K284),0)</f>
        <v>0.122060223630278</v>
      </c>
      <c r="N285" s="118" t="n">
        <f aca="false">IF((J285-M285)&gt;C285,C285,(J285-M285+(C285-(J285-M285))*L285))</f>
        <v>2.6</v>
      </c>
      <c r="O285" s="118" t="n">
        <f aca="false">IF(K284&gt;(K$5/100*K$3),(K$4/100*L285*(K284-(K$5/100*K$3))),0)</f>
        <v>0</v>
      </c>
      <c r="P285" s="105" t="n">
        <f aca="false">P284+M285-Q285</f>
        <v>0.32867569764403</v>
      </c>
      <c r="Q285" s="118" t="n">
        <f aca="false">P284*(1-0.5^(1/K$7))</f>
        <v>0.206615474013752</v>
      </c>
      <c r="R285" s="105" t="n">
        <f aca="false">R284-S285+O285</f>
        <v>0.359611562864565</v>
      </c>
      <c r="S285" s="118" t="n">
        <f aca="false">R284*(1-0.5^(1/K$8))</f>
        <v>0.00840552183118778</v>
      </c>
      <c r="T285" s="105" t="n">
        <f aca="false">Q285*R$8/86.4</f>
        <v>20.5491524097242</v>
      </c>
      <c r="U285" s="105" t="n">
        <f aca="false">S285*R$8/86.4</f>
        <v>0.835979734900424</v>
      </c>
      <c r="V285" s="105" t="n">
        <f aca="false">(Q285+S285)*R$8/86.4</f>
        <v>21.3851321446246</v>
      </c>
      <c r="Y285" s="15"/>
      <c r="Z285" s="15"/>
      <c r="AA285" s="15"/>
      <c r="AB285" s="15"/>
      <c r="AC285" s="105" t="n">
        <f aca="false">(B285-B$16)^2</f>
        <v>3.38333576331361</v>
      </c>
      <c r="AD285" s="105" t="n">
        <f aca="false">(B285-V285)^2</f>
        <v>303.948963636234</v>
      </c>
      <c r="AE285" s="32"/>
      <c r="AF285" s="32" t="n">
        <f aca="false">B285-V285</f>
        <v>-17.4341321446246</v>
      </c>
      <c r="AG285" s="32" t="str">
        <f aca="false">B285</f>
        <v>3,951</v>
      </c>
      <c r="AH285" s="32"/>
      <c r="AI285" s="119" t="str">
        <f aca="false">IF(V285&lt;B285,"-","+")</f>
        <v>-</v>
      </c>
      <c r="AJ285" s="120" t="n">
        <f aca="false">IF(AI285="-",AJ284-1,AJ284+1)</f>
        <v>-268</v>
      </c>
      <c r="AK285" s="112"/>
      <c r="AL285" s="105" t="n">
        <f aca="false">V285-V$16+AL284</f>
        <v>-3418.37948655738</v>
      </c>
      <c r="AM285" s="105" t="n">
        <f aca="false">B285-B$16+AM284</f>
        <v>392.370923076924</v>
      </c>
      <c r="AN285" s="105" t="n">
        <f aca="false">(AM285-AM$16)^2</f>
        <v>3839.59979274735</v>
      </c>
      <c r="AO285" s="105" t="n">
        <f aca="false">(AM285-AL285)^2</f>
        <v>14521818.684528</v>
      </c>
      <c r="AP285" s="32"/>
      <c r="AQ285" s="109" t="n">
        <f aca="false">((V285-B285)/B285)^2</f>
        <v>19.4709260598901</v>
      </c>
    </row>
    <row r="286" customFormat="false" ht="12.8" hidden="false" customHeight="false" outlineLevel="0" collapsed="false">
      <c r="A286" s="113" t="n">
        <v>41177</v>
      </c>
      <c r="B286" s="114" t="s">
        <v>149</v>
      </c>
      <c r="C286" s="68" t="n">
        <v>2.6</v>
      </c>
      <c r="D286" s="115" t="n">
        <v>0</v>
      </c>
      <c r="E286" s="116" t="n">
        <v>0</v>
      </c>
      <c r="F286" s="116" t="n">
        <v>0</v>
      </c>
      <c r="G286" s="116" t="n">
        <v>0</v>
      </c>
      <c r="H286" s="117"/>
      <c r="I286" s="117"/>
      <c r="J286" s="118" t="n">
        <f aca="false">(D286*D$15*D$8+E286*E$15*E$8+F286*F$15*F$8+G286*G$15*G$8+H286*H$15*H$8+I286*I$15*I$8)*M$15</f>
        <v>0</v>
      </c>
      <c r="K286" s="105" t="n">
        <f aca="false">K285+J286-M286-N286-O286</f>
        <v>31.010058605975</v>
      </c>
      <c r="L286" s="109" t="n">
        <f aca="false">K285/$K$3</f>
        <v>0.152458498554449</v>
      </c>
      <c r="M286" s="118" t="n">
        <f aca="false">IF(J286&gt;K$6,(J286-K$6)^2/(J286-K$6+K$3-K285),0)</f>
        <v>0</v>
      </c>
      <c r="N286" s="118" t="n">
        <f aca="false">IF((J286-M286)&gt;C286,C286,(J286-M286+(C286-(J286-M286))*L286))</f>
        <v>0.396392096241568</v>
      </c>
      <c r="O286" s="118" t="n">
        <f aca="false">IF(K285&gt;(K$5/100*K$3),(K$4/100*L286*(K285-(K$5/100*K$3))),0)</f>
        <v>0</v>
      </c>
      <c r="P286" s="105" t="n">
        <f aca="false">P285+M286-Q286</f>
        <v>0.164337848822015</v>
      </c>
      <c r="Q286" s="118" t="n">
        <f aca="false">P285*(1-0.5^(1/K$7))</f>
        <v>0.164337848822015</v>
      </c>
      <c r="R286" s="105" t="n">
        <f aca="false">R285-S286+O286</f>
        <v>0.351398023417328</v>
      </c>
      <c r="S286" s="118" t="n">
        <f aca="false">R285*(1-0.5^(1/K$8))</f>
        <v>0.00821353944723682</v>
      </c>
      <c r="T286" s="105" t="n">
        <f aca="false">Q286*R$8/86.4</f>
        <v>16.3443881357358</v>
      </c>
      <c r="U286" s="105" t="n">
        <f aca="false">S286*R$8/86.4</f>
        <v>0.816885931366968</v>
      </c>
      <c r="V286" s="105" t="n">
        <f aca="false">(Q286+S286)*R$8/86.4</f>
        <v>17.1612740671028</v>
      </c>
      <c r="Y286" s="15"/>
      <c r="Z286" s="15"/>
      <c r="AA286" s="15"/>
      <c r="AB286" s="15"/>
      <c r="AC286" s="105" t="n">
        <f aca="false">(B286-B$16)^2</f>
        <v>3.92984876331361</v>
      </c>
      <c r="AD286" s="105" t="n">
        <f aca="false">(B286-V286)^2</f>
        <v>178.30992831116</v>
      </c>
      <c r="AE286" s="32"/>
      <c r="AF286" s="32" t="n">
        <f aca="false">B286-V286</f>
        <v>-13.3532740671028</v>
      </c>
      <c r="AG286" s="32" t="str">
        <f aca="false">B286</f>
        <v>3,808</v>
      </c>
      <c r="AH286" s="32"/>
      <c r="AI286" s="119" t="str">
        <f aca="false">IF(V286&lt;B286,"-","+")</f>
        <v>-</v>
      </c>
      <c r="AJ286" s="120" t="n">
        <f aca="false">IF(AI286="-",AJ285-1,AJ285+1)</f>
        <v>-269</v>
      </c>
      <c r="AK286" s="112"/>
      <c r="AL286" s="105" t="n">
        <f aca="false">V286-V$16+AL285</f>
        <v>-3486.21752886628</v>
      </c>
      <c r="AM286" s="105" t="n">
        <f aca="false">B286-B$16+AM285</f>
        <v>390.38853846154</v>
      </c>
      <c r="AN286" s="105" t="n">
        <f aca="false">(AM286-AM$16)^2</f>
        <v>3597.85468147487</v>
      </c>
      <c r="AO286" s="105" t="n">
        <f aca="false">(AM286-AL286)^2</f>
        <v>15028074.6012429</v>
      </c>
      <c r="AP286" s="32"/>
      <c r="AQ286" s="109" t="n">
        <f aca="false">((V286-B286)/B286)^2</f>
        <v>12.2965037332369</v>
      </c>
    </row>
    <row r="287" customFormat="false" ht="12.8" hidden="false" customHeight="false" outlineLevel="0" collapsed="false">
      <c r="A287" s="113" t="n">
        <v>41178</v>
      </c>
      <c r="B287" s="114" t="s">
        <v>140</v>
      </c>
      <c r="C287" s="68" t="n">
        <v>2.6</v>
      </c>
      <c r="D287" s="115" t="n">
        <v>0</v>
      </c>
      <c r="E287" s="116" t="n">
        <v>24.6</v>
      </c>
      <c r="F287" s="116" t="n">
        <v>33.1</v>
      </c>
      <c r="G287" s="116" t="n">
        <v>18.8</v>
      </c>
      <c r="H287" s="117"/>
      <c r="I287" s="117"/>
      <c r="J287" s="118" t="n">
        <f aca="false">(D287*D$15*D$8+E287*E$15*E$8+F287*F$15*F$8+G287*G$15*G$8+H287*H$15*H$8+I287*I$15*I$8)*M$15</f>
        <v>14.0929067406262</v>
      </c>
      <c r="K287" s="105" t="n">
        <f aca="false">K286+J287-M287-N287-O287</f>
        <v>41.7826660905845</v>
      </c>
      <c r="L287" s="109" t="n">
        <f aca="false">K286/$K$3</f>
        <v>0.150534265077549</v>
      </c>
      <c r="M287" s="118" t="n">
        <f aca="false">IF(J287&gt;K$6,(J287-K$6)^2/(J287-K$6+K$3-K286),0)</f>
        <v>0.720299256016644</v>
      </c>
      <c r="N287" s="118" t="n">
        <f aca="false">IF((J287-M287)&gt;C287,C287,(J287-M287+(C287-(J287-M287))*L287))</f>
        <v>2.6</v>
      </c>
      <c r="O287" s="118" t="n">
        <f aca="false">IF(K286&gt;(K$5/100*K$3),(K$4/100*L287*(K286-(K$5/100*K$3))),0)</f>
        <v>0</v>
      </c>
      <c r="P287" s="105" t="n">
        <f aca="false">P286+M287-Q287</f>
        <v>0.802468180427652</v>
      </c>
      <c r="Q287" s="118" t="n">
        <f aca="false">P286*(1-0.5^(1/K$7))</f>
        <v>0.0821689244110076</v>
      </c>
      <c r="R287" s="105" t="n">
        <f aca="false">R286-S287+O287</f>
        <v>0.343372081470333</v>
      </c>
      <c r="S287" s="118" t="n">
        <f aca="false">R286*(1-0.5^(1/K$8))</f>
        <v>0.00802594194699537</v>
      </c>
      <c r="T287" s="105" t="n">
        <f aca="false">Q287*R$8/86.4</f>
        <v>8.17219406786792</v>
      </c>
      <c r="U287" s="105" t="n">
        <f aca="false">S287*R$8/86.4</f>
        <v>0.798228230908926</v>
      </c>
      <c r="V287" s="105" t="n">
        <f aca="false">(Q287+S287)*R$8/86.4</f>
        <v>8.97042229877685</v>
      </c>
      <c r="Y287" s="15"/>
      <c r="Z287" s="15"/>
      <c r="AA287" s="15"/>
      <c r="AB287" s="15"/>
      <c r="AC287" s="105" t="n">
        <f aca="false">(B287-B$16)^2</f>
        <v>0.36528076331361</v>
      </c>
      <c r="AD287" s="105" t="n">
        <f aca="false">(B287-V287)^2</f>
        <v>14.3218521354794</v>
      </c>
      <c r="AE287" s="32"/>
      <c r="AF287" s="32" t="n">
        <f aca="false">B287-V287</f>
        <v>-3.78442229877685</v>
      </c>
      <c r="AG287" s="32" t="str">
        <f aca="false">B287</f>
        <v>5,186</v>
      </c>
      <c r="AH287" s="32"/>
      <c r="AI287" s="119" t="str">
        <f aca="false">IF(V287&lt;B287,"-","+")</f>
        <v>-</v>
      </c>
      <c r="AJ287" s="120" t="n">
        <f aca="false">IF(AI287="-",AJ286-1,AJ286+1)</f>
        <v>-270</v>
      </c>
      <c r="AK287" s="112"/>
      <c r="AL287" s="105" t="n">
        <f aca="false">V287-V$16+AL286</f>
        <v>-3562.24642294351</v>
      </c>
      <c r="AM287" s="105" t="n">
        <f aca="false">B287-B$16+AM286</f>
        <v>389.784153846155</v>
      </c>
      <c r="AN287" s="105" t="n">
        <f aca="false">(AM287-AM$16)^2</f>
        <v>3525.71542157098</v>
      </c>
      <c r="AO287" s="105" t="n">
        <f aca="false">(AM287-AL287)^2</f>
        <v>15618545.6798805</v>
      </c>
      <c r="AP287" s="32"/>
      <c r="AQ287" s="109" t="n">
        <f aca="false">((V287-B287)/B287)^2</f>
        <v>0.532517838731596</v>
      </c>
    </row>
    <row r="288" customFormat="false" ht="12.8" hidden="false" customHeight="false" outlineLevel="0" collapsed="false">
      <c r="A288" s="113" t="n">
        <v>41179</v>
      </c>
      <c r="B288" s="114" t="s">
        <v>126</v>
      </c>
      <c r="C288" s="68" t="n">
        <v>2.6</v>
      </c>
      <c r="D288" s="115" t="n">
        <v>4.4</v>
      </c>
      <c r="E288" s="116" t="n">
        <v>7.5</v>
      </c>
      <c r="F288" s="116" t="n">
        <v>0</v>
      </c>
      <c r="G288" s="116" t="n">
        <v>4.2</v>
      </c>
      <c r="H288" s="117"/>
      <c r="I288" s="117"/>
      <c r="J288" s="118" t="n">
        <f aca="false">(D288*D$15*D$8+E288*E$15*E$8+F288*F$15*F$8+G288*G$15*G$8+H288*H$15*H$8+I288*I$15*I$8)*M$15</f>
        <v>4.88702600773356</v>
      </c>
      <c r="K288" s="105" t="n">
        <f aca="false">K287+J288-M288-N288-O288</f>
        <v>44.0354919539495</v>
      </c>
      <c r="L288" s="109" t="n">
        <f aca="false">K287/$K$3</f>
        <v>0.202828476167886</v>
      </c>
      <c r="M288" s="118" t="n">
        <f aca="false">IF(J288&gt;K$6,(J288-K$6)^2/(J288-K$6+K$3-K287),0)</f>
        <v>0.0342001443685504</v>
      </c>
      <c r="N288" s="118" t="n">
        <f aca="false">IF((J288-M288)&gt;C288,C288,(J288-M288+(C288-(J288-M288))*L288))</f>
        <v>2.6</v>
      </c>
      <c r="O288" s="118" t="n">
        <f aca="false">IF(K287&gt;(K$5/100*K$3),(K$4/100*L288*(K287-(K$5/100*K$3))),0)</f>
        <v>0</v>
      </c>
      <c r="P288" s="105" t="n">
        <f aca="false">P287+M288-Q288</f>
        <v>0.435434234582376</v>
      </c>
      <c r="Q288" s="118" t="n">
        <f aca="false">P287*(1-0.5^(1/K$7))</f>
        <v>0.401234090213826</v>
      </c>
      <c r="R288" s="105" t="n">
        <f aca="false">R287-S288+O288</f>
        <v>0.335529452290752</v>
      </c>
      <c r="S288" s="118" t="n">
        <f aca="false">R287*(1-0.5^(1/K$8))</f>
        <v>0.00784262917958108</v>
      </c>
      <c r="T288" s="105" t="n">
        <f aca="false">Q288*R$8/86.4</f>
        <v>39.9051451065672</v>
      </c>
      <c r="U288" s="105" t="n">
        <f aca="false">S288*R$8/86.4</f>
        <v>0.77999667291829</v>
      </c>
      <c r="V288" s="105" t="n">
        <f aca="false">(Q288+S288)*R$8/86.4</f>
        <v>40.6851417794855</v>
      </c>
      <c r="Y288" s="15"/>
      <c r="Z288" s="15"/>
      <c r="AA288" s="15"/>
      <c r="AB288" s="15"/>
      <c r="AC288" s="105" t="n">
        <f aca="false">(B288-B$16)^2</f>
        <v>0.00571768639053245</v>
      </c>
      <c r="AD288" s="105" t="n">
        <f aca="false">(B288-V288)^2</f>
        <v>1212.37263425991</v>
      </c>
      <c r="AE288" s="32"/>
      <c r="AF288" s="32" t="n">
        <f aca="false">B288-V288</f>
        <v>-34.8191417794855</v>
      </c>
      <c r="AG288" s="32" t="str">
        <f aca="false">B288</f>
        <v>5,866</v>
      </c>
      <c r="AH288" s="32"/>
      <c r="AI288" s="119" t="str">
        <f aca="false">IF(V288&lt;B288,"-","+")</f>
        <v>-</v>
      </c>
      <c r="AJ288" s="120" t="n">
        <f aca="false">IF(AI288="-",AJ287-1,AJ287+1)</f>
        <v>-271</v>
      </c>
      <c r="AK288" s="112"/>
      <c r="AL288" s="105" t="n">
        <f aca="false">V288-V$16+AL287</f>
        <v>-3606.56059754003</v>
      </c>
      <c r="AM288" s="105" t="n">
        <f aca="false">B288-B$16+AM287</f>
        <v>389.85976923077</v>
      </c>
      <c r="AN288" s="105" t="n">
        <f aca="false">(AM288-AM$16)^2</f>
        <v>3534.70087980658</v>
      </c>
      <c r="AO288" s="105" t="n">
        <f aca="false">(AM288-AL288)^2</f>
        <v>15971375.7479404</v>
      </c>
      <c r="AP288" s="32"/>
      <c r="AQ288" s="109" t="n">
        <f aca="false">((V288-B288)/B288)^2</f>
        <v>35.2331933891433</v>
      </c>
    </row>
    <row r="289" customFormat="false" ht="12.8" hidden="false" customHeight="false" outlineLevel="0" collapsed="false">
      <c r="A289" s="113" t="n">
        <v>41180</v>
      </c>
      <c r="B289" s="114" t="s">
        <v>142</v>
      </c>
      <c r="C289" s="68" t="n">
        <v>2.6</v>
      </c>
      <c r="D289" s="115" t="n">
        <v>0</v>
      </c>
      <c r="E289" s="116" t="n">
        <v>0</v>
      </c>
      <c r="F289" s="116" t="n">
        <v>0</v>
      </c>
      <c r="G289" s="116" t="n">
        <v>0</v>
      </c>
      <c r="H289" s="117"/>
      <c r="I289" s="117"/>
      <c r="J289" s="118" t="n">
        <f aca="false">(D289*D$15*D$8+E289*E$15*E$8+F289*F$15*F$8+G289*G$15*G$8+H289*H$15*H$8+I289*I$15*I$8)*M$15</f>
        <v>0</v>
      </c>
      <c r="K289" s="105" t="n">
        <f aca="false">K288+J289-M289-N289-O289</f>
        <v>43.479704191424</v>
      </c>
      <c r="L289" s="109" t="n">
        <f aca="false">K288/$K$3</f>
        <v>0.213764524048299</v>
      </c>
      <c r="M289" s="118" t="n">
        <f aca="false">IF(J289&gt;K$6,(J289-K$6)^2/(J289-K$6+K$3-K288),0)</f>
        <v>0</v>
      </c>
      <c r="N289" s="118" t="n">
        <f aca="false">IF((J289-M289)&gt;C289,C289,(J289-M289+(C289-(J289-M289))*L289))</f>
        <v>0.555787762525577</v>
      </c>
      <c r="O289" s="118" t="n">
        <f aca="false">IF(K288&gt;(K$5/100*K$3),(K$4/100*L289*(K288-(K$5/100*K$3))),0)</f>
        <v>0</v>
      </c>
      <c r="P289" s="105" t="n">
        <f aca="false">P288+M289-Q289</f>
        <v>0.217717117291188</v>
      </c>
      <c r="Q289" s="118" t="n">
        <f aca="false">P288*(1-0.5^(1/K$7))</f>
        <v>0.217717117291188</v>
      </c>
      <c r="R289" s="105" t="n">
        <f aca="false">R288-S289+O289</f>
        <v>0.327865949009191</v>
      </c>
      <c r="S289" s="118" t="n">
        <f aca="false">R288*(1-0.5^(1/K$8))</f>
        <v>0.00766350328156095</v>
      </c>
      <c r="T289" s="105" t="n">
        <f aca="false">Q289*R$8/86.4</f>
        <v>21.6532776491109</v>
      </c>
      <c r="U289" s="105" t="n">
        <f aca="false">S289*R$8/86.4</f>
        <v>0.762181524287653</v>
      </c>
      <c r="V289" s="105" t="n">
        <f aca="false">(Q289+S289)*R$8/86.4</f>
        <v>22.4154591733985</v>
      </c>
      <c r="Y289" s="15"/>
      <c r="Z289" s="15"/>
      <c r="AA289" s="15"/>
      <c r="AB289" s="15"/>
      <c r="AC289" s="105" t="n">
        <f aca="false">(B289-B$16)^2</f>
        <v>0.861897994082841</v>
      </c>
      <c r="AD289" s="105" t="n">
        <f aca="false">(B289-V289)^2</f>
        <v>308.123928952169</v>
      </c>
      <c r="AE289" s="32"/>
      <c r="AF289" s="32" t="n">
        <f aca="false">B289-V289</f>
        <v>-17.5534591733985</v>
      </c>
      <c r="AG289" s="32" t="str">
        <f aca="false">B289</f>
        <v>4,862</v>
      </c>
      <c r="AH289" s="32"/>
      <c r="AI289" s="119" t="str">
        <f aca="false">IF(V289&lt;B289,"-","+")</f>
        <v>-</v>
      </c>
      <c r="AJ289" s="120" t="n">
        <f aca="false">IF(AI289="-",AJ288-1,AJ288+1)</f>
        <v>-272</v>
      </c>
      <c r="AK289" s="112"/>
      <c r="AL289" s="105" t="n">
        <f aca="false">V289-V$16+AL288</f>
        <v>-3669.14445474264</v>
      </c>
      <c r="AM289" s="105" t="n">
        <f aca="false">B289-B$16+AM288</f>
        <v>388.931384615386</v>
      </c>
      <c r="AN289" s="105" t="n">
        <f aca="false">(AM289-AM$16)^2</f>
        <v>3425.17162601778</v>
      </c>
      <c r="AO289" s="105" t="n">
        <f aca="false">(AM289-AL289)^2</f>
        <v>16467979.5179813</v>
      </c>
      <c r="AP289" s="32"/>
      <c r="AQ289" s="109" t="n">
        <f aca="false">((V289-B289)/B289)^2</f>
        <v>13.0345342625602</v>
      </c>
    </row>
    <row r="290" customFormat="false" ht="12.8" hidden="false" customHeight="false" outlineLevel="0" collapsed="false">
      <c r="A290" s="113" t="n">
        <v>41181</v>
      </c>
      <c r="B290" s="114" t="s">
        <v>148</v>
      </c>
      <c r="C290" s="68" t="n">
        <v>2.6</v>
      </c>
      <c r="D290" s="115" t="n">
        <v>0</v>
      </c>
      <c r="E290" s="116" t="n">
        <v>0</v>
      </c>
      <c r="F290" s="116" t="n">
        <v>0</v>
      </c>
      <c r="G290" s="116" t="n">
        <v>0</v>
      </c>
      <c r="H290" s="117"/>
      <c r="I290" s="117"/>
      <c r="J290" s="118" t="n">
        <f aca="false">(D290*D$15*D$8+E290*E$15*E$8+F290*F$15*F$8+G290*G$15*G$8+H290*H$15*H$8+I290*I$15*I$8)*M$15</f>
        <v>0</v>
      </c>
      <c r="K290" s="105" t="n">
        <f aca="false">K289+J290-M290-N290-O290</f>
        <v>42.9309312259011</v>
      </c>
      <c r="L290" s="109" t="n">
        <f aca="false">K289/$K$3</f>
        <v>0.211066525201087</v>
      </c>
      <c r="M290" s="118" t="n">
        <f aca="false">IF(J290&gt;K$6,(J290-K$6)^2/(J290-K$6+K$3-K289),0)</f>
        <v>0</v>
      </c>
      <c r="N290" s="118" t="n">
        <f aca="false">IF((J290-M290)&gt;C290,C290,(J290-M290+(C290-(J290-M290))*L290))</f>
        <v>0.548772965522827</v>
      </c>
      <c r="O290" s="118" t="n">
        <f aca="false">IF(K289&gt;(K$5/100*K$3),(K$4/100*L290*(K289-(K$5/100*K$3))),0)</f>
        <v>0</v>
      </c>
      <c r="P290" s="105" t="n">
        <f aca="false">P289+M290-Q290</f>
        <v>0.108858558645594</v>
      </c>
      <c r="Q290" s="118" t="n">
        <f aca="false">P289*(1-0.5^(1/K$7))</f>
        <v>0.108858558645594</v>
      </c>
      <c r="R290" s="105" t="n">
        <f aca="false">R289-S290+O290</f>
        <v>0.320377480384485</v>
      </c>
      <c r="S290" s="118" t="n">
        <f aca="false">R289*(1-0.5^(1/K$8))</f>
        <v>0.00748846862470583</v>
      </c>
      <c r="T290" s="105" t="n">
        <f aca="false">Q290*R$8/86.4</f>
        <v>10.8266388245554</v>
      </c>
      <c r="U290" s="105" t="n">
        <f aca="false">S290*R$8/86.4</f>
        <v>0.744773274214088</v>
      </c>
      <c r="V290" s="105" t="n">
        <f aca="false">(Q290+S290)*R$8/86.4</f>
        <v>11.5714120987695</v>
      </c>
      <c r="Y290" s="15"/>
      <c r="Z290" s="15"/>
      <c r="AA290" s="15"/>
      <c r="AB290" s="15"/>
      <c r="AC290" s="105" t="n">
        <f aca="false">(B290-B$16)^2</f>
        <v>3.38333576331361</v>
      </c>
      <c r="AD290" s="105" t="n">
        <f aca="false">(B290-V290)^2</f>
        <v>58.0706805550729</v>
      </c>
      <c r="AE290" s="32"/>
      <c r="AF290" s="32" t="n">
        <f aca="false">B290-V290</f>
        <v>-7.62041209876952</v>
      </c>
      <c r="AG290" s="32" t="str">
        <f aca="false">B290</f>
        <v>3,951</v>
      </c>
      <c r="AH290" s="32"/>
      <c r="AI290" s="119" t="str">
        <f aca="false">IF(V290&lt;B290,"-","+")</f>
        <v>-</v>
      </c>
      <c r="AJ290" s="120" t="n">
        <f aca="false">IF(AI290="-",AJ289-1,AJ289+1)</f>
        <v>-273</v>
      </c>
      <c r="AK290" s="112"/>
      <c r="AL290" s="105" t="n">
        <f aca="false">V290-V$16+AL289</f>
        <v>-3742.57235901987</v>
      </c>
      <c r="AM290" s="105" t="n">
        <f aca="false">B290-B$16+AM289</f>
        <v>387.092000000001</v>
      </c>
      <c r="AN290" s="105" t="n">
        <f aca="false">(AM290-AM$16)^2</f>
        <v>3213.25511823453</v>
      </c>
      <c r="AO290" s="105" t="n">
        <f aca="false">(AM290-AL290)^2</f>
        <v>17054127.718159</v>
      </c>
      <c r="AP290" s="32"/>
      <c r="AQ290" s="109" t="n">
        <f aca="false">((V290-B290)/B290)^2</f>
        <v>3.71999928477641</v>
      </c>
    </row>
    <row r="291" customFormat="false" ht="12.8" hidden="false" customHeight="false" outlineLevel="0" collapsed="false">
      <c r="A291" s="113" t="n">
        <v>41182</v>
      </c>
      <c r="B291" s="114" t="s">
        <v>148</v>
      </c>
      <c r="C291" s="68" t="n">
        <v>2.6</v>
      </c>
      <c r="D291" s="115" t="n">
        <v>0</v>
      </c>
      <c r="E291" s="116" t="n">
        <v>0</v>
      </c>
      <c r="F291" s="116" t="n">
        <v>0</v>
      </c>
      <c r="G291" s="116" t="n">
        <v>0</v>
      </c>
      <c r="H291" s="117"/>
      <c r="I291" s="117"/>
      <c r="J291" s="118" t="n">
        <f aca="false">(D291*D$15*D$8+E291*E$15*E$8+F291*F$15*F$8+G291*G$15*G$8+H291*H$15*H$8+I291*I$15*I$8)*M$15</f>
        <v>0</v>
      </c>
      <c r="K291" s="105" t="n">
        <f aca="false">K290+J291-M291-N291-O291</f>
        <v>42.3890845211082</v>
      </c>
      <c r="L291" s="109" t="n">
        <f aca="false">K290/$K$3</f>
        <v>0.20840257876651</v>
      </c>
      <c r="M291" s="118" t="n">
        <f aca="false">IF(J291&gt;K$6,(J291-K$6)^2/(J291-K$6+K$3-K290),0)</f>
        <v>0</v>
      </c>
      <c r="N291" s="118" t="n">
        <f aca="false">IF((J291-M291)&gt;C291,C291,(J291-M291+(C291-(J291-M291))*L291))</f>
        <v>0.541846704792927</v>
      </c>
      <c r="O291" s="118" t="n">
        <f aca="false">IF(K290&gt;(K$5/100*K$3),(K$4/100*L291*(K290-(K$5/100*K$3))),0)</f>
        <v>0</v>
      </c>
      <c r="P291" s="105" t="n">
        <f aca="false">P290+M291-Q291</f>
        <v>0.054429279322797</v>
      </c>
      <c r="Q291" s="118" t="n">
        <f aca="false">P290*(1-0.5^(1/K$7))</f>
        <v>0.054429279322797</v>
      </c>
      <c r="R291" s="105" t="n">
        <f aca="false">R290-S291+O291</f>
        <v>0.313060048619546</v>
      </c>
      <c r="S291" s="118" t="n">
        <f aca="false">R290*(1-0.5^(1/K$8))</f>
        <v>0.00731743176493839</v>
      </c>
      <c r="T291" s="105" t="n">
        <f aca="false">Q291*R$8/86.4</f>
        <v>5.41331941227772</v>
      </c>
      <c r="U291" s="105" t="n">
        <f aca="false">S291*R$8/86.4</f>
        <v>0.727762629121709</v>
      </c>
      <c r="V291" s="105" t="n">
        <f aca="false">(Q291+S291)*R$8/86.4</f>
        <v>6.14108204139943</v>
      </c>
      <c r="Y291" s="15"/>
      <c r="Z291" s="15"/>
      <c r="AA291" s="15"/>
      <c r="AB291" s="15"/>
      <c r="AC291" s="105" t="n">
        <f aca="false">(B291-B$16)^2</f>
        <v>3.38333576331361</v>
      </c>
      <c r="AD291" s="105" t="n">
        <f aca="false">(B291-V291)^2</f>
        <v>4.79645934806028</v>
      </c>
      <c r="AE291" s="32"/>
      <c r="AF291" s="32" t="n">
        <f aca="false">B291-V291</f>
        <v>-2.19008204139943</v>
      </c>
      <c r="AG291" s="32" t="str">
        <f aca="false">B291</f>
        <v>3,951</v>
      </c>
      <c r="AH291" s="32"/>
      <c r="AI291" s="119" t="str">
        <f aca="false">IF(V291&lt;B291,"-","+")</f>
        <v>-</v>
      </c>
      <c r="AJ291" s="120" t="n">
        <f aca="false">IF(AI291="-",AJ290-1,AJ290+1)</f>
        <v>-274</v>
      </c>
      <c r="AK291" s="112"/>
      <c r="AL291" s="105" t="n">
        <f aca="false">V291-V$16+AL290</f>
        <v>-3821.43059335448</v>
      </c>
      <c r="AM291" s="105" t="n">
        <f aca="false">B291-B$16+AM290</f>
        <v>385.252615384616</v>
      </c>
      <c r="AN291" s="105" t="n">
        <f aca="false">(AM291-AM$16)^2</f>
        <v>3008.10528197791</v>
      </c>
      <c r="AO291" s="105" t="n">
        <f aca="false">(AM291-AL291)^2</f>
        <v>17696183.6186874</v>
      </c>
      <c r="AP291" s="32"/>
      <c r="AQ291" s="109" t="n">
        <f aca="false">((V291-B291)/B291)^2</f>
        <v>0.307260482806321</v>
      </c>
    </row>
    <row r="292" customFormat="false" ht="12.8" hidden="false" customHeight="false" outlineLevel="0" collapsed="false">
      <c r="A292" s="113" t="n">
        <v>41183</v>
      </c>
      <c r="B292" s="114" t="s">
        <v>150</v>
      </c>
      <c r="C292" s="68" t="n">
        <v>2.6</v>
      </c>
      <c r="D292" s="115" t="n">
        <v>0</v>
      </c>
      <c r="E292" s="116" t="n">
        <v>0</v>
      </c>
      <c r="F292" s="116" t="n">
        <v>0</v>
      </c>
      <c r="G292" s="116" t="n">
        <v>0</v>
      </c>
      <c r="H292" s="117"/>
      <c r="I292" s="117"/>
      <c r="J292" s="118" t="n">
        <f aca="false">(D292*D$15*D$8+E292*E$15*E$8+F292*F$15*F$8+G292*G$15*G$8+H292*H$15*H$8+I292*I$15*I$8)*M$15</f>
        <v>0</v>
      </c>
      <c r="K292" s="105" t="n">
        <f aca="false">K291+J292-M292-N292-O292</f>
        <v>41.8540766582204</v>
      </c>
      <c r="L292" s="109" t="n">
        <f aca="false">K291/$K$3</f>
        <v>0.205772254956836</v>
      </c>
      <c r="M292" s="118" t="n">
        <f aca="false">IF(J292&gt;K$6,(J292-K$6)^2/(J292-K$6+K$3-K291),0)</f>
        <v>0</v>
      </c>
      <c r="N292" s="118" t="n">
        <f aca="false">IF((J292-M292)&gt;C292,C292,(J292-M292+(C292-(J292-M292))*L292))</f>
        <v>0.535007862887774</v>
      </c>
      <c r="O292" s="118" t="n">
        <f aca="false">IF(K291&gt;(K$5/100*K$3),(K$4/100*L292*(K291-(K$5/100*K$3))),0)</f>
        <v>0</v>
      </c>
      <c r="P292" s="105" t="n">
        <f aca="false">P291+M292-Q292</f>
        <v>0.0272146396613985</v>
      </c>
      <c r="Q292" s="118" t="n">
        <f aca="false">P291*(1-0.5^(1/K$7))</f>
        <v>0.0272146396613985</v>
      </c>
      <c r="R292" s="105" t="n">
        <f aca="false">R291-S292+O292</f>
        <v>0.305909747227099</v>
      </c>
      <c r="S292" s="118" t="n">
        <f aca="false">R291*(1-0.5^(1/K$8))</f>
        <v>0.00715030139244695</v>
      </c>
      <c r="T292" s="105" t="n">
        <f aca="false">Q292*R$8/86.4</f>
        <v>2.70665970613886</v>
      </c>
      <c r="U292" s="105" t="n">
        <f aca="false">S292*R$8/86.4</f>
        <v>0.711140507700193</v>
      </c>
      <c r="V292" s="105" t="n">
        <f aca="false">(Q292+S292)*R$8/86.4</f>
        <v>3.41780021383905</v>
      </c>
      <c r="Y292" s="15"/>
      <c r="Z292" s="15"/>
      <c r="AA292" s="15"/>
      <c r="AB292" s="15"/>
      <c r="AC292" s="105" t="n">
        <f aca="false">(B292-B$16)^2</f>
        <v>4.5045164556213</v>
      </c>
      <c r="AD292" s="105" t="n">
        <f aca="false">(B292-V292)^2</f>
        <v>0.0625999329949846</v>
      </c>
      <c r="AE292" s="32"/>
      <c r="AF292" s="32" t="n">
        <f aca="false">B292-V292</f>
        <v>0.250199786160949</v>
      </c>
      <c r="AG292" s="32" t="str">
        <f aca="false">B292</f>
        <v>3,668</v>
      </c>
      <c r="AH292" s="32"/>
      <c r="AI292" s="119" t="str">
        <f aca="false">IF(V292&lt;B292,"-","+")</f>
        <v>-</v>
      </c>
      <c r="AJ292" s="120" t="n">
        <f aca="false">IF(AI292="-",AJ291-1,AJ291+1)</f>
        <v>-275</v>
      </c>
      <c r="AK292" s="112"/>
      <c r="AL292" s="105" t="n">
        <f aca="false">V292-V$16+AL291</f>
        <v>-3903.01210951664</v>
      </c>
      <c r="AM292" s="105" t="n">
        <f aca="false">B292-B$16+AM291</f>
        <v>383.130230769232</v>
      </c>
      <c r="AN292" s="105" t="n">
        <f aca="false">(AM292-AM$16)^2</f>
        <v>2779.8003506621</v>
      </c>
      <c r="AO292" s="105" t="n">
        <f aca="false">(AM292-AL292)^2</f>
        <v>18371016.1611913</v>
      </c>
      <c r="AP292" s="32"/>
      <c r="AQ292" s="109" t="n">
        <f aca="false">((V292-B292)/B292)^2</f>
        <v>0.00465280888700713</v>
      </c>
    </row>
    <row r="293" customFormat="false" ht="12.8" hidden="false" customHeight="false" outlineLevel="0" collapsed="false">
      <c r="A293" s="113" t="n">
        <v>41184</v>
      </c>
      <c r="B293" s="114" t="s">
        <v>150</v>
      </c>
      <c r="C293" s="68" t="n">
        <v>2.6</v>
      </c>
      <c r="D293" s="115" t="n">
        <v>0</v>
      </c>
      <c r="E293" s="116" t="n">
        <v>0</v>
      </c>
      <c r="F293" s="116" t="n">
        <v>0</v>
      </c>
      <c r="G293" s="116" t="n">
        <v>0</v>
      </c>
      <c r="H293" s="117"/>
      <c r="I293" s="117"/>
      <c r="J293" s="118" t="n">
        <f aca="false">(D293*D$15*D$8+E293*E$15*E$8+F293*F$15*F$8+G293*G$15*G$8+H293*H$15*H$8+I293*I$15*I$8)*M$15</f>
        <v>0</v>
      </c>
      <c r="K293" s="105" t="n">
        <f aca="false">K292+J293-M293-N293-O293</f>
        <v>41.3258213217575</v>
      </c>
      <c r="L293" s="109" t="n">
        <f aca="false">K292/$K$3</f>
        <v>0.203175129408837</v>
      </c>
      <c r="M293" s="118" t="n">
        <f aca="false">IF(J293&gt;K$6,(J293-K$6)^2/(J293-K$6+K$3-K292),0)</f>
        <v>0</v>
      </c>
      <c r="N293" s="118" t="n">
        <f aca="false">IF((J293-M293)&gt;C293,C293,(J293-M293+(C293-(J293-M293))*L293))</f>
        <v>0.528255336462976</v>
      </c>
      <c r="O293" s="118" t="n">
        <f aca="false">IF(K292&gt;(K$5/100*K$3),(K$4/100*L293*(K292-(K$5/100*K$3))),0)</f>
        <v>0</v>
      </c>
      <c r="P293" s="105" t="n">
        <f aca="false">P292+M293-Q293</f>
        <v>0.0136073198306993</v>
      </c>
      <c r="Q293" s="118" t="n">
        <f aca="false">P292*(1-0.5^(1/K$7))</f>
        <v>0.0136073198306993</v>
      </c>
      <c r="R293" s="105" t="n">
        <f aca="false">R292-S293+O293</f>
        <v>0.298922758944161</v>
      </c>
      <c r="S293" s="118" t="n">
        <f aca="false">R292*(1-0.5^(1/K$8))</f>
        <v>0.00698698828293881</v>
      </c>
      <c r="T293" s="105" t="n">
        <f aca="false">Q293*R$8/86.4</f>
        <v>1.35332985306943</v>
      </c>
      <c r="U293" s="105" t="n">
        <f aca="false">S293*R$8/86.4</f>
        <v>0.694898036056634</v>
      </c>
      <c r="V293" s="105" t="n">
        <f aca="false">(Q293+S293)*R$8/86.4</f>
        <v>2.04822788912606</v>
      </c>
      <c r="Y293" s="15"/>
      <c r="Z293" s="15"/>
      <c r="AA293" s="15"/>
      <c r="AB293" s="15"/>
      <c r="AC293" s="105" t="n">
        <f aca="false">(B293-B$16)^2</f>
        <v>4.5045164556213</v>
      </c>
      <c r="AD293" s="105" t="n">
        <f aca="false">(B293-V293)^2</f>
        <v>2.62366169116501</v>
      </c>
      <c r="AE293" s="32"/>
      <c r="AF293" s="32" t="n">
        <f aca="false">B293-V293</f>
        <v>1.61977211087394</v>
      </c>
      <c r="AG293" s="32" t="str">
        <f aca="false">B293</f>
        <v>3,668</v>
      </c>
      <c r="AH293" s="32"/>
      <c r="AI293" s="119" t="str">
        <f aca="false">IF(V293&lt;B293,"-","+")</f>
        <v>-</v>
      </c>
      <c r="AJ293" s="120" t="n">
        <f aca="false">IF(AI293="-",AJ292-1,AJ292+1)</f>
        <v>-276</v>
      </c>
      <c r="AK293" s="112"/>
      <c r="AL293" s="105" t="n">
        <f aca="false">V293-V$16+AL292</f>
        <v>-3985.96319800352</v>
      </c>
      <c r="AM293" s="105" t="n">
        <f aca="false">B293-B$16+AM292</f>
        <v>381.007846153847</v>
      </c>
      <c r="AN293" s="105" t="n">
        <f aca="false">(AM293-AM$16)^2</f>
        <v>2560.50445225752</v>
      </c>
      <c r="AO293" s="105" t="n">
        <f aca="false">(AM293-AL293)^2</f>
        <v>19070436.1005089</v>
      </c>
      <c r="AP293" s="32"/>
      <c r="AQ293" s="109" t="n">
        <f aca="false">((V293-B293)/B293)^2</f>
        <v>0.195006541526662</v>
      </c>
    </row>
    <row r="294" customFormat="false" ht="12.8" hidden="false" customHeight="false" outlineLevel="0" collapsed="false">
      <c r="A294" s="113" t="n">
        <v>41185</v>
      </c>
      <c r="B294" s="114" t="n">
        <v>3.53</v>
      </c>
      <c r="C294" s="68" t="n">
        <v>2.6</v>
      </c>
      <c r="D294" s="115" t="n">
        <v>0</v>
      </c>
      <c r="E294" s="116" t="n">
        <v>0</v>
      </c>
      <c r="F294" s="116" t="n">
        <v>0</v>
      </c>
      <c r="G294" s="116" t="n">
        <v>0</v>
      </c>
      <c r="H294" s="117"/>
      <c r="I294" s="117"/>
      <c r="J294" s="118" t="n">
        <f aca="false">(D294*D$15*D$8+E294*E$15*E$8+F294*F$15*F$8+G294*G$15*G$8+H294*H$15*H$8+I294*I$15*I$8)*M$15</f>
        <v>0</v>
      </c>
      <c r="K294" s="105" t="n">
        <f aca="false">K293+J294-M294-N294-O294</f>
        <v>40.8042332856576</v>
      </c>
      <c r="L294" s="109" t="n">
        <f aca="false">K293/$K$3</f>
        <v>0.200610783115327</v>
      </c>
      <c r="M294" s="118" t="n">
        <f aca="false">IF(J294&gt;K$6,(J294-K$6)^2/(J294-K$6+K$3-K293),0)</f>
        <v>0</v>
      </c>
      <c r="N294" s="118" t="n">
        <f aca="false">IF((J294-M294)&gt;C294,C294,(J294-M294+(C294-(J294-M294))*L294))</f>
        <v>0.521588036099851</v>
      </c>
      <c r="O294" s="118" t="n">
        <f aca="false">IF(K293&gt;(K$5/100*K$3),(K$4/100*L294*(K293-(K$5/100*K$3))),0)</f>
        <v>0</v>
      </c>
      <c r="P294" s="105" t="n">
        <f aca="false">P293+M294-Q294</f>
        <v>0.00680365991534963</v>
      </c>
      <c r="Q294" s="118" t="n">
        <f aca="false">P293*(1-0.5^(1/K$7))</f>
        <v>0.00680365991534963</v>
      </c>
      <c r="R294" s="105" t="n">
        <f aca="false">R293-S294+O294</f>
        <v>0.292095353694154</v>
      </c>
      <c r="S294" s="118" t="n">
        <f aca="false">R293*(1-0.5^(1/K$8))</f>
        <v>0.00682740525000693</v>
      </c>
      <c r="T294" s="105" t="n">
        <f aca="false">Q294*R$8/86.4</f>
        <v>0.676664926534715</v>
      </c>
      <c r="U294" s="105" t="n">
        <f aca="false">S294*R$8/86.4</f>
        <v>0.67902654297812</v>
      </c>
      <c r="V294" s="105" t="n">
        <f aca="false">(Q294+S294)*R$8/86.4</f>
        <v>1.35569146951283</v>
      </c>
      <c r="Y294" s="15"/>
      <c r="Z294" s="15"/>
      <c r="AA294" s="15"/>
      <c r="AB294" s="15"/>
      <c r="AC294" s="105" t="n">
        <f aca="false">(B294-B$16)^2</f>
        <v>5.10933860946746</v>
      </c>
      <c r="AD294" s="105" t="n">
        <f aca="false">(B294-V294)^2</f>
        <v>4.72761758574926</v>
      </c>
      <c r="AE294" s="32"/>
      <c r="AF294" s="32" t="n">
        <f aca="false">B294-V294</f>
        <v>2.17430853048717</v>
      </c>
      <c r="AG294" s="32" t="n">
        <f aca="false">B294</f>
        <v>3.53</v>
      </c>
      <c r="AH294" s="32"/>
      <c r="AI294" s="119" t="str">
        <f aca="false">IF(V294&lt;B294,"-","+")</f>
        <v>-</v>
      </c>
      <c r="AJ294" s="120" t="n">
        <f aca="false">IF(AI294="-",AJ293-1,AJ293+1)</f>
        <v>-277</v>
      </c>
      <c r="AK294" s="112"/>
      <c r="AL294" s="105" t="n">
        <f aca="false">V294-V$16+AL293</f>
        <v>-4069.60682291001</v>
      </c>
      <c r="AM294" s="105" t="n">
        <f aca="false">B294-B$16+AM293</f>
        <v>378.747461538463</v>
      </c>
      <c r="AN294" s="105" t="n">
        <f aca="false">(AM294-AM$16)^2</f>
        <v>2336.85641496289</v>
      </c>
      <c r="AO294" s="105" t="n">
        <f aca="false">(AM294-AL294)^2</f>
        <v>19787855.8399711</v>
      </c>
      <c r="AP294" s="32"/>
      <c r="AQ294" s="109" t="n">
        <f aca="false">((V294-B294)/B294)^2</f>
        <v>0.379396158042297</v>
      </c>
    </row>
    <row r="295" customFormat="false" ht="12.8" hidden="false" customHeight="false" outlineLevel="0" collapsed="false">
      <c r="A295" s="113" t="n">
        <v>41186</v>
      </c>
      <c r="B295" s="114" t="n">
        <v>3.53</v>
      </c>
      <c r="C295" s="68" t="n">
        <v>2.6</v>
      </c>
      <c r="D295" s="115" t="n">
        <v>0</v>
      </c>
      <c r="E295" s="116" t="n">
        <v>0</v>
      </c>
      <c r="F295" s="116" t="n">
        <v>0</v>
      </c>
      <c r="G295" s="116" t="n">
        <v>0</v>
      </c>
      <c r="H295" s="117"/>
      <c r="I295" s="117"/>
      <c r="J295" s="118" t="n">
        <f aca="false">(D295*D$15*D$8+E295*E$15*E$8+F295*F$15*F$8+G295*G$15*G$8+H295*H$15*H$8+I295*I$15*I$8)*M$15</f>
        <v>0</v>
      </c>
      <c r="K295" s="105" t="n">
        <f aca="false">K294+J295-M295-N295-O295</f>
        <v>40.2892283995279</v>
      </c>
      <c r="L295" s="109" t="n">
        <f aca="false">K294/$K$3</f>
        <v>0.198078802357561</v>
      </c>
      <c r="M295" s="118" t="n">
        <f aca="false">IF(J295&gt;K$6,(J295-K$6)^2/(J295-K$6+K$3-K294),0)</f>
        <v>0</v>
      </c>
      <c r="N295" s="118" t="n">
        <f aca="false">IF((J295-M295)&gt;C295,C295,(J295-M295+(C295-(J295-M295))*L295))</f>
        <v>0.515004886129659</v>
      </c>
      <c r="O295" s="118" t="n">
        <f aca="false">IF(K294&gt;(K$5/100*K$3),(K$4/100*L295*(K294-(K$5/100*K$3))),0)</f>
        <v>0</v>
      </c>
      <c r="P295" s="105" t="n">
        <f aca="false">P294+M295-Q295</f>
        <v>0.00340182995767481</v>
      </c>
      <c r="Q295" s="118" t="n">
        <f aca="false">P294*(1-0.5^(1/K$7))</f>
        <v>0.00340182995767481</v>
      </c>
      <c r="R295" s="105" t="n">
        <f aca="false">R294-S295+O295</f>
        <v>0.285423886595569</v>
      </c>
      <c r="S295" s="118" t="n">
        <f aca="false">R294*(1-0.5^(1/K$8))</f>
        <v>0.00667146709858458</v>
      </c>
      <c r="T295" s="105" t="n">
        <f aca="false">Q295*R$8/86.4</f>
        <v>0.338332463267357</v>
      </c>
      <c r="U295" s="105" t="n">
        <f aca="false">S295*R$8/86.4</f>
        <v>0.663517555302515</v>
      </c>
      <c r="V295" s="105" t="n">
        <f aca="false">(Q295+S295)*R$8/86.4</f>
        <v>1.00185001856987</v>
      </c>
      <c r="Y295" s="15"/>
      <c r="Z295" s="15"/>
      <c r="AA295" s="15"/>
      <c r="AB295" s="15"/>
      <c r="AC295" s="105" t="n">
        <f aca="false">(B295-B$16)^2</f>
        <v>5.10933860946746</v>
      </c>
      <c r="AD295" s="105" t="n">
        <f aca="false">(B295-V295)^2</f>
        <v>6.39154232860516</v>
      </c>
      <c r="AE295" s="32"/>
      <c r="AF295" s="32" t="n">
        <f aca="false">B295-V295</f>
        <v>2.52814998143013</v>
      </c>
      <c r="AG295" s="32" t="n">
        <f aca="false">B295</f>
        <v>3.53</v>
      </c>
      <c r="AH295" s="32"/>
      <c r="AI295" s="119" t="str">
        <f aca="false">IF(V295&lt;B295,"-","+")</f>
        <v>-</v>
      </c>
      <c r="AJ295" s="120" t="n">
        <f aca="false">IF(AI295="-",AJ294-1,AJ294+1)</f>
        <v>-278</v>
      </c>
      <c r="AK295" s="112"/>
      <c r="AL295" s="105" t="n">
        <f aca="false">V295-V$16+AL294</f>
        <v>-4153.60428926745</v>
      </c>
      <c r="AM295" s="105" t="n">
        <f aca="false">B295-B$16+AM294</f>
        <v>376.487076923078</v>
      </c>
      <c r="AN295" s="105" t="n">
        <f aca="false">(AM295-AM$16)^2</f>
        <v>2123.42705488719</v>
      </c>
      <c r="AO295" s="105" t="n">
        <f aca="false">(AM295-AL295)^2</f>
        <v>20521727.7860339</v>
      </c>
      <c r="AP295" s="32"/>
      <c r="AQ295" s="109" t="n">
        <f aca="false">((V295-B295)/B295)^2</f>
        <v>0.512927824523522</v>
      </c>
    </row>
    <row r="296" customFormat="false" ht="12.8" hidden="false" customHeight="false" outlineLevel="0" collapsed="false">
      <c r="A296" s="113" t="n">
        <v>41187</v>
      </c>
      <c r="B296" s="114" t="n">
        <v>3.53</v>
      </c>
      <c r="C296" s="68" t="n">
        <v>2.6</v>
      </c>
      <c r="D296" s="115" t="n">
        <v>0</v>
      </c>
      <c r="E296" s="116" t="n">
        <v>0</v>
      </c>
      <c r="F296" s="116" t="n">
        <v>0</v>
      </c>
      <c r="G296" s="116" t="n">
        <v>0</v>
      </c>
      <c r="H296" s="117"/>
      <c r="I296" s="117"/>
      <c r="J296" s="118" t="n">
        <f aca="false">(D296*D$15*D$8+E296*E$15*E$8+F296*F$15*F$8+G296*G$15*G$8+H296*H$15*H$8+I296*I$15*I$8)*M$15</f>
        <v>0</v>
      </c>
      <c r="K296" s="105" t="n">
        <f aca="false">K295+J296-M296-N296-O296</f>
        <v>39.7807235750679</v>
      </c>
      <c r="L296" s="109" t="n">
        <f aca="false">K295/$K$3</f>
        <v>0.195578778638485</v>
      </c>
      <c r="M296" s="118" t="n">
        <f aca="false">IF(J296&gt;K$6,(J296-K$6)^2/(J296-K$6+K$3-K295),0)</f>
        <v>0</v>
      </c>
      <c r="N296" s="118" t="n">
        <f aca="false">IF((J296-M296)&gt;C296,C296,(J296-M296+(C296-(J296-M296))*L296))</f>
        <v>0.508504824460061</v>
      </c>
      <c r="O296" s="118" t="n">
        <f aca="false">IF(K295&gt;(K$5/100*K$3),(K$4/100*L296*(K295-(K$5/100*K$3))),0)</f>
        <v>0</v>
      </c>
      <c r="P296" s="105" t="n">
        <f aca="false">P295+M296-Q296</f>
        <v>0.00170091497883741</v>
      </c>
      <c r="Q296" s="118" t="n">
        <f aca="false">P295*(1-0.5^(1/K$7))</f>
        <v>0.00170091497883741</v>
      </c>
      <c r="R296" s="105" t="n">
        <f aca="false">R295-S296+O296</f>
        <v>0.278904796016106</v>
      </c>
      <c r="S296" s="118" t="n">
        <f aca="false">R295*(1-0.5^(1/K$8))</f>
        <v>0.00651909057946302</v>
      </c>
      <c r="T296" s="105" t="n">
        <f aca="false">Q296*R$8/86.4</f>
        <v>0.169166231633679</v>
      </c>
      <c r="U296" s="105" t="n">
        <f aca="false">S296*R$8/86.4</f>
        <v>0.648362793394973</v>
      </c>
      <c r="V296" s="105" t="n">
        <f aca="false">(Q296+S296)*R$8/86.4</f>
        <v>0.817529025028652</v>
      </c>
      <c r="Y296" s="15"/>
      <c r="Z296" s="15"/>
      <c r="AA296" s="15"/>
      <c r="AB296" s="15"/>
      <c r="AC296" s="105" t="n">
        <f aca="false">(B296-B$16)^2</f>
        <v>5.10933860946746</v>
      </c>
      <c r="AD296" s="105" t="n">
        <f aca="false">(B296-V296)^2</f>
        <v>7.35749879006202</v>
      </c>
      <c r="AE296" s="32"/>
      <c r="AF296" s="32" t="n">
        <f aca="false">B296-V296</f>
        <v>2.71247097497135</v>
      </c>
      <c r="AG296" s="32" t="n">
        <f aca="false">B296</f>
        <v>3.53</v>
      </c>
      <c r="AH296" s="32"/>
      <c r="AI296" s="119" t="str">
        <f aca="false">IF(V296&lt;B296,"-","+")</f>
        <v>-</v>
      </c>
      <c r="AJ296" s="120" t="n">
        <f aca="false">IF(AI296="-",AJ295-1,AJ295+1)</f>
        <v>-279</v>
      </c>
      <c r="AK296" s="112"/>
      <c r="AL296" s="105" t="n">
        <f aca="false">V296-V$16+AL295</f>
        <v>-4237.78607661842</v>
      </c>
      <c r="AM296" s="105" t="n">
        <f aca="false">B296-B$16+AM295</f>
        <v>374.226692307693</v>
      </c>
      <c r="AN296" s="105" t="n">
        <f aca="false">(AM296-AM$16)^2</f>
        <v>1920.21637203042</v>
      </c>
      <c r="AO296" s="105" t="n">
        <f aca="false">(AM296-AL296)^2</f>
        <v>21270661.7807375</v>
      </c>
      <c r="AP296" s="32"/>
      <c r="AQ296" s="109" t="n">
        <f aca="false">((V296-B296)/B296)^2</f>
        <v>0.590446820860613</v>
      </c>
    </row>
    <row r="297" customFormat="false" ht="12.8" hidden="false" customHeight="false" outlineLevel="0" collapsed="false">
      <c r="A297" s="113" t="n">
        <v>41188</v>
      </c>
      <c r="B297" s="114" t="s">
        <v>150</v>
      </c>
      <c r="C297" s="68" t="n">
        <v>2.6</v>
      </c>
      <c r="D297" s="115" t="n">
        <v>0</v>
      </c>
      <c r="E297" s="116" t="n">
        <v>0</v>
      </c>
      <c r="F297" s="116" t="n">
        <v>0</v>
      </c>
      <c r="G297" s="116" t="n">
        <v>0</v>
      </c>
      <c r="H297" s="117"/>
      <c r="I297" s="117"/>
      <c r="J297" s="118" t="n">
        <f aca="false">(D297*D$15*D$8+E297*E$15*E$8+F297*F$15*F$8+G297*G$15*G$8+H297*H$15*H$8+I297*I$15*I$8)*M$15</f>
        <v>0</v>
      </c>
      <c r="K297" s="105" t="n">
        <f aca="false">K296+J297-M297-N297-O297</f>
        <v>39.2786367726641</v>
      </c>
      <c r="L297" s="109" t="n">
        <f aca="false">K296/$K$3</f>
        <v>0.193110308616834</v>
      </c>
      <c r="M297" s="118" t="n">
        <f aca="false">IF(J297&gt;K$6,(J297-K$6)^2/(J297-K$6+K$3-K296),0)</f>
        <v>0</v>
      </c>
      <c r="N297" s="118" t="n">
        <f aca="false">IF((J297-M297)&gt;C297,C297,(J297-M297+(C297-(J297-M297))*L297))</f>
        <v>0.502086802403769</v>
      </c>
      <c r="O297" s="118" t="n">
        <f aca="false">IF(K296&gt;(K$5/100*K$3),(K$4/100*L297*(K296-(K$5/100*K$3))),0)</f>
        <v>0</v>
      </c>
      <c r="P297" s="105" t="n">
        <f aca="false">P296+M297-Q297</f>
        <v>0.000850457489418704</v>
      </c>
      <c r="Q297" s="118" t="n">
        <f aca="false">P296*(1-0.5^(1/K$7))</f>
        <v>0.000850457489418704</v>
      </c>
      <c r="R297" s="105" t="n">
        <f aca="false">R296-S297+O297</f>
        <v>0.272534601671258</v>
      </c>
      <c r="S297" s="118" t="n">
        <f aca="false">R296*(1-0.5^(1/K$8))</f>
        <v>0.00637019434484807</v>
      </c>
      <c r="T297" s="105" t="n">
        <f aca="false">Q297*R$8/86.4</f>
        <v>0.0845831158168393</v>
      </c>
      <c r="U297" s="105" t="n">
        <f aca="false">S297*R$8/86.4</f>
        <v>0.633554166727772</v>
      </c>
      <c r="V297" s="105" t="n">
        <f aca="false">(Q297+S297)*R$8/86.4</f>
        <v>0.718137282544611</v>
      </c>
      <c r="Y297" s="15"/>
      <c r="Z297" s="15"/>
      <c r="AA297" s="15"/>
      <c r="AB297" s="15"/>
      <c r="AC297" s="105" t="n">
        <f aca="false">(B297-B$16)^2</f>
        <v>4.5045164556213</v>
      </c>
      <c r="AD297" s="105" t="n">
        <f aca="false">(B297-V297)^2</f>
        <v>8.70169005183329</v>
      </c>
      <c r="AE297" s="32"/>
      <c r="AF297" s="32" t="n">
        <f aca="false">B297-V297</f>
        <v>2.94986271745539</v>
      </c>
      <c r="AG297" s="32" t="str">
        <f aca="false">B297</f>
        <v>3,668</v>
      </c>
      <c r="AH297" s="32"/>
      <c r="AI297" s="119" t="str">
        <f aca="false">IF(V297&lt;B297,"-","+")</f>
        <v>-</v>
      </c>
      <c r="AJ297" s="120" t="n">
        <f aca="false">IF(AI297="-",AJ296-1,AJ296+1)</f>
        <v>-280</v>
      </c>
      <c r="AK297" s="112"/>
      <c r="AL297" s="105" t="n">
        <f aca="false">V297-V$16+AL296</f>
        <v>-4322.06725571188</v>
      </c>
      <c r="AM297" s="105" t="n">
        <f aca="false">B297-B$16+AM296</f>
        <v>372.104307692309</v>
      </c>
      <c r="AN297" s="105" t="n">
        <f aca="false">(AM297-AM$16)^2</f>
        <v>1738.71393973235</v>
      </c>
      <c r="AO297" s="105" t="n">
        <f aca="false">(AM297-AL297)^2</f>
        <v>22035246.6666725</v>
      </c>
      <c r="AP297" s="32"/>
      <c r="AQ297" s="109" t="n">
        <f aca="false">((V297-B297)/B297)^2</f>
        <v>0.646762685966377</v>
      </c>
    </row>
    <row r="298" customFormat="false" ht="12.8" hidden="false" customHeight="false" outlineLevel="0" collapsed="false">
      <c r="A298" s="113" t="n">
        <v>41189</v>
      </c>
      <c r="B298" s="114" t="s">
        <v>150</v>
      </c>
      <c r="C298" s="68" t="n">
        <v>2.6</v>
      </c>
      <c r="D298" s="115" t="n">
        <v>0</v>
      </c>
      <c r="E298" s="116" t="n">
        <v>0</v>
      </c>
      <c r="F298" s="116" t="n">
        <v>0</v>
      </c>
      <c r="G298" s="116" t="n">
        <v>0</v>
      </c>
      <c r="H298" s="117"/>
      <c r="I298" s="117"/>
      <c r="J298" s="118" t="n">
        <f aca="false">(D298*D$15*D$8+E298*E$15*E$8+F298*F$15*F$8+G298*G$15*G$8+H298*H$15*H$8+I298*I$15*I$8)*M$15</f>
        <v>0</v>
      </c>
      <c r="K298" s="105" t="n">
        <f aca="false">K297+J298-M298-N298-O298</f>
        <v>38.7828869881548</v>
      </c>
      <c r="L298" s="109" t="n">
        <f aca="false">K297/$K$3</f>
        <v>0.190672994042059</v>
      </c>
      <c r="M298" s="118" t="n">
        <f aca="false">IF(J298&gt;K$6,(J298-K$6)^2/(J298-K$6+K$3-K297),0)</f>
        <v>0</v>
      </c>
      <c r="N298" s="118" t="n">
        <f aca="false">IF((J298-M298)&gt;C298,C298,(J298-M298+(C298-(J298-M298))*L298))</f>
        <v>0.495749784509353</v>
      </c>
      <c r="O298" s="118" t="n">
        <f aca="false">IF(K297&gt;(K$5/100*K$3),(K$4/100*L298*(K297-(K$5/100*K$3))),0)</f>
        <v>0</v>
      </c>
      <c r="P298" s="105" t="n">
        <f aca="false">P297+M298-Q298</f>
        <v>0.000425228744709352</v>
      </c>
      <c r="Q298" s="118" t="n">
        <f aca="false">P297*(1-0.5^(1/K$7))</f>
        <v>0.000425228744709352</v>
      </c>
      <c r="R298" s="105" t="n">
        <f aca="false">R297-S298+O298</f>
        <v>0.266309902766326</v>
      </c>
      <c r="S298" s="118" t="n">
        <f aca="false">R297*(1-0.5^(1/K$8))</f>
        <v>0.00622469890493175</v>
      </c>
      <c r="T298" s="105" t="n">
        <f aca="false">Q298*R$8/86.4</f>
        <v>0.0422915579084197</v>
      </c>
      <c r="U298" s="105" t="n">
        <f aca="false">S298*R$8/86.4</f>
        <v>0.619083769561094</v>
      </c>
      <c r="V298" s="105" t="n">
        <f aca="false">(Q298+S298)*R$8/86.4</f>
        <v>0.661375327469514</v>
      </c>
      <c r="Y298" s="15"/>
      <c r="Z298" s="15"/>
      <c r="AA298" s="15"/>
      <c r="AB298" s="15"/>
      <c r="AC298" s="105" t="n">
        <f aca="false">(B298-B$16)^2</f>
        <v>4.5045164556213</v>
      </c>
      <c r="AD298" s="105" t="n">
        <f aca="false">(B298-V298)^2</f>
        <v>9.03979192146906</v>
      </c>
      <c r="AE298" s="32"/>
      <c r="AF298" s="32" t="n">
        <f aca="false">B298-V298</f>
        <v>3.00662467253049</v>
      </c>
      <c r="AG298" s="32" t="str">
        <f aca="false">B298</f>
        <v>3,668</v>
      </c>
      <c r="AH298" s="32"/>
      <c r="AI298" s="119" t="str">
        <f aca="false">IF(V298&lt;B298,"-","+")</f>
        <v>-</v>
      </c>
      <c r="AJ298" s="120" t="n">
        <f aca="false">IF(AI298="-",AJ297-1,AJ297+1)</f>
        <v>-281</v>
      </c>
      <c r="AK298" s="112"/>
      <c r="AL298" s="105" t="n">
        <f aca="false">V298-V$16+AL297</f>
        <v>-4406.40519676042</v>
      </c>
      <c r="AM298" s="105" t="n">
        <f aca="false">B298-B$16+AM297</f>
        <v>369.981923076924</v>
      </c>
      <c r="AN298" s="105" t="n">
        <f aca="false">(AM298-AM$16)^2</f>
        <v>1566.22054034553</v>
      </c>
      <c r="AO298" s="105" t="n">
        <f aca="false">(AM298-AL298)^2</f>
        <v>22813873.918548</v>
      </c>
      <c r="AP298" s="32"/>
      <c r="AQ298" s="109" t="n">
        <f aca="false">((V298-B298)/B298)^2</f>
        <v>0.671892479378153</v>
      </c>
    </row>
    <row r="299" customFormat="false" ht="12.8" hidden="false" customHeight="false" outlineLevel="0" collapsed="false">
      <c r="A299" s="113" t="n">
        <v>41190</v>
      </c>
      <c r="B299" s="114" t="s">
        <v>151</v>
      </c>
      <c r="C299" s="68" t="n">
        <v>3.29</v>
      </c>
      <c r="D299" s="115" t="n">
        <v>0</v>
      </c>
      <c r="E299" s="116" t="n">
        <v>0</v>
      </c>
      <c r="F299" s="116" t="n">
        <v>0</v>
      </c>
      <c r="G299" s="116" t="n">
        <v>0</v>
      </c>
      <c r="H299" s="117"/>
      <c r="I299" s="117"/>
      <c r="J299" s="118" t="n">
        <f aca="false">(D299*D$15*D$8+E299*E$15*E$8+F299*F$15*F$8+G299*G$15*G$8+H299*H$15*H$8+I299*I$15*I$8)*M$15</f>
        <v>0</v>
      </c>
      <c r="K299" s="105" t="n">
        <f aca="false">K298+J299-M299-N299-O299</f>
        <v>38.1634903949944</v>
      </c>
      <c r="L299" s="109" t="n">
        <f aca="false">K298/$K$3</f>
        <v>0.188266441690072</v>
      </c>
      <c r="M299" s="118" t="n">
        <f aca="false">IF(J299&gt;K$6,(J299-K$6)^2/(J299-K$6+K$3-K298),0)</f>
        <v>0</v>
      </c>
      <c r="N299" s="118" t="n">
        <f aca="false">IF((J299-M299)&gt;C299,C299,(J299-M299+(C299-(J299-M299))*L299))</f>
        <v>0.619396593160336</v>
      </c>
      <c r="O299" s="118" t="n">
        <f aca="false">IF(K298&gt;(K$5/100*K$3),(K$4/100*L299*(K298-(K$5/100*K$3))),0)</f>
        <v>0</v>
      </c>
      <c r="P299" s="105" t="n">
        <f aca="false">P298+M299-Q299</f>
        <v>0.000212614372354676</v>
      </c>
      <c r="Q299" s="118" t="n">
        <f aca="false">P298*(1-0.5^(1/K$7))</f>
        <v>0.000212614372354676</v>
      </c>
      <c r="R299" s="105" t="n">
        <f aca="false">R298-S299+O299</f>
        <v>0.26022737618087</v>
      </c>
      <c r="S299" s="118" t="n">
        <f aca="false">R298*(1-0.5^(1/K$8))</f>
        <v>0.00608252658545579</v>
      </c>
      <c r="T299" s="105" t="n">
        <f aca="false">Q299*R$8/86.4</f>
        <v>0.0211457789542098</v>
      </c>
      <c r="U299" s="105" t="n">
        <f aca="false">S299*R$8/86.4</f>
        <v>0.604943876722473</v>
      </c>
      <c r="V299" s="105" t="n">
        <f aca="false">(Q299+S299)*R$8/86.4</f>
        <v>0.626089655676682</v>
      </c>
      <c r="Y299" s="15"/>
      <c r="Z299" s="15"/>
      <c r="AA299" s="15"/>
      <c r="AB299" s="15"/>
      <c r="AC299" s="105" t="n">
        <f aca="false">(B299-B$16)^2</f>
        <v>5.7378674556213</v>
      </c>
      <c r="AD299" s="105" t="n">
        <f aca="false">(B299-V299)^2</f>
        <v>7.66686449490067</v>
      </c>
      <c r="AE299" s="32"/>
      <c r="AF299" s="32" t="n">
        <f aca="false">B299-V299</f>
        <v>2.76891034432332</v>
      </c>
      <c r="AG299" s="32" t="str">
        <f aca="false">B299</f>
        <v>3,395</v>
      </c>
      <c r="AH299" s="32"/>
      <c r="AI299" s="119" t="str">
        <f aca="false">IF(V299&lt;B299,"-","+")</f>
        <v>-</v>
      </c>
      <c r="AJ299" s="120" t="n">
        <f aca="false">IF(AI299="-",AJ298-1,AJ298+1)</f>
        <v>-282</v>
      </c>
      <c r="AK299" s="112"/>
      <c r="AL299" s="105" t="n">
        <f aca="false">V299-V$16+AL298</f>
        <v>-4490.77842348074</v>
      </c>
      <c r="AM299" s="105" t="n">
        <f aca="false">B299-B$16+AM298</f>
        <v>367.58653846154</v>
      </c>
      <c r="AN299" s="105" t="n">
        <f aca="false">(AM299-AM$16)^2</f>
        <v>1382.3612995239</v>
      </c>
      <c r="AO299" s="105" t="n">
        <f aca="false">(AM299-AL299)^2</f>
        <v>23603710.1034285</v>
      </c>
      <c r="AP299" s="32"/>
      <c r="AQ299" s="109" t="n">
        <f aca="false">((V299-B299)/B299)^2</f>
        <v>0.665178541162341</v>
      </c>
    </row>
    <row r="300" customFormat="false" ht="12.8" hidden="false" customHeight="false" outlineLevel="0" collapsed="false">
      <c r="A300" s="113" t="n">
        <v>41191</v>
      </c>
      <c r="B300" s="114" t="s">
        <v>151</v>
      </c>
      <c r="C300" s="68" t="n">
        <v>3.29</v>
      </c>
      <c r="D300" s="115" t="n">
        <v>0</v>
      </c>
      <c r="E300" s="116" t="n">
        <v>0</v>
      </c>
      <c r="F300" s="116" t="n">
        <v>0</v>
      </c>
      <c r="G300" s="116" t="n">
        <v>0</v>
      </c>
      <c r="H300" s="117"/>
      <c r="I300" s="117"/>
      <c r="J300" s="118" t="n">
        <f aca="false">(D300*D$15*D$8+E300*E$15*E$8+F300*F$15*F$8+G300*G$15*G$8+H300*H$15*H$8+I300*I$15*I$8)*M$15</f>
        <v>0</v>
      </c>
      <c r="K300" s="105" t="n">
        <f aca="false">K299+J300-M300-N300-O300</f>
        <v>37.5539861066472</v>
      </c>
      <c r="L300" s="109" t="n">
        <f aca="false">K299/$K$3</f>
        <v>0.185259662111623</v>
      </c>
      <c r="M300" s="118" t="n">
        <f aca="false">IF(J300&gt;K$6,(J300-K$6)^2/(J300-K$6+K$3-K299),0)</f>
        <v>0</v>
      </c>
      <c r="N300" s="118" t="n">
        <f aca="false">IF((J300-M300)&gt;C300,C300,(J300-M300+(C300-(J300-M300))*L300))</f>
        <v>0.609504288347241</v>
      </c>
      <c r="O300" s="118" t="n">
        <f aca="false">IF(K299&gt;(K$5/100*K$3),(K$4/100*L300*(K299-(K$5/100*K$3))),0)</f>
        <v>0</v>
      </c>
      <c r="P300" s="105" t="n">
        <f aca="false">P299+M300-Q300</f>
        <v>0.000106307186177338</v>
      </c>
      <c r="Q300" s="118" t="n">
        <f aca="false">P299*(1-0.5^(1/K$7))</f>
        <v>0.000106307186177338</v>
      </c>
      <c r="R300" s="105" t="n">
        <f aca="false">R299-S300+O300</f>
        <v>0.254283774694626</v>
      </c>
      <c r="S300" s="118" t="n">
        <f aca="false">R299*(1-0.5^(1/K$8))</f>
        <v>0.00594360148624445</v>
      </c>
      <c r="T300" s="105" t="n">
        <f aca="false">Q300*R$8/86.4</f>
        <v>0.0105728894771049</v>
      </c>
      <c r="U300" s="105" t="n">
        <f aca="false">S300*R$8/86.4</f>
        <v>0.591126939482622</v>
      </c>
      <c r="V300" s="105" t="n">
        <f aca="false">(Q300+S300)*R$8/86.4</f>
        <v>0.601699828959727</v>
      </c>
      <c r="Y300" s="15"/>
      <c r="Z300" s="15"/>
      <c r="AA300" s="15"/>
      <c r="AB300" s="15"/>
      <c r="AC300" s="105" t="n">
        <f aca="false">(B300-B$16)^2</f>
        <v>5.7378674556213</v>
      </c>
      <c r="AD300" s="105" t="n">
        <f aca="false">(B300-V300)^2</f>
        <v>7.80252584553362</v>
      </c>
      <c r="AE300" s="32"/>
      <c r="AF300" s="32" t="n">
        <f aca="false">B300-V300</f>
        <v>2.79330017104027</v>
      </c>
      <c r="AG300" s="32" t="str">
        <f aca="false">B300</f>
        <v>3,395</v>
      </c>
      <c r="AH300" s="32"/>
      <c r="AI300" s="119" t="str">
        <f aca="false">IF(V300&lt;B300,"-","+")</f>
        <v>-</v>
      </c>
      <c r="AJ300" s="120" t="n">
        <f aca="false">IF(AI300="-",AJ299-1,AJ299+1)</f>
        <v>-283</v>
      </c>
      <c r="AK300" s="112"/>
      <c r="AL300" s="105" t="n">
        <f aca="false">V300-V$16+AL299</f>
        <v>-4575.17604002779</v>
      </c>
      <c r="AM300" s="105" t="n">
        <f aca="false">B300-B$16+AM299</f>
        <v>365.191153846155</v>
      </c>
      <c r="AN300" s="105" t="n">
        <f aca="false">(AM300-AM$16)^2</f>
        <v>1209.97779361351</v>
      </c>
      <c r="AO300" s="105" t="n">
        <f aca="false">(AM300-AL300)^2</f>
        <v>24407228.0103059</v>
      </c>
      <c r="AP300" s="32"/>
      <c r="AQ300" s="109" t="n">
        <f aca="false">((V300-B300)/B300)^2</f>
        <v>0.676948544318932</v>
      </c>
    </row>
    <row r="301" customFormat="false" ht="12.8" hidden="false" customHeight="false" outlineLevel="0" collapsed="false">
      <c r="A301" s="113" t="n">
        <v>41192</v>
      </c>
      <c r="B301" s="114" t="s">
        <v>151</v>
      </c>
      <c r="C301" s="68" t="n">
        <v>3.29</v>
      </c>
      <c r="D301" s="115" t="n">
        <v>0</v>
      </c>
      <c r="E301" s="116" t="n">
        <v>0</v>
      </c>
      <c r="F301" s="116" t="n">
        <v>0</v>
      </c>
      <c r="G301" s="116" t="n">
        <v>0</v>
      </c>
      <c r="H301" s="117"/>
      <c r="I301" s="117"/>
      <c r="J301" s="118" t="n">
        <f aca="false">(D301*D$15*D$8+E301*E$15*E$8+F301*F$15*F$8+G301*G$15*G$8+H301*H$15*H$8+I301*I$15*I$8)*M$15</f>
        <v>0</v>
      </c>
      <c r="K301" s="105" t="n">
        <f aca="false">K300+J301-M301-N301-O301</f>
        <v>36.9542161343614</v>
      </c>
      <c r="L301" s="109" t="n">
        <f aca="false">K300/$K$3</f>
        <v>0.182300903430326</v>
      </c>
      <c r="M301" s="118" t="n">
        <f aca="false">IF(J301&gt;K$6,(J301-K$6)^2/(J301-K$6+K$3-K300),0)</f>
        <v>0</v>
      </c>
      <c r="N301" s="118" t="n">
        <f aca="false">IF((J301-M301)&gt;C301,C301,(J301-M301+(C301-(J301-M301))*L301))</f>
        <v>0.599769972285773</v>
      </c>
      <c r="O301" s="118" t="n">
        <f aca="false">IF(K300&gt;(K$5/100*K$3),(K$4/100*L301*(K300-(K$5/100*K$3))),0)</f>
        <v>0</v>
      </c>
      <c r="P301" s="105" t="n">
        <f aca="false">P300+M301-Q301</f>
        <v>5.3153593088669E-005</v>
      </c>
      <c r="Q301" s="118" t="n">
        <f aca="false">P300*(1-0.5^(1/K$7))</f>
        <v>5.3153593088669E-005</v>
      </c>
      <c r="R301" s="105" t="n">
        <f aca="false">R300-S301+O301</f>
        <v>0.248475925253942</v>
      </c>
      <c r="S301" s="118" t="n">
        <f aca="false">R300*(1-0.5^(1/K$8))</f>
        <v>0.00580784944068436</v>
      </c>
      <c r="T301" s="105" t="n">
        <f aca="false">Q301*R$8/86.4</f>
        <v>0.00528644473855246</v>
      </c>
      <c r="U301" s="105" t="n">
        <f aca="false">S301*R$8/86.4</f>
        <v>0.577625581525471</v>
      </c>
      <c r="V301" s="105" t="n">
        <f aca="false">(Q301+S301)*R$8/86.4</f>
        <v>0.582912026264024</v>
      </c>
      <c r="Y301" s="15"/>
      <c r="Z301" s="15"/>
      <c r="AA301" s="15"/>
      <c r="AB301" s="15"/>
      <c r="AC301" s="105" t="n">
        <f aca="false">(B301-B$16)^2</f>
        <v>5.7378674556213</v>
      </c>
      <c r="AD301" s="105" t="n">
        <f aca="false">(B301-V301)^2</f>
        <v>7.90783877203051</v>
      </c>
      <c r="AE301" s="32"/>
      <c r="AF301" s="32" t="n">
        <f aca="false">B301-V301</f>
        <v>2.81208797373598</v>
      </c>
      <c r="AG301" s="32" t="str">
        <f aca="false">B301</f>
        <v>3,395</v>
      </c>
      <c r="AH301" s="32"/>
      <c r="AI301" s="119" t="str">
        <f aca="false">IF(V301&lt;B301,"-","+")</f>
        <v>-</v>
      </c>
      <c r="AJ301" s="120" t="n">
        <f aca="false">IF(AI301="-",AJ300-1,AJ300+1)</f>
        <v>-284</v>
      </c>
      <c r="AK301" s="112"/>
      <c r="AL301" s="105" t="n">
        <f aca="false">V301-V$16+AL300</f>
        <v>-4659.59244437753</v>
      </c>
      <c r="AM301" s="105" t="n">
        <f aca="false">B301-B$16+AM300</f>
        <v>362.79576923077</v>
      </c>
      <c r="AN301" s="105" t="n">
        <f aca="false">(AM301-AM$16)^2</f>
        <v>1049.07002261436</v>
      </c>
      <c r="AO301" s="105" t="n">
        <f aca="false">(AM301-AL301)^2</f>
        <v>25224383.3681916</v>
      </c>
      <c r="AP301" s="32"/>
      <c r="AQ301" s="109" t="n">
        <f aca="false">((V301-B301)/B301)^2</f>
        <v>0.686085512744464</v>
      </c>
    </row>
    <row r="302" customFormat="false" ht="12.8" hidden="false" customHeight="false" outlineLevel="0" collapsed="false">
      <c r="A302" s="113" t="n">
        <v>41193</v>
      </c>
      <c r="B302" s="114" t="s">
        <v>152</v>
      </c>
      <c r="C302" s="68" t="n">
        <v>3.29</v>
      </c>
      <c r="D302" s="115" t="n">
        <v>0</v>
      </c>
      <c r="E302" s="116" t="n">
        <v>0</v>
      </c>
      <c r="F302" s="116" t="n">
        <v>0</v>
      </c>
      <c r="G302" s="116" t="n">
        <v>0</v>
      </c>
      <c r="H302" s="117"/>
      <c r="I302" s="117"/>
      <c r="J302" s="118" t="n">
        <f aca="false">(D302*D$15*D$8+E302*E$15*E$8+F302*F$15*F$8+G302*G$15*G$8+H302*H$15*H$8+I302*I$15*I$8)*M$15</f>
        <v>0</v>
      </c>
      <c r="K302" s="105" t="n">
        <f aca="false">K301+J302-M302-N302-O302</f>
        <v>36.3640250126039</v>
      </c>
      <c r="L302" s="109" t="n">
        <f aca="false">K301/$K$3</f>
        <v>0.179389398710492</v>
      </c>
      <c r="M302" s="118" t="n">
        <f aca="false">IF(J302&gt;K$6,(J302-K$6)^2/(J302-K$6+K$3-K301),0)</f>
        <v>0</v>
      </c>
      <c r="N302" s="118" t="n">
        <f aca="false">IF((J302-M302)&gt;C302,C302,(J302-M302+(C302-(J302-M302))*L302))</f>
        <v>0.59019112175752</v>
      </c>
      <c r="O302" s="118" t="n">
        <f aca="false">IF(K301&gt;(K$5/100*K$3),(K$4/100*L302*(K301-(K$5/100*K$3))),0)</f>
        <v>0</v>
      </c>
      <c r="P302" s="105" t="n">
        <f aca="false">P301+M302-Q302</f>
        <v>2.65767965443345E-005</v>
      </c>
      <c r="Q302" s="118" t="n">
        <f aca="false">P301*(1-0.5^(1/K$7))</f>
        <v>2.65767965443345E-005</v>
      </c>
      <c r="R302" s="105" t="n">
        <f aca="false">R301-S302+O302</f>
        <v>0.242800727277812</v>
      </c>
      <c r="S302" s="118" t="n">
        <f aca="false">R301*(1-0.5^(1/K$8))</f>
        <v>0.00567519797612998</v>
      </c>
      <c r="T302" s="105" t="n">
        <f aca="false">Q302*R$8/86.4</f>
        <v>0.00264322236927623</v>
      </c>
      <c r="U302" s="105" t="n">
        <f aca="false">S302*R$8/86.4</f>
        <v>0.564432595010242</v>
      </c>
      <c r="V302" s="105" t="n">
        <f aca="false">(Q302+S302)*R$8/86.4</f>
        <v>0.567075817379518</v>
      </c>
      <c r="Y302" s="15"/>
      <c r="Z302" s="15"/>
      <c r="AA302" s="15"/>
      <c r="AB302" s="15"/>
      <c r="AC302" s="105" t="n">
        <f aca="false">(B302-B$16)^2</f>
        <v>6.39272876331361</v>
      </c>
      <c r="AD302" s="105" t="n">
        <f aca="false">(B302-V302)^2</f>
        <v>7.26261635007267</v>
      </c>
      <c r="AE302" s="32"/>
      <c r="AF302" s="32" t="n">
        <f aca="false">B302-V302</f>
        <v>2.69492418262048</v>
      </c>
      <c r="AG302" s="32" t="str">
        <f aca="false">B302</f>
        <v>3,262</v>
      </c>
      <c r="AH302" s="32"/>
      <c r="AI302" s="119" t="str">
        <f aca="false">IF(V302&lt;B302,"-","+")</f>
        <v>-</v>
      </c>
      <c r="AJ302" s="120" t="n">
        <f aca="false">IF(AI302="-",AJ301-1,AJ301+1)</f>
        <v>-285</v>
      </c>
      <c r="AK302" s="112"/>
      <c r="AL302" s="105" t="n">
        <f aca="false">V302-V$16+AL301</f>
        <v>-4744.02468493616</v>
      </c>
      <c r="AM302" s="105" t="n">
        <f aca="false">B302-B$16+AM301</f>
        <v>360.267384615386</v>
      </c>
      <c r="AN302" s="105" t="n">
        <f aca="false">(AM302-AM$16)^2</f>
        <v>891.677280614277</v>
      </c>
      <c r="AO302" s="105" t="n">
        <f aca="false">(AM302-AL302)^2</f>
        <v>26053797.5312867</v>
      </c>
      <c r="AP302" s="32"/>
      <c r="AQ302" s="109" t="n">
        <f aca="false">((V302-B302)/B302)^2</f>
        <v>0.682535413276929</v>
      </c>
    </row>
    <row r="303" customFormat="false" ht="12.8" hidden="false" customHeight="false" outlineLevel="0" collapsed="false">
      <c r="A303" s="113" t="n">
        <v>41194</v>
      </c>
      <c r="B303" s="114" t="n">
        <v>3.53</v>
      </c>
      <c r="C303" s="68" t="n">
        <v>3.29</v>
      </c>
      <c r="D303" s="115" t="n">
        <v>0</v>
      </c>
      <c r="E303" s="116" t="n">
        <v>14.7</v>
      </c>
      <c r="F303" s="116" t="n">
        <v>30.3</v>
      </c>
      <c r="G303" s="116" t="n">
        <v>14.7</v>
      </c>
      <c r="H303" s="117"/>
      <c r="I303" s="117"/>
      <c r="J303" s="118" t="n">
        <f aca="false">(D303*D$15*D$8+E303*E$15*E$8+F303*F$15*F$8+G303*G$15*G$8+H303*H$15*H$8+I303*I$15*I$8)*M$15</f>
        <v>10.2756606874627</v>
      </c>
      <c r="K303" s="105" t="n">
        <f aca="false">K302+J303-M303-N303-O303</f>
        <v>43.0088912595184</v>
      </c>
      <c r="L303" s="109" t="n">
        <f aca="false">K302/$K$3</f>
        <v>0.176524393265067</v>
      </c>
      <c r="M303" s="118" t="n">
        <f aca="false">IF(J303&gt;K$6,(J303-K$6)^2/(J303-K$6+K$3-K302),0)</f>
        <v>0.340794440548188</v>
      </c>
      <c r="N303" s="118" t="n">
        <f aca="false">IF((J303-M303)&gt;C303,C303,(J303-M303+(C303-(J303-M303))*L303))</f>
        <v>3.29</v>
      </c>
      <c r="O303" s="118" t="n">
        <f aca="false">IF(K302&gt;(K$5/100*K$3),(K$4/100*L303*(K302-(K$5/100*K$3))),0)</f>
        <v>0</v>
      </c>
      <c r="P303" s="105" t="n">
        <f aca="false">P302+M303-Q303</f>
        <v>0.34080772894646</v>
      </c>
      <c r="Q303" s="118" t="n">
        <f aca="false">P302*(1-0.5^(1/K$7))</f>
        <v>1.32883982721672E-005</v>
      </c>
      <c r="R303" s="105" t="n">
        <f aca="false">R302-S303+O303</f>
        <v>0.237255151002598</v>
      </c>
      <c r="S303" s="118" t="n">
        <f aca="false">R302*(1-0.5^(1/K$8))</f>
        <v>0.00554557627521327</v>
      </c>
      <c r="T303" s="105" t="n">
        <f aca="false">Q303*R$8/86.4</f>
        <v>0.00132161118463811</v>
      </c>
      <c r="U303" s="105" t="n">
        <f aca="false">S303*R$8/86.4</f>
        <v>0.551540936723468</v>
      </c>
      <c r="V303" s="105" t="n">
        <f aca="false">(Q303+S303)*R$8/86.4</f>
        <v>0.552862547908106</v>
      </c>
      <c r="Y303" s="15"/>
      <c r="Z303" s="15"/>
      <c r="AA303" s="15"/>
      <c r="AB303" s="15"/>
      <c r="AC303" s="105" t="n">
        <f aca="false">(B303-B$16)^2</f>
        <v>5.10933860946746</v>
      </c>
      <c r="AD303" s="105" t="n">
        <f aca="false">(B303-V303)^2</f>
        <v>8.86334740864822</v>
      </c>
      <c r="AE303" s="32"/>
      <c r="AF303" s="32" t="n">
        <f aca="false">B303-V303</f>
        <v>2.97713745209189</v>
      </c>
      <c r="AG303" s="32" t="n">
        <f aca="false">B303</f>
        <v>3.53</v>
      </c>
      <c r="AH303" s="32"/>
      <c r="AI303" s="119" t="str">
        <f aca="false">IF(V303&lt;B303,"-","+")</f>
        <v>-</v>
      </c>
      <c r="AJ303" s="120" t="n">
        <f aca="false">IF(AI303="-",AJ302-1,AJ302+1)</f>
        <v>-286</v>
      </c>
      <c r="AK303" s="112"/>
      <c r="AL303" s="105" t="n">
        <f aca="false">V303-V$16+AL302</f>
        <v>-4828.47113876425</v>
      </c>
      <c r="AM303" s="105" t="n">
        <f aca="false">B303-B$16+AM302</f>
        <v>358.007000000001</v>
      </c>
      <c r="AN303" s="105" t="n">
        <f aca="false">(AM303-AM$16)^2</f>
        <v>761.792083674671</v>
      </c>
      <c r="AO303" s="105" t="n">
        <f aca="false">(AM303-AL303)^2</f>
        <v>26899555.4838795</v>
      </c>
      <c r="AP303" s="32"/>
      <c r="AQ303" s="109" t="n">
        <f aca="false">((V303-B303)/B303)^2</f>
        <v>0.71129271630847</v>
      </c>
    </row>
    <row r="304" customFormat="false" ht="12.8" hidden="false" customHeight="false" outlineLevel="0" collapsed="false">
      <c r="A304" s="113" t="n">
        <v>41195</v>
      </c>
      <c r="B304" s="114" t="s">
        <v>140</v>
      </c>
      <c r="C304" s="68" t="n">
        <v>3.29</v>
      </c>
      <c r="D304" s="115" t="n">
        <v>0</v>
      </c>
      <c r="E304" s="116" t="n">
        <v>28.8</v>
      </c>
      <c r="F304" s="116" t="n">
        <v>22.1</v>
      </c>
      <c r="G304" s="116" t="n">
        <v>27.5</v>
      </c>
      <c r="H304" s="117"/>
      <c r="I304" s="117"/>
      <c r="J304" s="118" t="n">
        <f aca="false">(D304*D$15*D$8+E304*E$15*E$8+F304*F$15*F$8+G304*G$15*G$8+H304*H$15*H$8+I304*I$15*I$8)*M$15</f>
        <v>18.2753935355263</v>
      </c>
      <c r="K304" s="105" t="n">
        <f aca="false">K303+J304-M304-N304-O304</f>
        <v>56.6021725255072</v>
      </c>
      <c r="L304" s="109" t="n">
        <f aca="false">K303/$K$3</f>
        <v>0.208781025531643</v>
      </c>
      <c r="M304" s="118" t="n">
        <f aca="false">IF(J304&gt;K$6,(J304-K$6)^2/(J304-K$6+K$3-K303),0)</f>
        <v>1.39211226953744</v>
      </c>
      <c r="N304" s="118" t="n">
        <f aca="false">IF((J304-M304)&gt;C304,C304,(J304-M304+(C304-(J304-M304))*L304))</f>
        <v>3.29</v>
      </c>
      <c r="O304" s="118" t="n">
        <f aca="false">IF(K303&gt;(K$5/100*K$3),(K$4/100*L304*(K303-(K$5/100*K$3))),0)</f>
        <v>0</v>
      </c>
      <c r="P304" s="105" t="n">
        <f aca="false">P303+M304-Q304</f>
        <v>1.56251613401067</v>
      </c>
      <c r="Q304" s="118" t="n">
        <f aca="false">P303*(1-0.5^(1/K$7))</f>
        <v>0.17040386447323</v>
      </c>
      <c r="R304" s="105" t="n">
        <f aca="false">R303-S304+O304</f>
        <v>0.231836235864561</v>
      </c>
      <c r="S304" s="118" t="n">
        <f aca="false">R303*(1-0.5^(1/K$8))</f>
        <v>0.0054189151380371</v>
      </c>
      <c r="T304" s="105" t="n">
        <f aca="false">Q304*R$8/86.4</f>
        <v>16.9476899006767</v>
      </c>
      <c r="U304" s="105" t="n">
        <f aca="false">S304*R$8/86.4</f>
        <v>0.538943724318898</v>
      </c>
      <c r="V304" s="105" t="n">
        <f aca="false">(Q304+S304)*R$8/86.4</f>
        <v>17.4866336249956</v>
      </c>
      <c r="Y304" s="15"/>
      <c r="Z304" s="15"/>
      <c r="AA304" s="15"/>
      <c r="AB304" s="15"/>
      <c r="AC304" s="105" t="n">
        <f aca="false">(B304-B$16)^2</f>
        <v>0.36528076331361</v>
      </c>
      <c r="AD304" s="105" t="n">
        <f aca="false">(B304-V304)^2</f>
        <v>151.305587576372</v>
      </c>
      <c r="AE304" s="32"/>
      <c r="AF304" s="32" t="n">
        <f aca="false">B304-V304</f>
        <v>-12.3006336249956</v>
      </c>
      <c r="AG304" s="32" t="str">
        <f aca="false">B304</f>
        <v>5,186</v>
      </c>
      <c r="AH304" s="32"/>
      <c r="AI304" s="119" t="str">
        <f aca="false">IF(V304&lt;B304,"-","+")</f>
        <v>-</v>
      </c>
      <c r="AJ304" s="120" t="n">
        <f aca="false">IF(AI304="-",AJ303-1,AJ303+1)</f>
        <v>-287</v>
      </c>
      <c r="AK304" s="112"/>
      <c r="AL304" s="105" t="n">
        <f aca="false">V304-V$16+AL303</f>
        <v>-4895.98382151526</v>
      </c>
      <c r="AM304" s="105" t="n">
        <f aca="false">B304-B$16+AM303</f>
        <v>357.402615384617</v>
      </c>
      <c r="AN304" s="105" t="n">
        <f aca="false">(AM304-AM$16)^2</f>
        <v>728.794631108058</v>
      </c>
      <c r="AO304" s="105" t="n">
        <f aca="false">(AM304-AL304)^2</f>
        <v>27598069.0554036</v>
      </c>
      <c r="AP304" s="32"/>
      <c r="AQ304" s="109" t="n">
        <f aca="false">((V304-B304)/B304)^2</f>
        <v>5.62587322659067</v>
      </c>
    </row>
    <row r="305" customFormat="false" ht="12.8" hidden="false" customHeight="false" outlineLevel="0" collapsed="false">
      <c r="A305" s="113" t="n">
        <v>41196</v>
      </c>
      <c r="B305" s="114" t="s">
        <v>153</v>
      </c>
      <c r="C305" s="68" t="n">
        <v>3.29</v>
      </c>
      <c r="D305" s="115" t="n">
        <v>0</v>
      </c>
      <c r="E305" s="116" t="n">
        <v>17.1</v>
      </c>
      <c r="F305" s="116" t="n">
        <v>0</v>
      </c>
      <c r="G305" s="116" t="n">
        <v>1.1</v>
      </c>
      <c r="H305" s="117"/>
      <c r="I305" s="117"/>
      <c r="J305" s="118" t="n">
        <f aca="false">(D305*D$15*D$8+E305*E$15*E$8+F305*F$15*F$8+G305*G$15*G$8+H305*H$15*H$8+I305*I$15*I$8)*M$15</f>
        <v>3.85726943548814</v>
      </c>
      <c r="K305" s="105" t="n">
        <f aca="false">K304+J305-M305-N305-O305</f>
        <v>57.1572222725187</v>
      </c>
      <c r="L305" s="109" t="n">
        <f aca="false">K304/$K$3</f>
        <v>0.274767827793724</v>
      </c>
      <c r="M305" s="118" t="n">
        <f aca="false">IF(J305&gt;K$6,(J305-K$6)^2/(J305-K$6+K$3-K304),0)</f>
        <v>0.0122196884766709</v>
      </c>
      <c r="N305" s="118" t="n">
        <f aca="false">IF((J305-M305)&gt;C305,C305,(J305-M305+(C305-(J305-M305))*L305))</f>
        <v>3.29</v>
      </c>
      <c r="O305" s="118" t="n">
        <f aca="false">IF(K304&gt;(K$5/100*K$3),(K$4/100*L305*(K304-(K$5/100*K$3))),0)</f>
        <v>0</v>
      </c>
      <c r="P305" s="105" t="n">
        <f aca="false">P304+M305-Q305</f>
        <v>0.793477755482008</v>
      </c>
      <c r="Q305" s="118" t="n">
        <f aca="false">P304*(1-0.5^(1/K$7))</f>
        <v>0.781258067005337</v>
      </c>
      <c r="R305" s="105" t="n">
        <f aca="false">R304-S305+O305</f>
        <v>0.226541088919329</v>
      </c>
      <c r="S305" s="118" t="n">
        <f aca="false">R304*(1-0.5^(1/K$8))</f>
        <v>0.00529514694523219</v>
      </c>
      <c r="T305" s="105" t="n">
        <f aca="false">Q305*R$8/86.4</f>
        <v>77.7008167798248</v>
      </c>
      <c r="U305" s="105" t="n">
        <f aca="false">S305*R$8/86.4</f>
        <v>0.52663423264329</v>
      </c>
      <c r="V305" s="105" t="n">
        <f aca="false">(Q305+S305)*R$8/86.4</f>
        <v>78.2274510124681</v>
      </c>
      <c r="Y305" s="15"/>
      <c r="Z305" s="15"/>
      <c r="AA305" s="15"/>
      <c r="AB305" s="15"/>
      <c r="AC305" s="105" t="n">
        <f aca="false">(B305-B$16)^2</f>
        <v>64.6193373017752</v>
      </c>
      <c r="AD305" s="105" t="n">
        <f aca="false">(B305-V305)^2</f>
        <v>4147.16049280525</v>
      </c>
      <c r="AE305" s="32"/>
      <c r="AF305" s="32" t="n">
        <f aca="false">B305-V305</f>
        <v>-64.3984510124681</v>
      </c>
      <c r="AG305" s="32" t="str">
        <f aca="false">B305</f>
        <v>13,829</v>
      </c>
      <c r="AH305" s="32"/>
      <c r="AI305" s="119" t="str">
        <f aca="false">IF(V305&lt;B305,"-","+")</f>
        <v>-</v>
      </c>
      <c r="AJ305" s="120" t="n">
        <f aca="false">IF(AI305="-",AJ304-1,AJ304+1)</f>
        <v>-288</v>
      </c>
      <c r="AK305" s="112"/>
      <c r="AL305" s="105" t="n">
        <f aca="false">V305-V$16+AL304</f>
        <v>-4902.7556868788</v>
      </c>
      <c r="AM305" s="105" t="n">
        <f aca="false">B305-B$16+AM304</f>
        <v>365.441230769232</v>
      </c>
      <c r="AN305" s="105" t="n">
        <f aca="false">(AM305-AM$16)^2</f>
        <v>1227.43805111168</v>
      </c>
      <c r="AO305" s="105" t="n">
        <f aca="false">(AM305-AL305)^2</f>
        <v>27753898.7631162</v>
      </c>
      <c r="AP305" s="32"/>
      <c r="AQ305" s="109" t="n">
        <f aca="false">((V305-B305)/B305)^2</f>
        <v>21.685492475994</v>
      </c>
    </row>
    <row r="306" customFormat="false" ht="12.8" hidden="false" customHeight="false" outlineLevel="0" collapsed="false">
      <c r="A306" s="113" t="n">
        <v>41197</v>
      </c>
      <c r="B306" s="114" t="s">
        <v>131</v>
      </c>
      <c r="C306" s="68" t="n">
        <v>3.29</v>
      </c>
      <c r="D306" s="115" t="n">
        <v>0</v>
      </c>
      <c r="E306" s="116" t="n">
        <v>8.6</v>
      </c>
      <c r="F306" s="116" t="n">
        <v>0</v>
      </c>
      <c r="G306" s="116" t="n">
        <v>0</v>
      </c>
      <c r="H306" s="117"/>
      <c r="I306" s="117"/>
      <c r="J306" s="118" t="n">
        <f aca="false">(D306*D$15*D$8+E306*E$15*E$8+F306*F$15*F$8+G306*G$15*G$8+H306*H$15*H$8+I306*I$15*I$8)*M$15</f>
        <v>1.70245176144027</v>
      </c>
      <c r="K306" s="105" t="n">
        <f aca="false">K305+J306-M306-N306-O306</f>
        <v>56.716737575724</v>
      </c>
      <c r="L306" s="109" t="n">
        <f aca="false">K305/$K$3</f>
        <v>0.277462244041353</v>
      </c>
      <c r="M306" s="118" t="n">
        <f aca="false">IF(J306&gt;K$6,(J306-K$6)^2/(J306-K$6+K$3-K305),0)</f>
        <v>0</v>
      </c>
      <c r="N306" s="118" t="n">
        <f aca="false">IF((J306-M306)&gt;C306,C306,(J306-M306+(C306-(J306-M306))*L306))</f>
        <v>2.14293645823495</v>
      </c>
      <c r="O306" s="118" t="n">
        <f aca="false">IF(K305&gt;(K$5/100*K$3),(K$4/100*L306*(K305-(K$5/100*K$3))),0)</f>
        <v>0</v>
      </c>
      <c r="P306" s="105" t="n">
        <f aca="false">P305+M306-Q306</f>
        <v>0.396738877741004</v>
      </c>
      <c r="Q306" s="118" t="n">
        <f aca="false">P305*(1-0.5^(1/K$7))</f>
        <v>0.396738877741004</v>
      </c>
      <c r="R306" s="105" t="n">
        <f aca="false">R305-S306+O306</f>
        <v>0.221366883297471</v>
      </c>
      <c r="S306" s="118" t="n">
        <f aca="false">R305*(1-0.5^(1/K$8))</f>
        <v>0.00517420562185778</v>
      </c>
      <c r="T306" s="105" t="n">
        <f aca="false">Q306*R$8/86.4</f>
        <v>39.4580691716256</v>
      </c>
      <c r="U306" s="105" t="n">
        <f aca="false">S306*R$8/86.4</f>
        <v>0.51460589014611</v>
      </c>
      <c r="V306" s="105" t="n">
        <f aca="false">(Q306+S306)*R$8/86.4</f>
        <v>39.9726750617717</v>
      </c>
      <c r="Y306" s="15"/>
      <c r="Z306" s="15"/>
      <c r="AA306" s="15"/>
      <c r="AB306" s="15"/>
      <c r="AC306" s="105" t="n">
        <f aca="false">(B306-B$16)^2</f>
        <v>0.0638145325443786</v>
      </c>
      <c r="AD306" s="105" t="n">
        <f aca="false">(B306-V306)^2</f>
        <v>1151.22284979741</v>
      </c>
      <c r="AE306" s="32"/>
      <c r="AF306" s="32" t="n">
        <f aca="false">B306-V306</f>
        <v>-33.9296750617717</v>
      </c>
      <c r="AG306" s="32" t="str">
        <f aca="false">B306</f>
        <v>6,043</v>
      </c>
      <c r="AH306" s="32"/>
      <c r="AI306" s="119" t="str">
        <f aca="false">IF(V306&lt;B306,"-","+")</f>
        <v>-</v>
      </c>
      <c r="AJ306" s="120" t="n">
        <f aca="false">IF(AI306="-",AJ305-1,AJ305+1)</f>
        <v>-289</v>
      </c>
      <c r="AK306" s="112"/>
      <c r="AL306" s="105" t="n">
        <f aca="false">V306-V$16+AL305</f>
        <v>-4947.78232819303</v>
      </c>
      <c r="AM306" s="105" t="n">
        <f aca="false">B306-B$16+AM305</f>
        <v>365.693846153847</v>
      </c>
      <c r="AN306" s="105" t="n">
        <f aca="false">(AM306-AM$16)^2</f>
        <v>1245.20253065533</v>
      </c>
      <c r="AO306" s="105" t="n">
        <f aca="false">(AM306-AL306)^2</f>
        <v>28233029.0553519</v>
      </c>
      <c r="AP306" s="32"/>
      <c r="AQ306" s="109" t="n">
        <f aca="false">((V306-B306)/B306)^2</f>
        <v>31.524935923729</v>
      </c>
    </row>
    <row r="307" customFormat="false" ht="12.8" hidden="false" customHeight="false" outlineLevel="0" collapsed="false">
      <c r="A307" s="113" t="n">
        <v>41198</v>
      </c>
      <c r="B307" s="114" t="s">
        <v>144</v>
      </c>
      <c r="C307" s="68" t="n">
        <v>3.29</v>
      </c>
      <c r="D307" s="115" t="n">
        <v>0</v>
      </c>
      <c r="E307" s="116" t="n">
        <v>0</v>
      </c>
      <c r="F307" s="116" t="n">
        <v>0</v>
      </c>
      <c r="G307" s="116" t="n">
        <v>0</v>
      </c>
      <c r="H307" s="117"/>
      <c r="I307" s="117"/>
      <c r="J307" s="118" t="n">
        <f aca="false">(D307*D$15*D$8+E307*E$15*E$8+F307*F$15*F$8+G307*G$15*G$8+H307*H$15*H$8+I307*I$15*I$8)*M$15</f>
        <v>0</v>
      </c>
      <c r="K307" s="105" t="n">
        <f aca="false">K306+J307-M307-N307-O307</f>
        <v>55.8109217183253</v>
      </c>
      <c r="L307" s="109" t="n">
        <f aca="false">K306/$K$3</f>
        <v>0.275323968814194</v>
      </c>
      <c r="M307" s="118" t="n">
        <f aca="false">IF(J307&gt;K$6,(J307-K$6)^2/(J307-K$6+K$3-K306),0)</f>
        <v>0</v>
      </c>
      <c r="N307" s="118" t="n">
        <f aca="false">IF((J307-M307)&gt;C307,C307,(J307-M307+(C307-(J307-M307))*L307))</f>
        <v>0.905815857398699</v>
      </c>
      <c r="O307" s="118" t="n">
        <f aca="false">IF(K306&gt;(K$5/100*K$3),(K$4/100*L307*(K306-(K$5/100*K$3))),0)</f>
        <v>0</v>
      </c>
      <c r="P307" s="105" t="n">
        <f aca="false">P306+M307-Q307</f>
        <v>0.198369438870502</v>
      </c>
      <c r="Q307" s="118" t="n">
        <f aca="false">P306*(1-0.5^(1/K$7))</f>
        <v>0.198369438870502</v>
      </c>
      <c r="R307" s="105" t="n">
        <f aca="false">R306-S307+O307</f>
        <v>0.216310856695344</v>
      </c>
      <c r="S307" s="118" t="n">
        <f aca="false">R306*(1-0.5^(1/K$8))</f>
        <v>0.00505602660212685</v>
      </c>
      <c r="T307" s="105" t="n">
        <f aca="false">Q307*R$8/86.4</f>
        <v>19.7290345858128</v>
      </c>
      <c r="U307" s="105" t="n">
        <f aca="false">S307*R$8/86.4</f>
        <v>0.50285227537125</v>
      </c>
      <c r="V307" s="105" t="n">
        <f aca="false">(Q307+S307)*R$8/86.4</f>
        <v>20.231886861184</v>
      </c>
      <c r="Y307" s="15"/>
      <c r="Z307" s="15"/>
      <c r="AA307" s="15"/>
      <c r="AB307" s="15"/>
      <c r="AC307" s="105" t="n">
        <f aca="false">(B307-B$16)^2</f>
        <v>1.54351953254438</v>
      </c>
      <c r="AD307" s="105" t="n">
        <f aca="false">(B307-V307)^2</f>
        <v>245.984307074421</v>
      </c>
      <c r="AE307" s="32"/>
      <c r="AF307" s="32" t="n">
        <f aca="false">B307-V307</f>
        <v>-15.683886861184</v>
      </c>
      <c r="AG307" s="32" t="str">
        <f aca="false">B307</f>
        <v>4,548</v>
      </c>
      <c r="AH307" s="32"/>
      <c r="AI307" s="119" t="str">
        <f aca="false">IF(V307&lt;B307,"-","+")</f>
        <v>-</v>
      </c>
      <c r="AJ307" s="120" t="n">
        <f aca="false">IF(AI307="-",AJ306-1,AJ306+1)</f>
        <v>-290</v>
      </c>
      <c r="AK307" s="112"/>
      <c r="AL307" s="105" t="n">
        <f aca="false">V307-V$16+AL306</f>
        <v>-5012.54975770785</v>
      </c>
      <c r="AM307" s="105" t="n">
        <f aca="false">B307-B$16+AM306</f>
        <v>364.451461538463</v>
      </c>
      <c r="AN307" s="105" t="n">
        <f aca="false">(AM307-AM$16)^2</f>
        <v>1159.06493641667</v>
      </c>
      <c r="AO307" s="105" t="n">
        <f aca="false">(AM307-AL307)^2</f>
        <v>28912142.1117763</v>
      </c>
      <c r="AP307" s="32"/>
      <c r="AQ307" s="109" t="n">
        <f aca="false">((V307-B307)/B307)^2</f>
        <v>11.8923173375532</v>
      </c>
    </row>
    <row r="308" customFormat="false" ht="12.8" hidden="false" customHeight="false" outlineLevel="0" collapsed="false">
      <c r="A308" s="113" t="n">
        <v>41199</v>
      </c>
      <c r="B308" s="114" t="s">
        <v>148</v>
      </c>
      <c r="C308" s="68" t="n">
        <v>3.29</v>
      </c>
      <c r="D308" s="115" t="n">
        <v>0</v>
      </c>
      <c r="E308" s="116" t="n">
        <v>0</v>
      </c>
      <c r="F308" s="116" t="n">
        <v>0</v>
      </c>
      <c r="G308" s="116" t="n">
        <v>0</v>
      </c>
      <c r="H308" s="117"/>
      <c r="I308" s="117"/>
      <c r="J308" s="118" t="n">
        <f aca="false">(D308*D$15*D$8+E308*E$15*E$8+F308*F$15*F$8+G308*G$15*G$8+H308*H$15*H$8+I308*I$15*I$8)*M$15</f>
        <v>0</v>
      </c>
      <c r="K308" s="105" t="n">
        <f aca="false">K307+J308-M308-N308-O308</f>
        <v>54.9195725316589</v>
      </c>
      <c r="L308" s="109" t="n">
        <f aca="false">K307/$K$3</f>
        <v>0.27092680445789</v>
      </c>
      <c r="M308" s="118" t="n">
        <f aca="false">IF(J308&gt;K$6,(J308-K$6)^2/(J308-K$6+K$3-K307),0)</f>
        <v>0</v>
      </c>
      <c r="N308" s="118" t="n">
        <f aca="false">IF((J308-M308)&gt;C308,C308,(J308-M308+(C308-(J308-M308))*L308))</f>
        <v>0.891349186666458</v>
      </c>
      <c r="O308" s="118" t="n">
        <f aca="false">IF(K307&gt;(K$5/100*K$3),(K$4/100*L308*(K307-(K$5/100*K$3))),0)</f>
        <v>0</v>
      </c>
      <c r="P308" s="105" t="n">
        <f aca="false">P307+M308-Q308</f>
        <v>0.099184719435251</v>
      </c>
      <c r="Q308" s="118" t="n">
        <f aca="false">P307*(1-0.5^(1/K$7))</f>
        <v>0.099184719435251</v>
      </c>
      <c r="R308" s="105" t="n">
        <f aca="false">R307-S308+O308</f>
        <v>0.211370309900408</v>
      </c>
      <c r="S308" s="118" t="n">
        <f aca="false">R307*(1-0.5^(1/K$8))</f>
        <v>0.00494054679493698</v>
      </c>
      <c r="T308" s="105" t="n">
        <f aca="false">Q308*R$8/86.4</f>
        <v>9.86451729290639</v>
      </c>
      <c r="U308" s="105" t="n">
        <f aca="false">S308*R$8/86.4</f>
        <v>0.491367113528859</v>
      </c>
      <c r="V308" s="105" t="n">
        <f aca="false">(Q308+S308)*R$8/86.4</f>
        <v>10.3558844064352</v>
      </c>
      <c r="Y308" s="15"/>
      <c r="Z308" s="15"/>
      <c r="AA308" s="15"/>
      <c r="AB308" s="15"/>
      <c r="AC308" s="105" t="n">
        <f aca="false">(B308-B$16)^2</f>
        <v>3.38333576331361</v>
      </c>
      <c r="AD308" s="105" t="n">
        <f aca="false">(B308-V308)^2</f>
        <v>41.0225442597974</v>
      </c>
      <c r="AE308" s="32"/>
      <c r="AF308" s="32" t="n">
        <f aca="false">B308-V308</f>
        <v>-6.40488440643525</v>
      </c>
      <c r="AG308" s="32" t="str">
        <f aca="false">B308</f>
        <v>3,951</v>
      </c>
      <c r="AH308" s="32"/>
      <c r="AI308" s="119" t="str">
        <f aca="false">IF(V308&lt;B308,"-","+")</f>
        <v>-</v>
      </c>
      <c r="AJ308" s="120" t="n">
        <f aca="false">IF(AI308="-",AJ307-1,AJ307+1)</f>
        <v>-291</v>
      </c>
      <c r="AK308" s="112"/>
      <c r="AL308" s="105" t="n">
        <f aca="false">V308-V$16+AL307</f>
        <v>-5087.19318967742</v>
      </c>
      <c r="AM308" s="105" t="n">
        <f aca="false">B308-B$16+AM307</f>
        <v>362.612076923078</v>
      </c>
      <c r="AN308" s="105" t="n">
        <f aca="false">(AM308-AM$16)^2</f>
        <v>1037.2044164204</v>
      </c>
      <c r="AO308" s="105" t="n">
        <f aca="false">(AM308-AL308)^2</f>
        <v>29700377.4438665</v>
      </c>
      <c r="AP308" s="32"/>
      <c r="AQ308" s="109" t="n">
        <f aca="false">((V308-B308)/B308)^2</f>
        <v>2.62789817249393</v>
      </c>
    </row>
    <row r="309" customFormat="false" ht="12.8" hidden="false" customHeight="false" outlineLevel="0" collapsed="false">
      <c r="A309" s="113" t="n">
        <v>41200</v>
      </c>
      <c r="B309" s="114" t="s">
        <v>150</v>
      </c>
      <c r="C309" s="68" t="n">
        <v>3.29</v>
      </c>
      <c r="D309" s="115" t="n">
        <v>0</v>
      </c>
      <c r="E309" s="116" t="n">
        <v>0</v>
      </c>
      <c r="F309" s="116" t="n">
        <v>0</v>
      </c>
      <c r="G309" s="116" t="n">
        <v>0</v>
      </c>
      <c r="H309" s="117"/>
      <c r="I309" s="117"/>
      <c r="J309" s="118" t="n">
        <f aca="false">(D309*D$15*D$8+E309*E$15*E$8+F309*F$15*F$8+G309*G$15*G$8+H309*H$15*H$8+I309*I$15*I$8)*M$15</f>
        <v>0</v>
      </c>
      <c r="K309" s="105" t="n">
        <f aca="false">K308+J309-M309-N309-O309</f>
        <v>54.0424589703523</v>
      </c>
      <c r="L309" s="109" t="n">
        <f aca="false">K308/$K$3</f>
        <v>0.266599866658538</v>
      </c>
      <c r="M309" s="118" t="n">
        <f aca="false">IF(J309&gt;K$6,(J309-K$6)^2/(J309-K$6+K$3-K308),0)</f>
        <v>0</v>
      </c>
      <c r="N309" s="118" t="n">
        <f aca="false">IF((J309-M309)&gt;C309,C309,(J309-M309+(C309-(J309-M309))*L309))</f>
        <v>0.877113561306591</v>
      </c>
      <c r="O309" s="118" t="n">
        <f aca="false">IF(K308&gt;(K$5/100*K$3),(K$4/100*L309*(K308-(K$5/100*K$3))),0)</f>
        <v>0</v>
      </c>
      <c r="P309" s="105" t="n">
        <f aca="false">P308+M309-Q309</f>
        <v>0.0495923597176255</v>
      </c>
      <c r="Q309" s="118" t="n">
        <f aca="false">P308*(1-0.5^(1/K$7))</f>
        <v>0.0495923597176255</v>
      </c>
      <c r="R309" s="105" t="n">
        <f aca="false">R308-S309+O309</f>
        <v>0.206542605350219</v>
      </c>
      <c r="S309" s="118" t="n">
        <f aca="false">R308*(1-0.5^(1/K$8))</f>
        <v>0.00482770455018853</v>
      </c>
      <c r="T309" s="105" t="n">
        <f aca="false">Q309*R$8/86.4</f>
        <v>4.93225864645319</v>
      </c>
      <c r="U309" s="105" t="n">
        <f aca="false">S309*R$8/86.4</f>
        <v>0.480144273145487</v>
      </c>
      <c r="V309" s="105" t="n">
        <f aca="false">(Q309+S309)*R$8/86.4</f>
        <v>5.41240291959868</v>
      </c>
      <c r="Y309" s="15"/>
      <c r="Z309" s="15"/>
      <c r="AA309" s="15"/>
      <c r="AB309" s="15"/>
      <c r="AC309" s="105" t="n">
        <f aca="false">(B309-B$16)^2</f>
        <v>4.5045164556213</v>
      </c>
      <c r="AD309" s="105" t="n">
        <f aca="false">(B309-V309)^2</f>
        <v>3.0429415459044</v>
      </c>
      <c r="AE309" s="32"/>
      <c r="AF309" s="32" t="n">
        <f aca="false">B309-V309</f>
        <v>-1.74440291959868</v>
      </c>
      <c r="AG309" s="32" t="str">
        <f aca="false">B309</f>
        <v>3,668</v>
      </c>
      <c r="AH309" s="32"/>
      <c r="AI309" s="119" t="str">
        <f aca="false">IF(V309&lt;B309,"-","+")</f>
        <v>-</v>
      </c>
      <c r="AJ309" s="120" t="n">
        <f aca="false">IF(AI309="-",AJ308-1,AJ308+1)</f>
        <v>-292</v>
      </c>
      <c r="AK309" s="112"/>
      <c r="AL309" s="105" t="n">
        <f aca="false">V309-V$16+AL308</f>
        <v>-5166.78010313382</v>
      </c>
      <c r="AM309" s="105" t="n">
        <f aca="false">B309-B$16+AM308</f>
        <v>360.489692307694</v>
      </c>
      <c r="AN309" s="105" t="n">
        <f aca="false">(AM309-AM$16)^2</f>
        <v>905.003346134169</v>
      </c>
      <c r="AO309" s="105" t="n">
        <f aca="false">(AM309-AL309)^2</f>
        <v>30550711.3916001</v>
      </c>
      <c r="AP309" s="32"/>
      <c r="AQ309" s="109" t="n">
        <f aca="false">((V309-B309)/B309)^2</f>
        <v>0.226169977986423</v>
      </c>
    </row>
    <row r="310" customFormat="false" ht="12.8" hidden="false" customHeight="false" outlineLevel="0" collapsed="false">
      <c r="A310" s="113" t="n">
        <v>41201</v>
      </c>
      <c r="B310" s="114" t="s">
        <v>150</v>
      </c>
      <c r="C310" s="68" t="n">
        <v>3.29</v>
      </c>
      <c r="D310" s="115" t="n">
        <v>0</v>
      </c>
      <c r="E310" s="116" t="n">
        <v>0</v>
      </c>
      <c r="F310" s="116" t="n">
        <v>0</v>
      </c>
      <c r="G310" s="116" t="n">
        <v>0</v>
      </c>
      <c r="H310" s="117"/>
      <c r="I310" s="117"/>
      <c r="J310" s="118" t="n">
        <f aca="false">(D310*D$15*D$8+E310*E$15*E$8+F310*F$15*F$8+G310*G$15*G$8+H310*H$15*H$8+I310*I$15*I$8)*M$15</f>
        <v>0</v>
      </c>
      <c r="K310" s="105" t="n">
        <f aca="false">K309+J310-M310-N310-O310</f>
        <v>53.1793536790296</v>
      </c>
      <c r="L310" s="109" t="n">
        <f aca="false">K309/$K$3</f>
        <v>0.262342033836661</v>
      </c>
      <c r="M310" s="118" t="n">
        <f aca="false">IF(J310&gt;K$6,(J310-K$6)^2/(J310-K$6+K$3-K309),0)</f>
        <v>0</v>
      </c>
      <c r="N310" s="118" t="n">
        <f aca="false">IF((J310-M310)&gt;C310,C310,(J310-M310+(C310-(J310-M310))*L310))</f>
        <v>0.863105291322616</v>
      </c>
      <c r="O310" s="118" t="n">
        <f aca="false">IF(K309&gt;(K$5/100*K$3),(K$4/100*L310*(K309-(K$5/100*K$3))),0)</f>
        <v>0</v>
      </c>
      <c r="P310" s="105" t="n">
        <f aca="false">P309+M310-Q310</f>
        <v>0.0247961798588128</v>
      </c>
      <c r="Q310" s="118" t="n">
        <f aca="false">P309*(1-0.5^(1/K$7))</f>
        <v>0.0247961798588128</v>
      </c>
      <c r="R310" s="105" t="n">
        <f aca="false">R309-S310+O310</f>
        <v>0.201825165724347</v>
      </c>
      <c r="S310" s="118" t="n">
        <f aca="false">R309*(1-0.5^(1/K$8))</f>
        <v>0.00471743962587209</v>
      </c>
      <c r="T310" s="105" t="n">
        <f aca="false">Q310*R$8/86.4</f>
        <v>2.4661293232266</v>
      </c>
      <c r="U310" s="105" t="n">
        <f aca="false">S310*R$8/86.4</f>
        <v>0.469177762790728</v>
      </c>
      <c r="V310" s="105" t="n">
        <f aca="false">(Q310+S310)*R$8/86.4</f>
        <v>2.93530708601732</v>
      </c>
      <c r="Y310" s="15"/>
      <c r="Z310" s="15"/>
      <c r="AA310" s="15"/>
      <c r="AB310" s="15"/>
      <c r="AC310" s="105" t="n">
        <f aca="false">(B310-B$16)^2</f>
        <v>4.5045164556213</v>
      </c>
      <c r="AD310" s="105" t="n">
        <f aca="false">(B310-V310)^2</f>
        <v>0.536838906200424</v>
      </c>
      <c r="AE310" s="32"/>
      <c r="AF310" s="32" t="n">
        <f aca="false">B310-V310</f>
        <v>0.732692913982675</v>
      </c>
      <c r="AG310" s="32" t="str">
        <f aca="false">B310</f>
        <v>3,668</v>
      </c>
      <c r="AH310" s="32"/>
      <c r="AI310" s="119" t="str">
        <f aca="false">IF(V310&lt;B310,"-","+")</f>
        <v>-</v>
      </c>
      <c r="AJ310" s="120" t="n">
        <f aca="false">IF(AI310="-",AJ309-1,AJ309+1)</f>
        <v>-293</v>
      </c>
      <c r="AK310" s="112"/>
      <c r="AL310" s="105" t="n">
        <f aca="false">V310-V$16+AL309</f>
        <v>-5248.84411242381</v>
      </c>
      <c r="AM310" s="105" t="n">
        <f aca="false">B310-B$16+AM309</f>
        <v>358.367307692309</v>
      </c>
      <c r="AN310" s="105" t="n">
        <f aca="false">(AM310-AM$16)^2</f>
        <v>781.811308759178</v>
      </c>
      <c r="AO310" s="105" t="n">
        <f aca="false">(AM310-AL310)^2</f>
        <v>31440819.9098806</v>
      </c>
      <c r="AP310" s="32"/>
      <c r="AQ310" s="109" t="n">
        <f aca="false">((V310-B310)/B310)^2</f>
        <v>0.0399011422881338</v>
      </c>
    </row>
    <row r="311" customFormat="false" ht="12.8" hidden="false" customHeight="false" outlineLevel="0" collapsed="false">
      <c r="A311" s="113" t="n">
        <v>41202</v>
      </c>
      <c r="B311" s="114" t="s">
        <v>150</v>
      </c>
      <c r="C311" s="68" t="n">
        <v>3.29</v>
      </c>
      <c r="D311" s="115" t="n">
        <v>24.9</v>
      </c>
      <c r="E311" s="116" t="n">
        <v>13.1</v>
      </c>
      <c r="F311" s="116" t="n">
        <v>19.3</v>
      </c>
      <c r="G311" s="116" t="n">
        <v>3.5</v>
      </c>
      <c r="H311" s="117"/>
      <c r="I311" s="117"/>
      <c r="J311" s="118" t="n">
        <f aca="false">(D311*D$15*D$8+E311*E$15*E$8+F311*F$15*F$8+G311*G$15*G$8+H311*H$15*H$8+I311*I$15*I$8)*M$15</f>
        <v>13.8200298983704</v>
      </c>
      <c r="K311" s="105" t="n">
        <f aca="false">K310+J311-M311-N311-O311</f>
        <v>62.928693014576</v>
      </c>
      <c r="L311" s="109" t="n">
        <f aca="false">K310/$K$3</f>
        <v>0.258152202325387</v>
      </c>
      <c r="M311" s="118" t="n">
        <f aca="false">IF(J311&gt;K$6,(J311-K$6)^2/(J311-K$6+K$3-K310),0)</f>
        <v>0.780690562824064</v>
      </c>
      <c r="N311" s="118" t="n">
        <f aca="false">IF((J311-M311)&gt;C311,C311,(J311-M311+(C311-(J311-M311))*L311))</f>
        <v>3.29</v>
      </c>
      <c r="O311" s="118" t="n">
        <f aca="false">IF(K310&gt;(K$5/100*K$3),(K$4/100*L311*(K310-(K$5/100*K$3))),0)</f>
        <v>0</v>
      </c>
      <c r="P311" s="105" t="n">
        <f aca="false">P310+M311-Q311</f>
        <v>0.79308865275347</v>
      </c>
      <c r="Q311" s="118" t="n">
        <f aca="false">P310*(1-0.5^(1/K$7))</f>
        <v>0.0123980899294064</v>
      </c>
      <c r="R311" s="105" t="n">
        <f aca="false">R310-S311+O311</f>
        <v>0.197215472568439</v>
      </c>
      <c r="S311" s="118" t="n">
        <f aca="false">R310*(1-0.5^(1/K$8))</f>
        <v>0.00460969315590763</v>
      </c>
      <c r="T311" s="105" t="n">
        <f aca="false">Q311*R$8/86.4</f>
        <v>1.2330646616133</v>
      </c>
      <c r="U311" s="105" t="n">
        <f aca="false">S311*R$8/86.4</f>
        <v>0.458461727878638</v>
      </c>
      <c r="V311" s="105" t="n">
        <f aca="false">(Q311+S311)*R$8/86.4</f>
        <v>1.69152638949194</v>
      </c>
      <c r="Y311" s="15"/>
      <c r="Z311" s="15"/>
      <c r="AA311" s="15"/>
      <c r="AB311" s="15"/>
      <c r="AC311" s="105" t="n">
        <f aca="false">(B311-B$16)^2</f>
        <v>4.5045164556213</v>
      </c>
      <c r="AD311" s="105" t="n">
        <f aca="false">(B311-V311)^2</f>
        <v>3.90644793303478</v>
      </c>
      <c r="AE311" s="32"/>
      <c r="AF311" s="32" t="n">
        <f aca="false">B311-V311</f>
        <v>1.97647361050806</v>
      </c>
      <c r="AG311" s="32" t="str">
        <f aca="false">B311</f>
        <v>3,668</v>
      </c>
      <c r="AH311" s="32"/>
      <c r="AI311" s="119" t="str">
        <f aca="false">IF(V311&lt;B311,"-","+")</f>
        <v>-</v>
      </c>
      <c r="AJ311" s="120" t="n">
        <f aca="false">IF(AI311="-",AJ310-1,AJ310+1)</f>
        <v>-294</v>
      </c>
      <c r="AK311" s="112"/>
      <c r="AL311" s="105" t="n">
        <f aca="false">V311-V$16+AL310</f>
        <v>-5332.15190241032</v>
      </c>
      <c r="AM311" s="105" t="n">
        <f aca="false">B311-B$16+AM310</f>
        <v>356.244923076924</v>
      </c>
      <c r="AN311" s="105" t="n">
        <f aca="false">(AM311-AM$16)^2</f>
        <v>667.62830429543</v>
      </c>
      <c r="AO311" s="105" t="n">
        <f aca="false">(AM311-AL311)^2</f>
        <v>32357858.4442134</v>
      </c>
      <c r="AP311" s="32"/>
      <c r="AQ311" s="109" t="n">
        <f aca="false">((V311-B311)/B311)^2</f>
        <v>0.290351040166626</v>
      </c>
    </row>
    <row r="312" customFormat="false" ht="12.8" hidden="false" customHeight="false" outlineLevel="0" collapsed="false">
      <c r="A312" s="113" t="n">
        <v>41203</v>
      </c>
      <c r="B312" s="114" t="n">
        <v>3.53</v>
      </c>
      <c r="C312" s="68" t="n">
        <v>3.29</v>
      </c>
      <c r="D312" s="115" t="n">
        <v>0</v>
      </c>
      <c r="E312" s="116" t="n">
        <v>0</v>
      </c>
      <c r="F312" s="116" t="n">
        <v>0</v>
      </c>
      <c r="G312" s="116" t="n">
        <v>8.3</v>
      </c>
      <c r="H312" s="117"/>
      <c r="I312" s="117"/>
      <c r="J312" s="118" t="n">
        <f aca="false">(D312*D$15*D$8+E312*E$15*E$8+F312*F$15*F$8+G312*G$15*G$8+H312*H$15*H$8+I312*I$15*I$8)*M$15</f>
        <v>3.56267587779338</v>
      </c>
      <c r="K312" s="105" t="n">
        <f aca="false">K311+J312-M312-N312-O312</f>
        <v>63.1935339599071</v>
      </c>
      <c r="L312" s="109" t="n">
        <f aca="false">K311/$K$3</f>
        <v>0.305479092303767</v>
      </c>
      <c r="M312" s="118" t="n">
        <f aca="false">IF(J312&gt;K$6,(J312-K$6)^2/(J312-K$6+K$3-K311),0)</f>
        <v>0.00783493246221901</v>
      </c>
      <c r="N312" s="118" t="n">
        <f aca="false">IF((J312-M312)&gt;C312,C312,(J312-M312+(C312-(J312-M312))*L312))</f>
        <v>3.29</v>
      </c>
      <c r="O312" s="118" t="n">
        <f aca="false">IF(K311&gt;(K$5/100*K$3),(K$4/100*L312*(K311-(K$5/100*K$3))),0)</f>
        <v>0</v>
      </c>
      <c r="P312" s="105" t="n">
        <f aca="false">P311+M312-Q312</f>
        <v>0.404379258838954</v>
      </c>
      <c r="Q312" s="118" t="n">
        <f aca="false">P311*(1-0.5^(1/K$7))</f>
        <v>0.396544326376735</v>
      </c>
      <c r="R312" s="105" t="n">
        <f aca="false">R311-S312+O312</f>
        <v>0.192711064949721</v>
      </c>
      <c r="S312" s="118" t="n">
        <f aca="false">R311*(1-0.5^(1/K$8))</f>
        <v>0.00450440761871826</v>
      </c>
      <c r="T312" s="105" t="n">
        <f aca="false">Q312*R$8/86.4</f>
        <v>39.438719867538</v>
      </c>
      <c r="U312" s="105" t="n">
        <f aca="false">S312*R$8/86.4</f>
        <v>0.447990447542199</v>
      </c>
      <c r="V312" s="105" t="n">
        <f aca="false">(Q312+S312)*R$8/86.4</f>
        <v>39.8867103150802</v>
      </c>
      <c r="Y312" s="15"/>
      <c r="Z312" s="15"/>
      <c r="AA312" s="15"/>
      <c r="AB312" s="15"/>
      <c r="AC312" s="105" t="n">
        <f aca="false">(B312-B$16)^2</f>
        <v>5.10933860946746</v>
      </c>
      <c r="AD312" s="105" t="n">
        <f aca="false">(B312-V312)^2</f>
        <v>1321.81038493466</v>
      </c>
      <c r="AE312" s="32"/>
      <c r="AF312" s="32" t="n">
        <f aca="false">B312-V312</f>
        <v>-36.3567103150802</v>
      </c>
      <c r="AG312" s="32" t="n">
        <f aca="false">B312</f>
        <v>3.53</v>
      </c>
      <c r="AH312" s="32"/>
      <c r="AI312" s="119" t="str">
        <f aca="false">IF(V312&lt;B312,"-","+")</f>
        <v>+</v>
      </c>
      <c r="AJ312" s="120" t="n">
        <f aca="false">IF(AI312="-",AJ311-1,AJ311+1)</f>
        <v>-293</v>
      </c>
      <c r="AK312" s="112"/>
      <c r="AL312" s="105" t="n">
        <f aca="false">V312-V$16+AL311</f>
        <v>-5377.26450847125</v>
      </c>
      <c r="AM312" s="105" t="n">
        <f aca="false">B312-B$16+AM311</f>
        <v>353.98453846154</v>
      </c>
      <c r="AN312" s="105" t="n">
        <f aca="false">(AM312-AM$16)^2</f>
        <v>555.927727710853</v>
      </c>
      <c r="AO312" s="105" t="n">
        <f aca="false">(AM312-AL312)^2</f>
        <v>32847215.637968</v>
      </c>
      <c r="AP312" s="32"/>
      <c r="AQ312" s="109" t="n">
        <f aca="false">((V312-B312)/B312)^2</f>
        <v>106.076638520064</v>
      </c>
    </row>
    <row r="313" customFormat="false" ht="12.8" hidden="false" customHeight="false" outlineLevel="0" collapsed="false">
      <c r="A313" s="113" t="n">
        <v>41204</v>
      </c>
      <c r="B313" s="114" t="s">
        <v>150</v>
      </c>
      <c r="C313" s="68" t="n">
        <v>3.29</v>
      </c>
      <c r="D313" s="115" t="n">
        <v>0</v>
      </c>
      <c r="E313" s="116" t="n">
        <v>0</v>
      </c>
      <c r="F313" s="116" t="n">
        <v>3.2</v>
      </c>
      <c r="G313" s="116" t="n">
        <v>0.9</v>
      </c>
      <c r="H313" s="117"/>
      <c r="I313" s="117"/>
      <c r="J313" s="118" t="n">
        <f aca="false">(D313*D$15*D$8+E313*E$15*E$8+F313*F$15*F$8+G313*G$15*G$8+H313*H$15*H$8+I313*I$15*I$8)*M$15</f>
        <v>0.49782384771443</v>
      </c>
      <c r="K313" s="105" t="n">
        <f aca="false">K312+J313-M313-N313-O313</f>
        <v>62.3369928021329</v>
      </c>
      <c r="L313" s="109" t="n">
        <f aca="false">K312/$K$3</f>
        <v>0.306764727960714</v>
      </c>
      <c r="M313" s="118" t="n">
        <f aca="false">IF(J313&gt;K$6,(J313-K$6)^2/(J313-K$6+K$3-K312),0)</f>
        <v>0</v>
      </c>
      <c r="N313" s="118" t="n">
        <f aca="false">IF((J313-M313)&gt;C313,C313,(J313-M313+(C313-(J313-M313))*L313))</f>
        <v>1.35436500548871</v>
      </c>
      <c r="O313" s="118" t="n">
        <f aca="false">IF(K312&gt;(K$5/100*K$3),(K$4/100*L313*(K312-(K$5/100*K$3))),0)</f>
        <v>0</v>
      </c>
      <c r="P313" s="105" t="n">
        <f aca="false">P312+M313-Q313</f>
        <v>0.202189629419477</v>
      </c>
      <c r="Q313" s="118" t="n">
        <f aca="false">P312*(1-0.5^(1/K$7))</f>
        <v>0.202189629419477</v>
      </c>
      <c r="R313" s="105" t="n">
        <f aca="false">R312-S313+O313</f>
        <v>0.188309538143199</v>
      </c>
      <c r="S313" s="118" t="n">
        <f aca="false">R312*(1-0.5^(1/K$8))</f>
        <v>0.00440152680652171</v>
      </c>
      <c r="T313" s="105" t="n">
        <f aca="false">Q313*R$8/86.4</f>
        <v>20.1089755277959</v>
      </c>
      <c r="U313" s="105" t="n">
        <f aca="false">S313*R$8/86.4</f>
        <v>0.437758331579179</v>
      </c>
      <c r="V313" s="105" t="n">
        <f aca="false">(Q313+S313)*R$8/86.4</f>
        <v>20.5467338593751</v>
      </c>
      <c r="Y313" s="15"/>
      <c r="Z313" s="15"/>
      <c r="AA313" s="15"/>
      <c r="AB313" s="15"/>
      <c r="AC313" s="105" t="n">
        <f aca="false">(B313-B$16)^2</f>
        <v>4.5045164556213</v>
      </c>
      <c r="AD313" s="105" t="n">
        <f aca="false">(B313-V313)^2</f>
        <v>284.891656695615</v>
      </c>
      <c r="AE313" s="32"/>
      <c r="AF313" s="32" t="n">
        <f aca="false">B313-V313</f>
        <v>-16.8787338593751</v>
      </c>
      <c r="AG313" s="32" t="str">
        <f aca="false">B313</f>
        <v>3,668</v>
      </c>
      <c r="AH313" s="32"/>
      <c r="AI313" s="119" t="str">
        <f aca="false">IF(V313&lt;B313,"-","+")</f>
        <v>-</v>
      </c>
      <c r="AJ313" s="120" t="n">
        <f aca="false">IF(AI313="-",AJ312-1,AJ312+1)</f>
        <v>-294</v>
      </c>
      <c r="AK313" s="112"/>
      <c r="AL313" s="105" t="n">
        <f aca="false">V313-V$16+AL312</f>
        <v>-5441.71709098788</v>
      </c>
      <c r="AM313" s="105" t="n">
        <f aca="false">B313-B$16+AM312</f>
        <v>351.862153846155</v>
      </c>
      <c r="AN313" s="105" t="n">
        <f aca="false">(AM313-AM$16)^2</f>
        <v>460.348567223435</v>
      </c>
      <c r="AO313" s="105" t="n">
        <f aca="false">(AM313-AL313)^2</f>
        <v>33565560.4661717</v>
      </c>
      <c r="AP313" s="32"/>
      <c r="AQ313" s="109" t="n">
        <f aca="false">((V313-B313)/B313)^2</f>
        <v>21.1748857976212</v>
      </c>
    </row>
    <row r="314" customFormat="false" ht="12.8" hidden="false" customHeight="false" outlineLevel="0" collapsed="false">
      <c r="A314" s="113" t="n">
        <v>41205</v>
      </c>
      <c r="B314" s="114" t="s">
        <v>150</v>
      </c>
      <c r="C314" s="68" t="n">
        <v>3.29</v>
      </c>
      <c r="D314" s="115" t="n">
        <v>0</v>
      </c>
      <c r="E314" s="116" t="n">
        <v>0</v>
      </c>
      <c r="F314" s="116" t="n">
        <v>3.3</v>
      </c>
      <c r="G314" s="116" t="n">
        <v>0</v>
      </c>
      <c r="H314" s="117"/>
      <c r="I314" s="117"/>
      <c r="J314" s="118" t="n">
        <f aca="false">(D314*D$15*D$8+E314*E$15*E$8+F314*F$15*F$8+G314*G$15*G$8+H314*H$15*H$8+I314*I$15*I$8)*M$15</f>
        <v>0.114994270777556</v>
      </c>
      <c r="K314" s="105" t="n">
        <f aca="false">K313+J314-M314-N314-O314</f>
        <v>61.3762146016995</v>
      </c>
      <c r="L314" s="109" t="n">
        <f aca="false">K313/$K$3</f>
        <v>0.302606761175402</v>
      </c>
      <c r="M314" s="118" t="n">
        <f aca="false">IF(J314&gt;K$6,(J314-K$6)^2/(J314-K$6+K$3-K313),0)</f>
        <v>0</v>
      </c>
      <c r="N314" s="118" t="n">
        <f aca="false">IF((J314-M314)&gt;C314,C314,(J314-M314+(C314-(J314-M314))*L314))</f>
        <v>1.07577247121091</v>
      </c>
      <c r="O314" s="118" t="n">
        <f aca="false">IF(K313&gt;(K$5/100*K$3),(K$4/100*L314*(K313-(K$5/100*K$3))),0)</f>
        <v>0</v>
      </c>
      <c r="P314" s="105" t="n">
        <f aca="false">P313+M314-Q314</f>
        <v>0.101094814709738</v>
      </c>
      <c r="Q314" s="118" t="n">
        <f aca="false">P313*(1-0.5^(1/K$7))</f>
        <v>0.101094814709738</v>
      </c>
      <c r="R314" s="105" t="n">
        <f aca="false">R313-S314+O314</f>
        <v>0.184008542347876</v>
      </c>
      <c r="S314" s="118" t="n">
        <f aca="false">R313*(1-0.5^(1/K$8))</f>
        <v>0.00430099579532325</v>
      </c>
      <c r="T314" s="105" t="n">
        <f aca="false">Q314*R$8/86.4</f>
        <v>10.0544877638979</v>
      </c>
      <c r="U314" s="105" t="n">
        <f aca="false">S314*R$8/86.4</f>
        <v>0.427759917467739</v>
      </c>
      <c r="V314" s="105" t="n">
        <f aca="false">(Q314+S314)*R$8/86.4</f>
        <v>10.4822476813657</v>
      </c>
      <c r="Y314" s="15"/>
      <c r="Z314" s="15"/>
      <c r="AA314" s="15"/>
      <c r="AB314" s="15"/>
      <c r="AC314" s="105" t="n">
        <f aca="false">(B314-B$16)^2</f>
        <v>4.5045164556213</v>
      </c>
      <c r="AD314" s="105" t="n">
        <f aca="false">(B314-V314)^2</f>
        <v>46.4339714629976</v>
      </c>
      <c r="AE314" s="32"/>
      <c r="AF314" s="32" t="n">
        <f aca="false">B314-V314</f>
        <v>-6.81424768136569</v>
      </c>
      <c r="AG314" s="32" t="str">
        <f aca="false">B314</f>
        <v>3,668</v>
      </c>
      <c r="AH314" s="32"/>
      <c r="AI314" s="119" t="str">
        <f aca="false">IF(V314&lt;B314,"-","+")</f>
        <v>-</v>
      </c>
      <c r="AJ314" s="120" t="n">
        <f aca="false">IF(AI314="-",AJ313-1,AJ313+1)</f>
        <v>-295</v>
      </c>
      <c r="AK314" s="112"/>
      <c r="AL314" s="105" t="n">
        <f aca="false">V314-V$16+AL313</f>
        <v>-5516.23415968252</v>
      </c>
      <c r="AM314" s="105" t="n">
        <f aca="false">B314-B$16+AM313</f>
        <v>349.739769230771</v>
      </c>
      <c r="AN314" s="105" t="n">
        <f aca="false">(AM314-AM$16)^2</f>
        <v>373.77843964726</v>
      </c>
      <c r="AO314" s="105" t="n">
        <f aca="false">(AM314-AL314)^2</f>
        <v>34409650.1346904</v>
      </c>
      <c r="AP314" s="32"/>
      <c r="AQ314" s="109" t="n">
        <f aca="false">((V314-B314)/B314)^2</f>
        <v>3.45125601171778</v>
      </c>
    </row>
    <row r="315" customFormat="false" ht="12.8" hidden="false" customHeight="false" outlineLevel="0" collapsed="false">
      <c r="A315" s="113" t="n">
        <v>41206</v>
      </c>
      <c r="B315" s="114" t="s">
        <v>140</v>
      </c>
      <c r="C315" s="68" t="n">
        <v>3.29</v>
      </c>
      <c r="D315" s="115" t="n">
        <v>0</v>
      </c>
      <c r="E315" s="116" t="n">
        <v>11.4</v>
      </c>
      <c r="F315" s="116" t="n">
        <v>1.1</v>
      </c>
      <c r="G315" s="116" t="n">
        <v>14.9</v>
      </c>
      <c r="H315" s="117"/>
      <c r="I315" s="117"/>
      <c r="J315" s="118" t="n">
        <f aca="false">(D315*D$15*D$8+E315*E$15*E$8+F315*F$15*F$8+G315*G$15*G$8+H315*H$15*H$8+I315*I$15*I$8)*M$15</f>
        <v>8.69071686276208</v>
      </c>
      <c r="K315" s="105" t="n">
        <f aca="false">K314+J315-M315-N315-O315</f>
        <v>66.5228115045088</v>
      </c>
      <c r="L315" s="109" t="n">
        <f aca="false">K314/$K$3</f>
        <v>0.297942789328638</v>
      </c>
      <c r="M315" s="118" t="n">
        <f aca="false">IF(J315&gt;K$6,(J315-K$6)^2/(J315-K$6+K$3-K314),0)</f>
        <v>0.254119959952827</v>
      </c>
      <c r="N315" s="118" t="n">
        <f aca="false">IF((J315-M315)&gt;C315,C315,(J315-M315+(C315-(J315-M315))*L315))</f>
        <v>3.29</v>
      </c>
      <c r="O315" s="118" t="n">
        <f aca="false">IF(K314&gt;(K$5/100*K$3),(K$4/100*L315*(K314-(K$5/100*K$3))),0)</f>
        <v>0</v>
      </c>
      <c r="P315" s="105" t="n">
        <f aca="false">P314+M315-Q315</f>
        <v>0.304667367307696</v>
      </c>
      <c r="Q315" s="118" t="n">
        <f aca="false">P314*(1-0.5^(1/K$7))</f>
        <v>0.0505474073548692</v>
      </c>
      <c r="R315" s="105" t="n">
        <f aca="false">R314-S315+O315</f>
        <v>0.179805781432282</v>
      </c>
      <c r="S315" s="118" t="n">
        <f aca="false">R314*(1-0.5^(1/K$8))</f>
        <v>0.00420276091559389</v>
      </c>
      <c r="T315" s="105" t="n">
        <f aca="false">Q315*R$8/86.4</f>
        <v>5.02724388194897</v>
      </c>
      <c r="U315" s="105" t="n">
        <f aca="false">S315*R$8/86.4</f>
        <v>0.417989867450212</v>
      </c>
      <c r="V315" s="105" t="n">
        <f aca="false">(Q315+S315)*R$8/86.4</f>
        <v>5.44523374939919</v>
      </c>
      <c r="Y315" s="15"/>
      <c r="Z315" s="15"/>
      <c r="AA315" s="15"/>
      <c r="AB315" s="15"/>
      <c r="AC315" s="105" t="n">
        <f aca="false">(B315-B$16)^2</f>
        <v>0.36528076331361</v>
      </c>
      <c r="AD315" s="105" t="n">
        <f aca="false">(B315-V315)^2</f>
        <v>0.0672021368275597</v>
      </c>
      <c r="AE315" s="32"/>
      <c r="AF315" s="32" t="n">
        <f aca="false">B315-V315</f>
        <v>-0.259233749399185</v>
      </c>
      <c r="AG315" s="32" t="str">
        <f aca="false">B315</f>
        <v>5,186</v>
      </c>
      <c r="AH315" s="32"/>
      <c r="AI315" s="119" t="str">
        <f aca="false">IF(V315&lt;B315,"-","+")</f>
        <v>-</v>
      </c>
      <c r="AJ315" s="120" t="n">
        <f aca="false">IF(AI315="-",AJ314-1,AJ314+1)</f>
        <v>-296</v>
      </c>
      <c r="AK315" s="112"/>
      <c r="AL315" s="105" t="n">
        <f aca="false">V315-V$16+AL314</f>
        <v>-5595.78824230912</v>
      </c>
      <c r="AM315" s="105" t="n">
        <f aca="false">B315-B$16+AM314</f>
        <v>349.135384615386</v>
      </c>
      <c r="AN315" s="105" t="n">
        <f aca="false">(AM315-AM$16)^2</f>
        <v>350.774161258162</v>
      </c>
      <c r="AO315" s="105" t="n">
        <f aca="false">(AM315-AL315)^2</f>
        <v>35342116.9299652</v>
      </c>
      <c r="AP315" s="32"/>
      <c r="AQ315" s="109" t="n">
        <f aca="false">((V315-B315)/B315)^2</f>
        <v>0.00249872267378769</v>
      </c>
    </row>
    <row r="316" customFormat="false" ht="12.8" hidden="false" customHeight="false" outlineLevel="0" collapsed="false">
      <c r="A316" s="113" t="n">
        <v>41207</v>
      </c>
      <c r="B316" s="114" t="s">
        <v>142</v>
      </c>
      <c r="C316" s="68" t="n">
        <v>3.29</v>
      </c>
      <c r="D316" s="115" t="n">
        <v>0</v>
      </c>
      <c r="E316" s="116" t="n">
        <v>0.8</v>
      </c>
      <c r="F316" s="116" t="n">
        <v>0</v>
      </c>
      <c r="G316" s="116" t="n">
        <v>0</v>
      </c>
      <c r="H316" s="117"/>
      <c r="I316" s="117"/>
      <c r="J316" s="118" t="n">
        <f aca="false">(D316*D$15*D$8+E316*E$15*E$8+F316*F$15*F$8+G316*G$15*G$8+H316*H$15*H$8+I316*I$15*I$8)*M$15</f>
        <v>0.158367605715374</v>
      </c>
      <c r="K316" s="105" t="n">
        <f aca="false">K315+J316-M316-N316-O316</f>
        <v>65.511525138167</v>
      </c>
      <c r="L316" s="109" t="n">
        <f aca="false">K315/$K$3</f>
        <v>0.322926269439363</v>
      </c>
      <c r="M316" s="118" t="n">
        <f aca="false">IF(J316&gt;K$6,(J316-K$6)^2/(J316-K$6+K$3-K315),0)</f>
        <v>0</v>
      </c>
      <c r="N316" s="118" t="n">
        <f aca="false">IF((J316-M316)&gt;C316,C316,(J316-M316+(C316-(J316-M316))*L316))</f>
        <v>1.16965397205717</v>
      </c>
      <c r="O316" s="118" t="n">
        <f aca="false">IF(K315&gt;(K$5/100*K$3),(K$4/100*L316*(K315-(K$5/100*K$3))),0)</f>
        <v>0</v>
      </c>
      <c r="P316" s="105" t="n">
        <f aca="false">P315+M316-Q316</f>
        <v>0.152333683653848</v>
      </c>
      <c r="Q316" s="118" t="n">
        <f aca="false">P315*(1-0.5^(1/K$7))</f>
        <v>0.152333683653848</v>
      </c>
      <c r="R316" s="105" t="n">
        <f aca="false">R315-S316+O316</f>
        <v>0.175699011708664</v>
      </c>
      <c r="S316" s="118" t="n">
        <f aca="false">R315*(1-0.5^(1/K$8))</f>
        <v>0.00410676972361841</v>
      </c>
      <c r="T316" s="105" t="n">
        <f aca="false">Q316*R$8/86.4</f>
        <v>15.1505016624713</v>
      </c>
      <c r="U316" s="105" t="n">
        <f aca="false">S316*R$8/86.4</f>
        <v>0.408442965683483</v>
      </c>
      <c r="V316" s="105" t="n">
        <f aca="false">(Q316+S316)*R$8/86.4</f>
        <v>15.5589446281547</v>
      </c>
      <c r="Y316" s="15"/>
      <c r="Z316" s="15"/>
      <c r="AA316" s="15"/>
      <c r="AB316" s="15"/>
      <c r="AC316" s="105" t="n">
        <f aca="false">(B316-B$16)^2</f>
        <v>0.861897994082841</v>
      </c>
      <c r="AD316" s="105" t="n">
        <f aca="false">(B316-V316)^2</f>
        <v>114.424624377809</v>
      </c>
      <c r="AE316" s="32"/>
      <c r="AF316" s="32" t="n">
        <f aca="false">B316-V316</f>
        <v>-10.6969446281547</v>
      </c>
      <c r="AG316" s="32" t="str">
        <f aca="false">B316</f>
        <v>4,862</v>
      </c>
      <c r="AH316" s="32"/>
      <c r="AI316" s="119" t="str">
        <f aca="false">IF(V316&lt;B316,"-","+")</f>
        <v>-</v>
      </c>
      <c r="AJ316" s="120" t="n">
        <f aca="false">IF(AI316="-",AJ315-1,AJ315+1)</f>
        <v>-297</v>
      </c>
      <c r="AK316" s="112"/>
      <c r="AL316" s="105" t="n">
        <f aca="false">V316-V$16+AL315</f>
        <v>-5665.22861405697</v>
      </c>
      <c r="AM316" s="105" t="n">
        <f aca="false">B316-B$16+AM315</f>
        <v>348.207000000001</v>
      </c>
      <c r="AN316" s="105" t="n">
        <f aca="false">(AM316-AM$16)^2</f>
        <v>316.860691765214</v>
      </c>
      <c r="AO316" s="105" t="n">
        <f aca="false">(AM316-AL316)^2</f>
        <v>36161407.8844088</v>
      </c>
      <c r="AP316" s="32"/>
      <c r="AQ316" s="109" t="n">
        <f aca="false">((V316-B316)/B316)^2</f>
        <v>4.84049288870601</v>
      </c>
    </row>
    <row r="317" customFormat="false" ht="12.8" hidden="false" customHeight="false" outlineLevel="0" collapsed="false">
      <c r="A317" s="113" t="n">
        <v>41208</v>
      </c>
      <c r="B317" s="114" t="s">
        <v>150</v>
      </c>
      <c r="C317" s="68" t="n">
        <v>3.29</v>
      </c>
      <c r="D317" s="115" t="n">
        <v>0</v>
      </c>
      <c r="E317" s="116" t="n">
        <v>1.2</v>
      </c>
      <c r="F317" s="116" t="n">
        <v>0</v>
      </c>
      <c r="G317" s="116" t="n">
        <v>0</v>
      </c>
      <c r="H317" s="117"/>
      <c r="I317" s="117"/>
      <c r="J317" s="118" t="n">
        <f aca="false">(D317*D$15*D$8+E317*E$15*E$8+F317*F$15*F$8+G317*G$15*G$8+H317*H$15*H$8+I317*I$15*I$8)*M$15</f>
        <v>0.237551408573062</v>
      </c>
      <c r="K317" s="105" t="n">
        <f aca="false">K316+J317-M317-N317-O317</f>
        <v>64.5407942516125</v>
      </c>
      <c r="L317" s="109" t="n">
        <f aca="false">K316/$K$3</f>
        <v>0.318017112321199</v>
      </c>
      <c r="M317" s="118" t="n">
        <f aca="false">IF(J317&gt;K$6,(J317-K$6)^2/(J317-K$6+K$3-K316),0)</f>
        <v>0</v>
      </c>
      <c r="N317" s="118" t="n">
        <f aca="false">IF((J317-M317)&gt;C317,C317,(J317-M317+(C317-(J317-M317))*L317))</f>
        <v>1.20828229512757</v>
      </c>
      <c r="O317" s="118" t="n">
        <f aca="false">IF(K316&gt;(K$5/100*K$3),(K$4/100*L317*(K316-(K$5/100*K$3))),0)</f>
        <v>0</v>
      </c>
      <c r="P317" s="105" t="n">
        <f aca="false">P316+M317-Q317</f>
        <v>0.076166841826924</v>
      </c>
      <c r="Q317" s="118" t="n">
        <f aca="false">P316*(1-0.5^(1/K$7))</f>
        <v>0.076166841826924</v>
      </c>
      <c r="R317" s="105" t="n">
        <f aca="false">R316-S317+O317</f>
        <v>0.171686040735166</v>
      </c>
      <c r="S317" s="118" t="n">
        <f aca="false">R316*(1-0.5^(1/K$8))</f>
        <v>0.00401297097349768</v>
      </c>
      <c r="T317" s="105" t="n">
        <f aca="false">Q317*R$8/86.4</f>
        <v>7.57525083123563</v>
      </c>
      <c r="U317" s="105" t="n">
        <f aca="false">S317*R$8/86.4</f>
        <v>0.399114115454462</v>
      </c>
      <c r="V317" s="105" t="n">
        <f aca="false">(Q317+S317)*R$8/86.4</f>
        <v>7.97436494669009</v>
      </c>
      <c r="Y317" s="15"/>
      <c r="Z317" s="15"/>
      <c r="AA317" s="15"/>
      <c r="AB317" s="15"/>
      <c r="AC317" s="105" t="n">
        <f aca="false">(B317-B$16)^2</f>
        <v>4.5045164556213</v>
      </c>
      <c r="AD317" s="105" t="n">
        <f aca="false">(B317-V317)^2</f>
        <v>18.5447790540811</v>
      </c>
      <c r="AE317" s="32"/>
      <c r="AF317" s="32" t="n">
        <f aca="false">B317-V317</f>
        <v>-4.30636494669009</v>
      </c>
      <c r="AG317" s="32" t="str">
        <f aca="false">B317</f>
        <v>3,668</v>
      </c>
      <c r="AH317" s="32"/>
      <c r="AI317" s="119" t="str">
        <f aca="false">IF(V317&lt;B317,"-","+")</f>
        <v>-</v>
      </c>
      <c r="AJ317" s="120" t="n">
        <f aca="false">IF(AI317="-",AJ316-1,AJ316+1)</f>
        <v>-298</v>
      </c>
      <c r="AK317" s="112"/>
      <c r="AL317" s="105" t="n">
        <f aca="false">V317-V$16+AL316</f>
        <v>-5742.25356548629</v>
      </c>
      <c r="AM317" s="105" t="n">
        <f aca="false">B317-B$16+AM316</f>
        <v>346.084615384617</v>
      </c>
      <c r="AN317" s="105" t="n">
        <f aca="false">(AM317-AM$16)^2</f>
        <v>245.80584876892</v>
      </c>
      <c r="AO317" s="105" t="n">
        <f aca="false">(AM317-AL317)^2</f>
        <v>37067861.8046504</v>
      </c>
      <c r="AP317" s="32"/>
      <c r="AQ317" s="109" t="n">
        <f aca="false">((V317-B317)/B317)^2</f>
        <v>1.37836110459296</v>
      </c>
    </row>
    <row r="318" customFormat="false" ht="12.8" hidden="false" customHeight="false" outlineLevel="0" collapsed="false">
      <c r="A318" s="113" t="n">
        <v>41209</v>
      </c>
      <c r="B318" s="114" t="n">
        <v>3.53</v>
      </c>
      <c r="C318" s="68" t="n">
        <v>3.29</v>
      </c>
      <c r="D318" s="115" t="n">
        <v>27.3</v>
      </c>
      <c r="E318" s="116" t="n">
        <v>31.3</v>
      </c>
      <c r="F318" s="116" t="n">
        <v>0</v>
      </c>
      <c r="G318" s="116" t="n">
        <v>0</v>
      </c>
      <c r="H318" s="117"/>
      <c r="I318" s="117"/>
      <c r="J318" s="118" t="n">
        <f aca="false">(D318*D$15*D$8+E318*E$15*E$8+F318*F$15*F$8+G318*G$15*G$8+H318*H$15*H$8+I318*I$15*I$8)*M$15</f>
        <v>16.1204883106347</v>
      </c>
      <c r="K318" s="105" t="n">
        <f aca="false">K317+J318-M318-N318-O318</f>
        <v>76.1750092335835</v>
      </c>
      <c r="L318" s="109" t="n">
        <f aca="false">K317/$K$3</f>
        <v>0.313304826464138</v>
      </c>
      <c r="M318" s="118" t="n">
        <f aca="false">IF(J318&gt;K$6,(J318-K$6)^2/(J318-K$6+K$3-K317),0)</f>
        <v>1.19627332866371</v>
      </c>
      <c r="N318" s="118" t="n">
        <f aca="false">IF((J318-M318)&gt;C318,C318,(J318-M318+(C318-(J318-M318))*L318))</f>
        <v>3.29</v>
      </c>
      <c r="O318" s="118" t="n">
        <f aca="false">IF(K317&gt;(K$5/100*K$3),(K$4/100*L318*(K317-(K$5/100*K$3))),0)</f>
        <v>0</v>
      </c>
      <c r="P318" s="105" t="n">
        <f aca="false">P317+M318-Q318</f>
        <v>1.23435674957718</v>
      </c>
      <c r="Q318" s="118" t="n">
        <f aca="false">P317*(1-0.5^(1/K$7))</f>
        <v>0.038083420913462</v>
      </c>
      <c r="R318" s="105" t="n">
        <f aca="false">R317-S318+O318</f>
        <v>0.167764726145376</v>
      </c>
      <c r="S318" s="118" t="n">
        <f aca="false">R317*(1-0.5^(1/K$8))</f>
        <v>0.00392131458979054</v>
      </c>
      <c r="T318" s="105" t="n">
        <f aca="false">Q318*R$8/86.4</f>
        <v>3.78762541561781</v>
      </c>
      <c r="U318" s="105" t="n">
        <f aca="false">S318*R$8/86.4</f>
        <v>0.389998336459144</v>
      </c>
      <c r="V318" s="105" t="n">
        <f aca="false">(Q318+S318)*R$8/86.4</f>
        <v>4.17762375207696</v>
      </c>
      <c r="Y318" s="15"/>
      <c r="Z318" s="15"/>
      <c r="AA318" s="15"/>
      <c r="AB318" s="15"/>
      <c r="AC318" s="105" t="n">
        <f aca="false">(B318-B$16)^2</f>
        <v>5.10933860946746</v>
      </c>
      <c r="AD318" s="105" t="n">
        <f aca="false">(B318-V318)^2</f>
        <v>0.419416524254238</v>
      </c>
      <c r="AE318" s="32"/>
      <c r="AF318" s="32" t="n">
        <f aca="false">B318-V318</f>
        <v>-0.647623752076959</v>
      </c>
      <c r="AG318" s="32" t="n">
        <f aca="false">B318</f>
        <v>3.53</v>
      </c>
      <c r="AH318" s="32"/>
      <c r="AI318" s="119" t="str">
        <f aca="false">IF(V318&lt;B318,"-","+")</f>
        <v>+</v>
      </c>
      <c r="AJ318" s="120" t="n">
        <f aca="false">IF(AI318="-",AJ317-1,AJ317+1)</f>
        <v>-297</v>
      </c>
      <c r="AK318" s="112"/>
      <c r="AL318" s="105" t="n">
        <f aca="false">V318-V$16+AL317</f>
        <v>-5823.07525811021</v>
      </c>
      <c r="AM318" s="105" t="n">
        <f aca="false">B318-B$16+AM317</f>
        <v>343.824230769232</v>
      </c>
      <c r="AN318" s="105" t="n">
        <f aca="false">(AM318-AM$16)^2</f>
        <v>180.037678574876</v>
      </c>
      <c r="AO318" s="105" t="n">
        <f aca="false">(AM318-AL318)^2</f>
        <v>38030649.3059416</v>
      </c>
      <c r="AP318" s="32"/>
      <c r="AQ318" s="109" t="n">
        <f aca="false">((V318-B318)/B318)^2</f>
        <v>0.033658606060095</v>
      </c>
    </row>
    <row r="319" customFormat="false" ht="12.8" hidden="false" customHeight="false" outlineLevel="0" collapsed="false">
      <c r="A319" s="113" t="n">
        <v>41210</v>
      </c>
      <c r="B319" s="114" t="s">
        <v>150</v>
      </c>
      <c r="C319" s="68" t="n">
        <v>3.29</v>
      </c>
      <c r="D319" s="115" t="n">
        <v>0</v>
      </c>
      <c r="E319" s="116" t="n">
        <v>16.4</v>
      </c>
      <c r="F319" s="116" t="n">
        <v>0</v>
      </c>
      <c r="G319" s="116" t="n">
        <v>0</v>
      </c>
      <c r="H319" s="117"/>
      <c r="I319" s="117"/>
      <c r="J319" s="118" t="n">
        <f aca="false">(D319*D$15*D$8+E319*E$15*E$8+F319*F$15*F$8+G319*G$15*G$8+H319*H$15*H$8+I319*I$15*I$8)*M$15</f>
        <v>3.24653591716517</v>
      </c>
      <c r="K319" s="105" t="n">
        <f aca="false">K318+J319-M319-N319-O319</f>
        <v>76.1573586840551</v>
      </c>
      <c r="L319" s="109" t="n">
        <f aca="false">K318/$K$3</f>
        <v>0.369781598221279</v>
      </c>
      <c r="M319" s="118" t="n">
        <f aca="false">IF(J319&gt;K$6,(J319-K$6)^2/(J319-K$6+K$3-K318),0)</f>
        <v>0.00426828030408353</v>
      </c>
      <c r="N319" s="118" t="n">
        <f aca="false">IF((J319-M319)&gt;C319,C319,(J319-M319+(C319-(J319-M319))*L319))</f>
        <v>3.25991818638948</v>
      </c>
      <c r="O319" s="118" t="n">
        <f aca="false">IF(K318&gt;(K$5/100*K$3),(K$4/100*L319*(K318-(K$5/100*K$3))),0)</f>
        <v>0</v>
      </c>
      <c r="P319" s="105" t="n">
        <f aca="false">P318+M319-Q319</f>
        <v>0.621446655092671</v>
      </c>
      <c r="Q319" s="118" t="n">
        <f aca="false">P318*(1-0.5^(1/K$7))</f>
        <v>0.617178374788588</v>
      </c>
      <c r="R319" s="105" t="n">
        <f aca="false">R318-S319+O319</f>
        <v>0.163932974504595</v>
      </c>
      <c r="S319" s="118" t="n">
        <f aca="false">R318*(1-0.5^(1/K$8))</f>
        <v>0.00383175164078047</v>
      </c>
      <c r="T319" s="105" t="n">
        <f aca="false">Q319*R$8/86.4</f>
        <v>61.3821038722029</v>
      </c>
      <c r="U319" s="105" t="n">
        <f aca="false">S319*R$8/86.4</f>
        <v>0.381090762143826</v>
      </c>
      <c r="V319" s="105" t="n">
        <f aca="false">(Q319+S319)*R$8/86.4</f>
        <v>61.7631946343468</v>
      </c>
      <c r="Y319" s="15"/>
      <c r="Z319" s="15"/>
      <c r="AA319" s="15"/>
      <c r="AB319" s="15"/>
      <c r="AC319" s="105" t="n">
        <f aca="false">(B319-B$16)^2</f>
        <v>4.5045164556213</v>
      </c>
      <c r="AD319" s="105" t="n">
        <f aca="false">(B319-V319)^2</f>
        <v>3375.05163960263</v>
      </c>
      <c r="AE319" s="32"/>
      <c r="AF319" s="32" t="n">
        <f aca="false">B319-V319</f>
        <v>-58.0951946343468</v>
      </c>
      <c r="AG319" s="32" t="str">
        <f aca="false">B319</f>
        <v>3,668</v>
      </c>
      <c r="AH319" s="32"/>
      <c r="AI319" s="119" t="str">
        <f aca="false">IF(V319&lt;B319,"-","+")</f>
        <v>-</v>
      </c>
      <c r="AJ319" s="120" t="n">
        <f aca="false">IF(AI319="-",AJ318-1,AJ318+1)</f>
        <v>-298</v>
      </c>
      <c r="AK319" s="112"/>
      <c r="AL319" s="105" t="n">
        <f aca="false">V319-V$16+AL318</f>
        <v>-5846.31137985187</v>
      </c>
      <c r="AM319" s="105" t="n">
        <f aca="false">B319-B$16+AM318</f>
        <v>341.701846153848</v>
      </c>
      <c r="AN319" s="105" t="n">
        <f aca="false">(AM319-AM$16)^2</f>
        <v>127.586679554913</v>
      </c>
      <c r="AO319" s="105" t="n">
        <f aca="false">(AM319-AL319)^2</f>
        <v>38291507.6852217</v>
      </c>
      <c r="AP319" s="32"/>
      <c r="AQ319" s="109" t="n">
        <f aca="false">((V319-B319)/B319)^2</f>
        <v>250.854426059997</v>
      </c>
    </row>
    <row r="320" customFormat="false" ht="12.8" hidden="false" customHeight="false" outlineLevel="0" collapsed="false">
      <c r="A320" s="113" t="n">
        <v>41211</v>
      </c>
      <c r="B320" s="114" t="s">
        <v>149</v>
      </c>
      <c r="C320" s="68" t="n">
        <v>3.29</v>
      </c>
      <c r="D320" s="115" t="n">
        <v>0</v>
      </c>
      <c r="E320" s="116" t="n">
        <v>7.4</v>
      </c>
      <c r="F320" s="116" t="n">
        <v>0</v>
      </c>
      <c r="G320" s="116" t="n">
        <v>2.5</v>
      </c>
      <c r="H320" s="117"/>
      <c r="I320" s="117"/>
      <c r="J320" s="118" t="n">
        <f aca="false">(D320*D$15*D$8+E320*E$15*E$8+F320*F$15*F$8+G320*G$15*G$8+H320*H$15*H$8+I320*I$15*I$8)*M$15</f>
        <v>2.53799549678088</v>
      </c>
      <c r="K320" s="105" t="n">
        <f aca="false">K319+J320-M320-N320-O320</f>
        <v>75.8793415811767</v>
      </c>
      <c r="L320" s="109" t="n">
        <f aca="false">K319/$K$3</f>
        <v>0.369695915942015</v>
      </c>
      <c r="M320" s="118" t="n">
        <f aca="false">IF(J320&gt;K$6,(J320-K$6)^2/(J320-K$6+K$3-K319),0)</f>
        <v>1.1115265608897E-005</v>
      </c>
      <c r="N320" s="118" t="n">
        <f aca="false">IF((J320-M320)&gt;C320,C320,(J320-M320+(C320-(J320-M320))*L320))</f>
        <v>2.81600148439369</v>
      </c>
      <c r="O320" s="118" t="n">
        <f aca="false">IF(K319&gt;(K$5/100*K$3),(K$4/100*L320*(K319-(K$5/100*K$3))),0)</f>
        <v>0</v>
      </c>
      <c r="P320" s="105" t="n">
        <f aca="false">P319+M320-Q320</f>
        <v>0.310734442811945</v>
      </c>
      <c r="Q320" s="118" t="n">
        <f aca="false">P319*(1-0.5^(1/K$7))</f>
        <v>0.310723327546336</v>
      </c>
      <c r="R320" s="105" t="n">
        <f aca="false">R319-S320+O320</f>
        <v>0.160188740192242</v>
      </c>
      <c r="S320" s="118" t="n">
        <f aca="false">R319*(1-0.5^(1/K$8))</f>
        <v>0.00374423431235291</v>
      </c>
      <c r="T320" s="105" t="n">
        <f aca="false">Q320*R$8/86.4</f>
        <v>30.903305018584</v>
      </c>
      <c r="U320" s="105" t="n">
        <f aca="false">S320*R$8/86.4</f>
        <v>0.372386637107044</v>
      </c>
      <c r="V320" s="105" t="n">
        <f aca="false">(Q320+S320)*R$8/86.4</f>
        <v>31.2756916556911</v>
      </c>
      <c r="Y320" s="15"/>
      <c r="Z320" s="15"/>
      <c r="AA320" s="15"/>
      <c r="AB320" s="15"/>
      <c r="AC320" s="105" t="n">
        <f aca="false">(B320-B$16)^2</f>
        <v>3.92984876331361</v>
      </c>
      <c r="AD320" s="105" t="n">
        <f aca="false">(B320-V320)^2</f>
        <v>754.474084892122</v>
      </c>
      <c r="AE320" s="32"/>
      <c r="AF320" s="32" t="n">
        <f aca="false">B320-V320</f>
        <v>-27.4676916556911</v>
      </c>
      <c r="AG320" s="32" t="str">
        <f aca="false">B320</f>
        <v>3,808</v>
      </c>
      <c r="AH320" s="32"/>
      <c r="AI320" s="119" t="str">
        <f aca="false">IF(V320&lt;B320,"-","+")</f>
        <v>-</v>
      </c>
      <c r="AJ320" s="120" t="n">
        <f aca="false">IF(AI320="-",AJ319-1,AJ319+1)</f>
        <v>-299</v>
      </c>
      <c r="AK320" s="112"/>
      <c r="AL320" s="105" t="n">
        <f aca="false">V320-V$16+AL319</f>
        <v>-5900.03500457218</v>
      </c>
      <c r="AM320" s="105" t="n">
        <f aca="false">B320-B$16+AM319</f>
        <v>339.719461538463</v>
      </c>
      <c r="AN320" s="105" t="n">
        <f aca="false">(AM320-AM$16)^2</f>
        <v>86.7327654185257</v>
      </c>
      <c r="AO320" s="105" t="n">
        <f aca="false">(AM320-AL320)^2</f>
        <v>38934535.7973478</v>
      </c>
      <c r="AP320" s="32"/>
      <c r="AQ320" s="109" t="n">
        <f aca="false">((V320-B320)/B320)^2</f>
        <v>52.0295952635734</v>
      </c>
    </row>
    <row r="321" customFormat="false" ht="12.8" hidden="false" customHeight="false" outlineLevel="0" collapsed="false">
      <c r="A321" s="113" t="n">
        <v>41212</v>
      </c>
      <c r="B321" s="114" t="s">
        <v>149</v>
      </c>
      <c r="C321" s="68" t="n">
        <v>3.29</v>
      </c>
      <c r="D321" s="115" t="n">
        <v>0</v>
      </c>
      <c r="E321" s="116" t="n">
        <v>0</v>
      </c>
      <c r="F321" s="116" t="n">
        <v>0</v>
      </c>
      <c r="G321" s="116" t="n">
        <v>0</v>
      </c>
      <c r="H321" s="117"/>
      <c r="I321" s="117"/>
      <c r="J321" s="118" t="n">
        <f aca="false">(D321*D$15*D$8+E321*E$15*E$8+F321*F$15*F$8+G321*G$15*G$8+H321*H$15*H$8+I321*I$15*I$8)*M$15</f>
        <v>0</v>
      </c>
      <c r="K321" s="105" t="n">
        <f aca="false">K320+J321-M321-N321-O321</f>
        <v>74.667482193788</v>
      </c>
      <c r="L321" s="109" t="n">
        <f aca="false">K320/$K$3</f>
        <v>0.368346318355227</v>
      </c>
      <c r="M321" s="118" t="n">
        <f aca="false">IF(J321&gt;K$6,(J321-K$6)^2/(J321-K$6+K$3-K320),0)</f>
        <v>0</v>
      </c>
      <c r="N321" s="118" t="n">
        <f aca="false">IF((J321-M321)&gt;C321,C321,(J321-M321+(C321-(J321-M321))*L321))</f>
        <v>1.2118593873887</v>
      </c>
      <c r="O321" s="118" t="n">
        <f aca="false">IF(K320&gt;(K$5/100*K$3),(K$4/100*L321*(K320-(K$5/100*K$3))),0)</f>
        <v>0</v>
      </c>
      <c r="P321" s="105" t="n">
        <f aca="false">P320+M321-Q321</f>
        <v>0.155367221405972</v>
      </c>
      <c r="Q321" s="118" t="n">
        <f aca="false">P320*(1-0.5^(1/K$7))</f>
        <v>0.155367221405972</v>
      </c>
      <c r="R321" s="105" t="n">
        <f aca="false">R320-S321+O321</f>
        <v>0.156530024309773</v>
      </c>
      <c r="S321" s="118" t="n">
        <f aca="false">R320*(1-0.5^(1/K$8))</f>
        <v>0.00365871588246919</v>
      </c>
      <c r="T321" s="105" t="n">
        <f aca="false">Q321*R$8/86.4</f>
        <v>15.4522052493231</v>
      </c>
      <c r="U321" s="105" t="n">
        <f aca="false">S321*R$8/86.4</f>
        <v>0.363881314560854</v>
      </c>
      <c r="V321" s="105" t="n">
        <f aca="false">(Q321+S321)*R$8/86.4</f>
        <v>15.816086563884</v>
      </c>
      <c r="Y321" s="15"/>
      <c r="Z321" s="15"/>
      <c r="AA321" s="15"/>
      <c r="AB321" s="15"/>
      <c r="AC321" s="105" t="n">
        <f aca="false">(B321-B$16)^2</f>
        <v>3.92984876331361</v>
      </c>
      <c r="AD321" s="105" t="n">
        <f aca="false">(B321-V321)^2</f>
        <v>144.194142925731</v>
      </c>
      <c r="AE321" s="32"/>
      <c r="AF321" s="32" t="n">
        <f aca="false">B321-V321</f>
        <v>-12.008086563884</v>
      </c>
      <c r="AG321" s="32" t="str">
        <f aca="false">B321</f>
        <v>3,808</v>
      </c>
      <c r="AH321" s="32"/>
      <c r="AI321" s="119" t="str">
        <f aca="false">IF(V321&lt;B321,"-","+")</f>
        <v>-</v>
      </c>
      <c r="AJ321" s="120" t="n">
        <f aca="false">IF(AI321="-",AJ320-1,AJ320+1)</f>
        <v>-300</v>
      </c>
      <c r="AK321" s="112"/>
      <c r="AL321" s="105" t="n">
        <f aca="false">V321-V$16+AL320</f>
        <v>-5969.21823438431</v>
      </c>
      <c r="AM321" s="105" t="n">
        <f aca="false">B321-B$16+AM320</f>
        <v>337.737076923078</v>
      </c>
      <c r="AN321" s="105" t="n">
        <f aca="false">(AM321-AM$16)^2</f>
        <v>53.7385488087654</v>
      </c>
      <c r="AO321" s="105" t="n">
        <f aca="false">(AM321-AL321)^2</f>
        <v>39777685.2988284</v>
      </c>
      <c r="AP321" s="32"/>
      <c r="AQ321" s="109" t="n">
        <f aca="false">((V321-B321)/B321)^2</f>
        <v>9.94383113487109</v>
      </c>
    </row>
    <row r="322" customFormat="false" ht="12.8" hidden="false" customHeight="false" outlineLevel="0" collapsed="false">
      <c r="A322" s="113" t="n">
        <v>41213</v>
      </c>
      <c r="B322" s="114" t="s">
        <v>151</v>
      </c>
      <c r="C322" s="68" t="n">
        <v>3.29</v>
      </c>
      <c r="D322" s="115" t="n">
        <v>0</v>
      </c>
      <c r="E322" s="116" t="n">
        <v>20</v>
      </c>
      <c r="F322" s="116" t="n">
        <v>0</v>
      </c>
      <c r="G322" s="116" t="n">
        <v>0</v>
      </c>
      <c r="H322" s="117"/>
      <c r="I322" s="117"/>
      <c r="J322" s="118" t="n">
        <f aca="false">(D322*D$15*D$8+E322*E$15*E$8+F322*F$15*F$8+G322*G$15*G$8+H322*H$15*H$8+I322*I$15*I$8)*M$15</f>
        <v>3.95919014288436</v>
      </c>
      <c r="K322" s="105" t="n">
        <f aca="false">K321+J322-M322-N322-O322</f>
        <v>75.3206379328231</v>
      </c>
      <c r="L322" s="109" t="n">
        <f aca="false">K321/$K$3</f>
        <v>0.362463505795087</v>
      </c>
      <c r="M322" s="118" t="n">
        <f aca="false">IF(J322&gt;K$6,(J322-K$6)^2/(J322-K$6+K$3-K321),0)</f>
        <v>0.0160344038492756</v>
      </c>
      <c r="N322" s="118" t="n">
        <f aca="false">IF((J322-M322)&gt;C322,C322,(J322-M322+(C322-(J322-M322))*L322))</f>
        <v>3.29</v>
      </c>
      <c r="O322" s="118" t="n">
        <f aca="false">IF(K321&gt;(K$5/100*K$3),(K$4/100*L322*(K321-(K$5/100*K$3))),0)</f>
        <v>0</v>
      </c>
      <c r="P322" s="105" t="n">
        <f aca="false">P321+M322-Q322</f>
        <v>0.0937180145522618</v>
      </c>
      <c r="Q322" s="118" t="n">
        <f aca="false">P321*(1-0.5^(1/K$7))</f>
        <v>0.0776836107029861</v>
      </c>
      <c r="R322" s="105" t="n">
        <f aca="false">R321-S322+O322</f>
        <v>0.152954873613549</v>
      </c>
      <c r="S322" s="118" t="n">
        <f aca="false">R321*(1-0.5^(1/K$8))</f>
        <v>0.00357515069622347</v>
      </c>
      <c r="T322" s="105" t="n">
        <f aca="false">Q322*R$8/86.4</f>
        <v>7.72610262466157</v>
      </c>
      <c r="U322" s="105" t="n">
        <f aca="false">S322*R$8/86.4</f>
        <v>0.355570253850096</v>
      </c>
      <c r="V322" s="105" t="n">
        <f aca="false">(Q322+S322)*R$8/86.4</f>
        <v>8.08167287851167</v>
      </c>
      <c r="Y322" s="15"/>
      <c r="Z322" s="15"/>
      <c r="AA322" s="15"/>
      <c r="AB322" s="15"/>
      <c r="AC322" s="105" t="n">
        <f aca="false">(B322-B$16)^2</f>
        <v>5.7378674556213</v>
      </c>
      <c r="AD322" s="105" t="n">
        <f aca="false">(B322-V322)^2</f>
        <v>21.9649026701768</v>
      </c>
      <c r="AE322" s="32"/>
      <c r="AF322" s="32" t="n">
        <f aca="false">B322-V322</f>
        <v>-4.68667287851167</v>
      </c>
      <c r="AG322" s="32" t="str">
        <f aca="false">B322</f>
        <v>3,395</v>
      </c>
      <c r="AH322" s="32"/>
      <c r="AI322" s="119" t="str">
        <f aca="false">IF(V322&lt;B322,"-","+")</f>
        <v>-</v>
      </c>
      <c r="AJ322" s="120" t="n">
        <f aca="false">IF(AI322="-",AJ321-1,AJ321+1)</f>
        <v>-301</v>
      </c>
      <c r="AK322" s="112"/>
      <c r="AL322" s="105" t="n">
        <f aca="false">V322-V$16+AL321</f>
        <v>-6046.1358778818</v>
      </c>
      <c r="AM322" s="105" t="n">
        <f aca="false">B322-B$16+AM321</f>
        <v>335.341692307694</v>
      </c>
      <c r="AN322" s="105" t="n">
        <f aca="false">(AM322-AM$16)^2</f>
        <v>24.356924791865</v>
      </c>
      <c r="AO322" s="105" t="n">
        <f aca="false">(AM322-AL322)^2</f>
        <v>40723255.9788316</v>
      </c>
      <c r="AP322" s="32"/>
      <c r="AQ322" s="109" t="n">
        <f aca="false">((V322-B322)/B322)^2</f>
        <v>1.90567890232555</v>
      </c>
    </row>
    <row r="323" customFormat="false" ht="12.8" hidden="false" customHeight="false" outlineLevel="0" collapsed="false">
      <c r="A323" s="113" t="n">
        <v>41214</v>
      </c>
      <c r="B323" s="114" t="s">
        <v>151</v>
      </c>
      <c r="C323" s="68" t="n">
        <v>3.29</v>
      </c>
      <c r="D323" s="115" t="n">
        <v>45</v>
      </c>
      <c r="E323" s="116" t="n">
        <v>0</v>
      </c>
      <c r="F323" s="116" t="n">
        <v>9.9</v>
      </c>
      <c r="G323" s="116" t="n">
        <v>29.5</v>
      </c>
      <c r="H323" s="117"/>
      <c r="I323" s="117"/>
      <c r="J323" s="118" t="n">
        <f aca="false">(D323*D$15*D$8+E323*E$15*E$8+F323*F$15*F$8+G323*G$15*G$8+H323*H$15*H$8+I323*I$15*I$8)*M$15</f>
        <v>29.3663336484602</v>
      </c>
      <c r="K323" s="105" t="n">
        <f aca="false">K322+J323-M323-N323-O323</f>
        <v>96.8154444222474</v>
      </c>
      <c r="L323" s="109" t="n">
        <f aca="false">K322/$K$3</f>
        <v>0.365634164722442</v>
      </c>
      <c r="M323" s="118" t="n">
        <f aca="false">IF(J323&gt;K$6,(J323-K$6)^2/(J323-K$6+K$3-K322),0)</f>
        <v>4.58152715903581</v>
      </c>
      <c r="N323" s="118" t="n">
        <f aca="false">IF((J323-M323)&gt;C323,C323,(J323-M323+(C323-(J323-M323))*L323))</f>
        <v>3.29</v>
      </c>
      <c r="O323" s="118" t="n">
        <f aca="false">IF(K322&gt;(K$5/100*K$3),(K$4/100*L323*(K322-(K$5/100*K$3))),0)</f>
        <v>0</v>
      </c>
      <c r="P323" s="105" t="n">
        <f aca="false">P322+M323-Q323</f>
        <v>4.62838616631194</v>
      </c>
      <c r="Q323" s="118" t="n">
        <f aca="false">P322*(1-0.5^(1/K$7))</f>
        <v>0.0468590072761309</v>
      </c>
      <c r="R323" s="105" t="n">
        <f aca="false">R322-S323+O323</f>
        <v>0.14946137947208</v>
      </c>
      <c r="S323" s="118" t="n">
        <f aca="false">R322*(1-0.5^(1/K$8))</f>
        <v>0.0034934941414694</v>
      </c>
      <c r="T323" s="105" t="n">
        <f aca="false">Q323*R$8/86.4</f>
        <v>4.66041029541427</v>
      </c>
      <c r="U323" s="105" t="n">
        <f aca="false">S323*R$8/86.4</f>
        <v>0.347449018028316</v>
      </c>
      <c r="V323" s="105" t="n">
        <f aca="false">(Q323+S323)*R$8/86.4</f>
        <v>5.00785931344258</v>
      </c>
      <c r="Y323" s="15"/>
      <c r="Z323" s="15"/>
      <c r="AA323" s="15"/>
      <c r="AB323" s="15"/>
      <c r="AC323" s="105" t="n">
        <f aca="false">(B323-B$16)^2</f>
        <v>5.7378674556213</v>
      </c>
      <c r="AD323" s="105" t="n">
        <f aca="false">(B323-V323)^2</f>
        <v>2.60131516495848</v>
      </c>
      <c r="AE323" s="32"/>
      <c r="AF323" s="32" t="n">
        <f aca="false">B323-V323</f>
        <v>-1.61285931344258</v>
      </c>
      <c r="AG323" s="32" t="str">
        <f aca="false">B323</f>
        <v>3,395</v>
      </c>
      <c r="AH323" s="32"/>
      <c r="AI323" s="119" t="str">
        <f aca="false">IF(V323&lt;B323,"-","+")</f>
        <v>-</v>
      </c>
      <c r="AJ323" s="120" t="n">
        <f aca="false">IF(AI323="-",AJ322-1,AJ322+1)</f>
        <v>-302</v>
      </c>
      <c r="AK323" s="112"/>
      <c r="AL323" s="105" t="n">
        <f aca="false">V323-V$16+AL322</f>
        <v>-6126.12733494436</v>
      </c>
      <c r="AM323" s="105" t="n">
        <f aca="false">B323-B$16+AM322</f>
        <v>332.946307692309</v>
      </c>
      <c r="AN323" s="105" t="n">
        <f aca="false">(AM323-AM$16)^2</f>
        <v>6.45103568620713</v>
      </c>
      <c r="AO323" s="105" t="n">
        <f aca="false">(AM323-AL323)^2</f>
        <v>41719632.3210037</v>
      </c>
      <c r="AP323" s="32"/>
      <c r="AQ323" s="109" t="n">
        <f aca="false">((V323-B323)/B323)^2</f>
        <v>0.225690571116971</v>
      </c>
    </row>
    <row r="324" customFormat="false" ht="12.8" hidden="false" customHeight="false" outlineLevel="0" collapsed="false">
      <c r="A324" s="113" t="n">
        <v>41215</v>
      </c>
      <c r="B324" s="114" t="s">
        <v>151</v>
      </c>
      <c r="C324" s="68" t="n">
        <v>3.29</v>
      </c>
      <c r="D324" s="115" t="n">
        <v>0</v>
      </c>
      <c r="E324" s="116" t="n">
        <v>12.4</v>
      </c>
      <c r="F324" s="116" t="n">
        <v>0</v>
      </c>
      <c r="G324" s="116" t="n">
        <v>12.5</v>
      </c>
      <c r="H324" s="117"/>
      <c r="I324" s="117"/>
      <c r="J324" s="118" t="n">
        <f aca="false">(D324*D$15*D$8+E324*E$15*E$8+F324*F$15*F$8+G324*G$15*G$8+H324*H$15*H$8+I324*I$15*I$8)*M$15</f>
        <v>7.82017360815665</v>
      </c>
      <c r="K324" s="105" t="n">
        <f aca="false">K323+J324-M324-N324-O324</f>
        <v>101.098429574328</v>
      </c>
      <c r="L324" s="109" t="n">
        <f aca="false">K323/$K$3</f>
        <v>0.46997788554489</v>
      </c>
      <c r="M324" s="118" t="n">
        <f aca="false">IF(J324&gt;K$6,(J324-K$6)^2/(J324-K$6+K$3-K323),0)</f>
        <v>0.247188456076534</v>
      </c>
      <c r="N324" s="118" t="n">
        <f aca="false">IF((J324-M324)&gt;C324,C324,(J324-M324+(C324-(J324-M324))*L324))</f>
        <v>3.29</v>
      </c>
      <c r="O324" s="118" t="n">
        <f aca="false">IF(K323&gt;(K$5/100*K$3),(K$4/100*L324*(K323-(K$5/100*K$3))),0)</f>
        <v>0</v>
      </c>
      <c r="P324" s="105" t="n">
        <f aca="false">P323+M324-Q324</f>
        <v>2.5613815392325</v>
      </c>
      <c r="Q324" s="118" t="n">
        <f aca="false">P323*(1-0.5^(1/K$7))</f>
        <v>2.31419308315597</v>
      </c>
      <c r="R324" s="105" t="n">
        <f aca="false">R323-S324+O324</f>
        <v>0.146047676847077</v>
      </c>
      <c r="S324" s="118" t="n">
        <f aca="false">R323*(1-0.5^(1/K$8))</f>
        <v>0.00341370262500346</v>
      </c>
      <c r="T324" s="105" t="n">
        <f aca="false">Q324*R$8/86.4</f>
        <v>230.160430133788</v>
      </c>
      <c r="U324" s="105" t="n">
        <f aca="false">S324*R$8/86.4</f>
        <v>0.339513271489059</v>
      </c>
      <c r="V324" s="105" t="n">
        <f aca="false">(Q324+S324)*R$8/86.4</f>
        <v>230.499943405277</v>
      </c>
      <c r="Y324" s="15"/>
      <c r="Z324" s="15"/>
      <c r="AA324" s="15"/>
      <c r="AB324" s="15"/>
      <c r="AC324" s="105" t="n">
        <f aca="false">(B324-B$16)^2</f>
        <v>5.7378674556213</v>
      </c>
      <c r="AD324" s="105" t="n">
        <f aca="false">(B324-V324)^2</f>
        <v>51576.6553191139</v>
      </c>
      <c r="AE324" s="32"/>
      <c r="AF324" s="32" t="n">
        <f aca="false">B324-V324</f>
        <v>-227.104943405277</v>
      </c>
      <c r="AG324" s="32" t="str">
        <f aca="false">B324</f>
        <v>3,395</v>
      </c>
      <c r="AH324" s="32"/>
      <c r="AI324" s="119" t="str">
        <f aca="false">IF(V324&lt;B324,"-","+")</f>
        <v>-</v>
      </c>
      <c r="AJ324" s="120" t="n">
        <f aca="false">IF(AI324="-",AJ323-1,AJ323+1)</f>
        <v>-303</v>
      </c>
      <c r="AK324" s="112"/>
      <c r="AL324" s="105" t="n">
        <f aca="false">V324-V$16+AL323</f>
        <v>-5980.62670791509</v>
      </c>
      <c r="AM324" s="105" t="n">
        <f aca="false">B324-B$16+AM323</f>
        <v>330.550923076924</v>
      </c>
      <c r="AN324" s="105" t="n">
        <f aca="false">(AM324-AM$16)^2</f>
        <v>0.0208814917918865</v>
      </c>
      <c r="AO324" s="105" t="n">
        <f aca="false">(AM324-AL324)^2</f>
        <v>39830963.0899339</v>
      </c>
      <c r="AP324" s="32"/>
      <c r="AQ324" s="109" t="n">
        <f aca="false">((V324-B324)/B324)^2</f>
        <v>4474.79988279688</v>
      </c>
    </row>
    <row r="325" customFormat="false" ht="12.8" hidden="false" customHeight="false" outlineLevel="0" collapsed="false">
      <c r="A325" s="113" t="n">
        <v>41216</v>
      </c>
      <c r="B325" s="114" t="s">
        <v>150</v>
      </c>
      <c r="C325" s="68" t="n">
        <v>3.29</v>
      </c>
      <c r="D325" s="115" t="n">
        <v>0</v>
      </c>
      <c r="E325" s="116" t="n">
        <v>2.9</v>
      </c>
      <c r="F325" s="116" t="n">
        <v>2.5</v>
      </c>
      <c r="G325" s="116" t="n">
        <v>0.5</v>
      </c>
      <c r="H325" s="117"/>
      <c r="I325" s="117"/>
      <c r="J325" s="118" t="n">
        <f aca="false">(D325*D$15*D$8+E325*E$15*E$8+F325*F$15*F$8+G325*G$15*G$8+H325*H$15*H$8+I325*I$15*I$8)*M$15</f>
        <v>0.875818471302145</v>
      </c>
      <c r="K325" s="105" t="n">
        <f aca="false">K324+J325-M325-N325-O325</f>
        <v>99.9136239371493</v>
      </c>
      <c r="L325" s="109" t="n">
        <f aca="false">K324/$K$3</f>
        <v>0.490769075603532</v>
      </c>
      <c r="M325" s="118" t="n">
        <f aca="false">IF(J325&gt;K$6,(J325-K$6)^2/(J325-K$6+K$3-K324),0)</f>
        <v>0</v>
      </c>
      <c r="N325" s="118" t="n">
        <f aca="false">IF((J325-M325)&gt;C325,C325,(J325-M325+(C325-(J325-M325))*L325))</f>
        <v>2.06062410848031</v>
      </c>
      <c r="O325" s="118" t="n">
        <f aca="false">IF(K324&gt;(K$5/100*K$3),(K$4/100*L325*(K324-(K$5/100*K$3))),0)</f>
        <v>0</v>
      </c>
      <c r="P325" s="105" t="n">
        <f aca="false">P324+M325-Q325</f>
        <v>1.28069076961625</v>
      </c>
      <c r="Q325" s="118" t="n">
        <f aca="false">P324*(1-0.5^(1/K$7))</f>
        <v>1.28069076961625</v>
      </c>
      <c r="R325" s="105" t="n">
        <f aca="false">R324-S325+O325</f>
        <v>0.142711943297784</v>
      </c>
      <c r="S325" s="118" t="n">
        <f aca="false">R324*(1-0.5^(1/K$8))</f>
        <v>0.00333573354929228</v>
      </c>
      <c r="T325" s="105" t="n">
        <f aca="false">Q325*R$8/86.4</f>
        <v>127.37240489945</v>
      </c>
      <c r="U325" s="105" t="n">
        <f aca="false">S325*R$8/86.4</f>
        <v>0.331758777651257</v>
      </c>
      <c r="V325" s="105" t="n">
        <f aca="false">(Q325+S325)*R$8/86.4</f>
        <v>127.704163677101</v>
      </c>
      <c r="Y325" s="15"/>
      <c r="Z325" s="15"/>
      <c r="AA325" s="15"/>
      <c r="AB325" s="15"/>
      <c r="AC325" s="105" t="n">
        <f aca="false">(B325-B$16)^2</f>
        <v>4.5045164556213</v>
      </c>
      <c r="AD325" s="105" t="n">
        <f aca="false">(B325-V325)^2</f>
        <v>15384.9698997326</v>
      </c>
      <c r="AE325" s="32"/>
      <c r="AF325" s="32" t="n">
        <f aca="false">B325-V325</f>
        <v>-124.036163677101</v>
      </c>
      <c r="AG325" s="32" t="str">
        <f aca="false">B325</f>
        <v>3,668</v>
      </c>
      <c r="AH325" s="32"/>
      <c r="AI325" s="119" t="str">
        <f aca="false">IF(V325&lt;B325,"-","+")</f>
        <v>-</v>
      </c>
      <c r="AJ325" s="120" t="n">
        <f aca="false">IF(AI325="-",AJ324-1,AJ324+1)</f>
        <v>-304</v>
      </c>
      <c r="AK325" s="112"/>
      <c r="AL325" s="105" t="n">
        <f aca="false">V325-V$16+AL324</f>
        <v>-5937.92186061399</v>
      </c>
      <c r="AM325" s="105" t="n">
        <f aca="false">B325-B$16+AM324</f>
        <v>328.42853846154</v>
      </c>
      <c r="AN325" s="105" t="n">
        <f aca="false">(AM325-AM$16)^2</f>
        <v>3.91201055466859</v>
      </c>
      <c r="AO325" s="105" t="n">
        <f aca="false">(AM325-AL325)^2</f>
        <v>39267147.3239941</v>
      </c>
      <c r="AP325" s="32"/>
      <c r="AQ325" s="109" t="n">
        <f aca="false">((V325-B325)/B325)^2</f>
        <v>1143.50481304106</v>
      </c>
    </row>
    <row r="326" customFormat="false" ht="12.8" hidden="false" customHeight="false" outlineLevel="0" collapsed="false">
      <c r="A326" s="113" t="n">
        <v>41217</v>
      </c>
      <c r="B326" s="114" t="s">
        <v>150</v>
      </c>
      <c r="C326" s="68" t="n">
        <v>3.29</v>
      </c>
      <c r="D326" s="115" t="n">
        <v>0</v>
      </c>
      <c r="E326" s="116" t="n">
        <v>5.5</v>
      </c>
      <c r="F326" s="116" t="n">
        <v>0</v>
      </c>
      <c r="G326" s="116" t="n">
        <v>1.4</v>
      </c>
      <c r="H326" s="117"/>
      <c r="I326" s="117"/>
      <c r="J326" s="118" t="n">
        <f aca="false">(D326*D$15*D$8+E326*E$15*E$8+F326*F$15*F$8+G326*G$15*G$8+H326*H$15*H$8+I326*I$15*I$8)*M$15</f>
        <v>1.68971056988485</v>
      </c>
      <c r="K326" s="105" t="n">
        <f aca="false">K325+J326-M326-N326-O326</f>
        <v>99.1374554113672</v>
      </c>
      <c r="L326" s="109" t="n">
        <f aca="false">K325/$K$3</f>
        <v>0.485017591927909</v>
      </c>
      <c r="M326" s="118" t="n">
        <f aca="false">IF(J326&gt;K$6,(J326-K$6)^2/(J326-K$6+K$3-K325),0)</f>
        <v>0</v>
      </c>
      <c r="N326" s="118" t="n">
        <f aca="false">IF((J326-M326)&gt;C326,C326,(J326-M326+(C326-(J326-M326))*L326))</f>
        <v>2.46587909566699</v>
      </c>
      <c r="O326" s="118" t="n">
        <f aca="false">IF(K325&gt;(K$5/100*K$3),(K$4/100*L326*(K325-(K$5/100*K$3))),0)</f>
        <v>0</v>
      </c>
      <c r="P326" s="105" t="n">
        <f aca="false">P325+M326-Q326</f>
        <v>0.640345384808126</v>
      </c>
      <c r="Q326" s="118" t="n">
        <f aca="false">P325*(1-0.5^(1/K$7))</f>
        <v>0.640345384808126</v>
      </c>
      <c r="R326" s="105" t="n">
        <f aca="false">R325-S326+O326</f>
        <v>0.139452398008053</v>
      </c>
      <c r="S326" s="118" t="n">
        <f aca="false">R325*(1-0.5^(1/K$8))</f>
        <v>0.0032595452897315</v>
      </c>
      <c r="T326" s="105" t="n">
        <f aca="false">Q326*R$8/86.4</f>
        <v>63.6862024497249</v>
      </c>
      <c r="U326" s="105" t="n">
        <f aca="false">S326*R$8/86.4</f>
        <v>0.324181396697486</v>
      </c>
      <c r="V326" s="105" t="n">
        <f aca="false">(Q326+S326)*R$8/86.4</f>
        <v>64.0103838464223</v>
      </c>
      <c r="Y326" s="15"/>
      <c r="Z326" s="15"/>
      <c r="AA326" s="15"/>
      <c r="AB326" s="15"/>
      <c r="AC326" s="105" t="n">
        <f aca="false">(B326-B$16)^2</f>
        <v>4.5045164556213</v>
      </c>
      <c r="AD326" s="105" t="n">
        <f aca="false">(B326-V326)^2</f>
        <v>3641.20328826897</v>
      </c>
      <c r="AE326" s="32"/>
      <c r="AF326" s="32" t="n">
        <f aca="false">B326-V326</f>
        <v>-60.3423838464223</v>
      </c>
      <c r="AG326" s="32" t="str">
        <f aca="false">B326</f>
        <v>3,668</v>
      </c>
      <c r="AH326" s="32"/>
      <c r="AI326" s="119" t="str">
        <f aca="false">IF(V326&lt;B326,"-","+")</f>
        <v>-</v>
      </c>
      <c r="AJ326" s="120" t="n">
        <f aca="false">IF(AI326="-",AJ325-1,AJ325+1)</f>
        <v>-305</v>
      </c>
      <c r="AK326" s="112"/>
      <c r="AL326" s="105" t="n">
        <f aca="false">V326-V$16+AL325</f>
        <v>-5958.91079314357</v>
      </c>
      <c r="AM326" s="105" t="n">
        <f aca="false">B326-B$16+AM325</f>
        <v>326.306153846155</v>
      </c>
      <c r="AN326" s="105" t="n">
        <f aca="false">(AM326-AM$16)^2</f>
        <v>16.8121725287877</v>
      </c>
      <c r="AO326" s="105" t="n">
        <f aca="false">(AM326-AL326)^2</f>
        <v>39503952.0707269</v>
      </c>
      <c r="AP326" s="32"/>
      <c r="AQ326" s="109" t="n">
        <f aca="false">((V326-B326)/B326)^2</f>
        <v>270.636440144669</v>
      </c>
    </row>
    <row r="327" customFormat="false" ht="12.8" hidden="false" customHeight="false" outlineLevel="0" collapsed="false">
      <c r="A327" s="113" t="n">
        <v>41218</v>
      </c>
      <c r="B327" s="114" t="n">
        <v>3.53</v>
      </c>
      <c r="C327" s="68" t="n">
        <v>3.29</v>
      </c>
      <c r="D327" s="115" t="n">
        <v>39.1</v>
      </c>
      <c r="E327" s="116" t="n">
        <v>21.7</v>
      </c>
      <c r="F327" s="116" t="n">
        <v>0</v>
      </c>
      <c r="G327" s="116" t="n">
        <v>11.5</v>
      </c>
      <c r="H327" s="117"/>
      <c r="I327" s="117"/>
      <c r="J327" s="118" t="n">
        <f aca="false">(D327*D$15*D$8+E327*E$15*E$8+F327*F$15*F$8+G327*G$15*G$8+H327*H$15*H$8+I327*I$15*I$8)*M$15</f>
        <v>23.4459629713368</v>
      </c>
      <c r="K327" s="105" t="n">
        <f aca="false">K326+J327-M327-N327-O327</f>
        <v>115.86067847225</v>
      </c>
      <c r="L327" s="109" t="n">
        <f aca="false">K326/$K$3</f>
        <v>0.481249783550326</v>
      </c>
      <c r="M327" s="118" t="n">
        <f aca="false">IF(J327&gt;K$6,(J327-K$6)^2/(J327-K$6+K$3-K326),0)</f>
        <v>3.43273991045354</v>
      </c>
      <c r="N327" s="118" t="n">
        <f aca="false">IF((J327-M327)&gt;C327,C327,(J327-M327+(C327-(J327-M327))*L327))</f>
        <v>3.29</v>
      </c>
      <c r="O327" s="118" t="n">
        <f aca="false">IF(K326&gt;(K$5/100*K$3),(K$4/100*L327*(K326-(K$5/100*K$3))),0)</f>
        <v>0</v>
      </c>
      <c r="P327" s="105" t="n">
        <f aca="false">P326+M327-Q327</f>
        <v>3.75291260285761</v>
      </c>
      <c r="Q327" s="118" t="n">
        <f aca="false">P326*(1-0.5^(1/K$7))</f>
        <v>0.320172692404063</v>
      </c>
      <c r="R327" s="105" t="n">
        <f aca="false">R326-S327+O327</f>
        <v>0.136267300835629</v>
      </c>
      <c r="S327" s="118" t="n">
        <f aca="false">R326*(1-0.5^(1/K$8))</f>
        <v>0.00318509717242403</v>
      </c>
      <c r="T327" s="105" t="n">
        <f aca="false">Q327*R$8/86.4</f>
        <v>31.8431012248624</v>
      </c>
      <c r="U327" s="105" t="n">
        <f aca="false">S327*R$8/86.4</f>
        <v>0.316777083363885</v>
      </c>
      <c r="V327" s="105" t="n">
        <f aca="false">(Q327+S327)*R$8/86.4</f>
        <v>32.1598783082263</v>
      </c>
      <c r="Y327" s="15"/>
      <c r="Z327" s="15"/>
      <c r="AA327" s="15"/>
      <c r="AB327" s="15"/>
      <c r="AC327" s="105" t="n">
        <f aca="false">(B327-B$16)^2</f>
        <v>5.10933860946746</v>
      </c>
      <c r="AD327" s="105" t="n">
        <f aca="false">(B327-V327)^2</f>
        <v>819.669931943847</v>
      </c>
      <c r="AE327" s="32"/>
      <c r="AF327" s="32" t="n">
        <f aca="false">B327-V327</f>
        <v>-28.6298783082263</v>
      </c>
      <c r="AG327" s="32" t="n">
        <f aca="false">B327</f>
        <v>3.53</v>
      </c>
      <c r="AH327" s="32"/>
      <c r="AI327" s="119" t="str">
        <f aca="false">IF(V327&lt;B327,"-","+")</f>
        <v>+</v>
      </c>
      <c r="AJ327" s="120" t="n">
        <f aca="false">IF(AI327="-",AJ326-1,AJ326+1)</f>
        <v>-304</v>
      </c>
      <c r="AK327" s="112"/>
      <c r="AL327" s="105" t="n">
        <f aca="false">V327-V$16+AL326</f>
        <v>-6011.75023121135</v>
      </c>
      <c r="AM327" s="105" t="n">
        <f aca="false">B327-B$16+AM326</f>
        <v>324.045769230771</v>
      </c>
      <c r="AN327" s="105" t="n">
        <f aca="false">(AM327-AM$16)^2</f>
        <v>40.4578626897729</v>
      </c>
      <c r="AO327" s="105" t="n">
        <f aca="false">(AM327-AL327)^2</f>
        <v>40142310.9592184</v>
      </c>
      <c r="AP327" s="32"/>
      <c r="AQ327" s="109" t="n">
        <f aca="false">((V327-B327)/B327)^2</f>
        <v>65.7793523697203</v>
      </c>
    </row>
    <row r="328" customFormat="false" ht="12.8" hidden="false" customHeight="false" outlineLevel="0" collapsed="false">
      <c r="A328" s="113" t="n">
        <v>41219</v>
      </c>
      <c r="B328" s="114" t="n">
        <v>3.53</v>
      </c>
      <c r="C328" s="68" t="n">
        <v>3.29</v>
      </c>
      <c r="D328" s="115" t="n">
        <v>0</v>
      </c>
      <c r="E328" s="116" t="n">
        <v>7.5</v>
      </c>
      <c r="F328" s="116" t="n">
        <v>4.7</v>
      </c>
      <c r="G328" s="116" t="n">
        <v>59.4</v>
      </c>
      <c r="H328" s="117"/>
      <c r="I328" s="117"/>
      <c r="J328" s="118" t="n">
        <f aca="false">(D328*D$15*D$8+E328*E$15*E$8+F328*F$15*F$8+G328*G$15*G$8+H328*H$15*H$8+I328*I$15*I$8)*M$15</f>
        <v>27.1452166419567</v>
      </c>
      <c r="K328" s="105" t="n">
        <f aca="false">K327+J328-M328-N328-O328</f>
        <v>133.701033727845</v>
      </c>
      <c r="L328" s="109" t="n">
        <f aca="false">K327/$K$3</f>
        <v>0.562430478020633</v>
      </c>
      <c r="M328" s="118" t="n">
        <f aca="false">IF(J328&gt;K$6,(J328-K$6)^2/(J328-K$6+K$3-K327),0)</f>
        <v>5.29153763228084</v>
      </c>
      <c r="N328" s="118" t="n">
        <f aca="false">IF((J328-M328)&gt;C328,C328,(J328-M328+(C328-(J328-M328))*L328))</f>
        <v>3.29</v>
      </c>
      <c r="O328" s="118" t="n">
        <f aca="false">IF(K327&gt;(K$5/100*K$3),(K$4/100*L328*(K327-(K$5/100*K$3))),0)</f>
        <v>0.723323754081747</v>
      </c>
      <c r="P328" s="105" t="n">
        <f aca="false">P327+M328-Q328</f>
        <v>7.16799393370965</v>
      </c>
      <c r="Q328" s="118" t="n">
        <f aca="false">P327*(1-0.5^(1/K$7))</f>
        <v>1.8764563014288</v>
      </c>
      <c r="R328" s="105" t="n">
        <f aca="false">R327-S328+O328</f>
        <v>0.85647870546491</v>
      </c>
      <c r="S328" s="118" t="n">
        <f aca="false">R327*(1-0.5^(1/K$8))</f>
        <v>0.00311234945246587</v>
      </c>
      <c r="T328" s="105" t="n">
        <f aca="false">Q328*R$8/86.4</f>
        <v>186.624872664094</v>
      </c>
      <c r="U328" s="105" t="n">
        <f aca="false">S328*R$8/86.4</f>
        <v>0.309541884780547</v>
      </c>
      <c r="V328" s="105" t="n">
        <f aca="false">(Q328+S328)*R$8/86.4</f>
        <v>186.934414548874</v>
      </c>
      <c r="Y328" s="15"/>
      <c r="Z328" s="15"/>
      <c r="AA328" s="15"/>
      <c r="AB328" s="15"/>
      <c r="AC328" s="105" t="n">
        <f aca="false">(B328-B$16)^2</f>
        <v>5.10933860946746</v>
      </c>
      <c r="AD328" s="105" t="n">
        <f aca="false">(B328-V328)^2</f>
        <v>33637.1792760154</v>
      </c>
      <c r="AE328" s="32"/>
      <c r="AF328" s="32" t="n">
        <f aca="false">B328-V328</f>
        <v>-183.404414548874</v>
      </c>
      <c r="AG328" s="32" t="n">
        <f aca="false">B328</f>
        <v>3.53</v>
      </c>
      <c r="AH328" s="32"/>
      <c r="AI328" s="119" t="str">
        <f aca="false">IF(V328&lt;B328,"-","+")</f>
        <v>+</v>
      </c>
      <c r="AJ328" s="120" t="n">
        <f aca="false">IF(AI328="-",AJ327-1,AJ327+1)</f>
        <v>-303</v>
      </c>
      <c r="AK328" s="112"/>
      <c r="AL328" s="105" t="n">
        <f aca="false">V328-V$16+AL327</f>
        <v>-5909.81513303848</v>
      </c>
      <c r="AM328" s="105" t="n">
        <f aca="false">B328-B$16+AM327</f>
        <v>321.785384615386</v>
      </c>
      <c r="AN328" s="105" t="n">
        <f aca="false">(AM328-AM$16)^2</f>
        <v>74.3222300696931</v>
      </c>
      <c r="AO328" s="105" t="n">
        <f aca="false">(AM328-AL328)^2</f>
        <v>38832845.0116239</v>
      </c>
      <c r="AP328" s="32"/>
      <c r="AQ328" s="109" t="n">
        <f aca="false">((V328-B328)/B328)^2</f>
        <v>2699.41812196674</v>
      </c>
    </row>
    <row r="329" customFormat="false" ht="12.8" hidden="false" customHeight="false" outlineLevel="0" collapsed="false">
      <c r="A329" s="113" t="n">
        <v>41220</v>
      </c>
      <c r="B329" s="114" t="s">
        <v>150</v>
      </c>
      <c r="C329" s="68" t="n">
        <v>3.29</v>
      </c>
      <c r="D329" s="115" t="n">
        <v>1</v>
      </c>
      <c r="E329" s="116" t="n">
        <v>17.1</v>
      </c>
      <c r="F329" s="116" t="n">
        <v>0</v>
      </c>
      <c r="G329" s="116" t="n">
        <v>0</v>
      </c>
      <c r="H329" s="117"/>
      <c r="I329" s="117"/>
      <c r="J329" s="118" t="n">
        <f aca="false">(D329*D$15*D$8+E329*E$15*E$8+F329*F$15*F$8+G329*G$15*G$8+H329*H$15*H$8+I329*I$15*I$8)*M$15</f>
        <v>3.74863708634271</v>
      </c>
      <c r="K329" s="105" t="n">
        <f aca="false">K328+J329-M329-N329-O329</f>
        <v>132.145870457106</v>
      </c>
      <c r="L329" s="109" t="n">
        <f aca="false">K328/$K$3</f>
        <v>0.649034144309925</v>
      </c>
      <c r="M329" s="118" t="n">
        <f aca="false">IF(J329&gt;K$6,(J329-K$6)^2/(J329-K$6+K$3-K328),0)</f>
        <v>0.0211984415833485</v>
      </c>
      <c r="N329" s="118" t="n">
        <f aca="false">IF((J329-M329)&gt;C329,C329,(J329-M329+(C329-(J329-M329))*L329))</f>
        <v>3.29</v>
      </c>
      <c r="O329" s="118" t="n">
        <f aca="false">IF(K328&gt;(K$5/100*K$3),(K$4/100*L329*(K328-(K$5/100*K$3))),0)</f>
        <v>1.99260191549817</v>
      </c>
      <c r="P329" s="105" t="n">
        <f aca="false">P328+M329-Q329</f>
        <v>3.60519540843817</v>
      </c>
      <c r="Q329" s="118" t="n">
        <f aca="false">P328*(1-0.5^(1/K$7))</f>
        <v>3.58399696685482</v>
      </c>
      <c r="R329" s="105" t="n">
        <f aca="false">R328-S329+O329</f>
        <v>2.82951862029486</v>
      </c>
      <c r="S329" s="118" t="n">
        <f aca="false">R328*(1-0.5^(1/K$8))</f>
        <v>0.0195620006682147</v>
      </c>
      <c r="T329" s="105" t="n">
        <f aca="false">Q329*R$8/86.4</f>
        <v>356.450068705827</v>
      </c>
      <c r="U329" s="105" t="n">
        <f aca="false">S329*R$8/86.4</f>
        <v>1.94555870071724</v>
      </c>
      <c r="V329" s="105" t="n">
        <f aca="false">(Q329+S329)*R$8/86.4</f>
        <v>358.395627406545</v>
      </c>
      <c r="Y329" s="15"/>
      <c r="Z329" s="15"/>
      <c r="AA329" s="15"/>
      <c r="AB329" s="15"/>
      <c r="AC329" s="105" t="n">
        <f aca="false">(B329-B$16)^2</f>
        <v>4.5045164556213</v>
      </c>
      <c r="AD329" s="105" t="n">
        <f aca="false">(B329-V329)^2</f>
        <v>125831.689645476</v>
      </c>
      <c r="AE329" s="32"/>
      <c r="AF329" s="32" t="n">
        <f aca="false">B329-V329</f>
        <v>-354.727627406545</v>
      </c>
      <c r="AG329" s="32" t="str">
        <f aca="false">B329</f>
        <v>3,668</v>
      </c>
      <c r="AH329" s="32"/>
      <c r="AI329" s="119" t="str">
        <f aca="false">IF(V329&lt;B329,"-","+")</f>
        <v>-</v>
      </c>
      <c r="AJ329" s="120" t="n">
        <f aca="false">IF(AI329="-",AJ328-1,AJ328+1)</f>
        <v>-304</v>
      </c>
      <c r="AK329" s="112"/>
      <c r="AL329" s="105" t="n">
        <f aca="false">V329-V$16+AL328</f>
        <v>-5636.41882200794</v>
      </c>
      <c r="AM329" s="105" t="n">
        <f aca="false">B329-B$16+AM328</f>
        <v>319.663000000001</v>
      </c>
      <c r="AN329" s="105" t="n">
        <f aca="false">(AM329-AM$16)^2</f>
        <v>115.421047085232</v>
      </c>
      <c r="AO329" s="105" t="n">
        <f aca="false">(AM329-AL329)^2</f>
        <v>35474910.6704534</v>
      </c>
      <c r="AP329" s="32"/>
      <c r="AQ329" s="109" t="n">
        <f aca="false">((V329-B329)/B329)^2</f>
        <v>9352.57876228881</v>
      </c>
    </row>
    <row r="330" customFormat="false" ht="12.8" hidden="false" customHeight="false" outlineLevel="0" collapsed="false">
      <c r="A330" s="113" t="n">
        <v>41221</v>
      </c>
      <c r="B330" s="114" t="s">
        <v>151</v>
      </c>
      <c r="C330" s="68" t="n">
        <v>4.13</v>
      </c>
      <c r="D330" s="115" t="n">
        <v>0</v>
      </c>
      <c r="E330" s="116" t="n">
        <v>11.5</v>
      </c>
      <c r="F330" s="116" t="n">
        <v>0</v>
      </c>
      <c r="G330" s="116" t="n">
        <v>0</v>
      </c>
      <c r="H330" s="117"/>
      <c r="I330" s="117"/>
      <c r="J330" s="118" t="n">
        <f aca="false">(D330*D$15*D$8+E330*E$15*E$8+F330*F$15*F$8+G330*G$15*G$8+H330*H$15*H$8+I330*I$15*I$8)*M$15</f>
        <v>2.27653433215851</v>
      </c>
      <c r="K330" s="105" t="n">
        <f aca="false">K329+J330-M330-N330-O330</f>
        <v>129.087237077408</v>
      </c>
      <c r="L330" s="109" t="n">
        <f aca="false">K329/$K$3</f>
        <v>0.641484808044202</v>
      </c>
      <c r="M330" s="118" t="n">
        <f aca="false">IF(J330&gt;K$6,(J330-K$6)^2/(J330-K$6+K$3-K329),0)</f>
        <v>0</v>
      </c>
      <c r="N330" s="118" t="n">
        <f aca="false">IF((J330-M330)&gt;C330,C330,(J330-M330+(C330-(J330-M330))*L330))</f>
        <v>3.46550440031033</v>
      </c>
      <c r="O330" s="118" t="n">
        <f aca="false">IF(K329&gt;(K$5/100*K$3),(K$4/100*L330*(K329-(K$5/100*K$3))),0)</f>
        <v>1.86966331154576</v>
      </c>
      <c r="P330" s="105" t="n">
        <f aca="false">P329+M330-Q330</f>
        <v>1.80259770421909</v>
      </c>
      <c r="Q330" s="118" t="n">
        <f aca="false">P329*(1-0.5^(1/K$7))</f>
        <v>1.80259770421909</v>
      </c>
      <c r="R330" s="105" t="n">
        <f aca="false">R329-S330+O330</f>
        <v>4.63455563723721</v>
      </c>
      <c r="S330" s="118" t="n">
        <f aca="false">R329*(1-0.5^(1/K$8))</f>
        <v>0.0646262946034237</v>
      </c>
      <c r="T330" s="105" t="n">
        <f aca="false">Q330*R$8/86.4</f>
        <v>179.279190652252</v>
      </c>
      <c r="U330" s="105" t="n">
        <f aca="false">S330*R$8/86.4</f>
        <v>6.42747395286134</v>
      </c>
      <c r="V330" s="105" t="n">
        <f aca="false">(Q330+S330)*R$8/86.4</f>
        <v>185.706664605114</v>
      </c>
      <c r="Y330" s="15"/>
      <c r="Z330" s="15"/>
      <c r="AA330" s="15"/>
      <c r="AB330" s="15"/>
      <c r="AC330" s="105" t="n">
        <f aca="false">(B330-B$16)^2</f>
        <v>5.7378674556213</v>
      </c>
      <c r="AD330" s="105" t="n">
        <f aca="false">(B330-V330)^2</f>
        <v>33237.5430510875</v>
      </c>
      <c r="AE330" s="32"/>
      <c r="AF330" s="32" t="n">
        <f aca="false">B330-V330</f>
        <v>-182.311664605114</v>
      </c>
      <c r="AG330" s="32" t="str">
        <f aca="false">B330</f>
        <v>3,395</v>
      </c>
      <c r="AH330" s="32"/>
      <c r="AI330" s="119" t="str">
        <f aca="false">IF(V330&lt;B330,"-","+")</f>
        <v>-</v>
      </c>
      <c r="AJ330" s="120" t="n">
        <f aca="false">IF(AI330="-",AJ329-1,AJ329+1)</f>
        <v>-305</v>
      </c>
      <c r="AK330" s="112"/>
      <c r="AL330" s="105" t="n">
        <f aca="false">V330-V$16+AL329</f>
        <v>-5535.71147377883</v>
      </c>
      <c r="AM330" s="105" t="n">
        <f aca="false">B330-B$16+AM329</f>
        <v>317.267615384617</v>
      </c>
      <c r="AN330" s="105" t="n">
        <f aca="false">(AM330-AM$16)^2</f>
        <v>172.628154665964</v>
      </c>
      <c r="AO330" s="105" t="n">
        <f aca="false">(AM330-AL330)^2</f>
        <v>34257364.2181846</v>
      </c>
      <c r="AP330" s="32"/>
      <c r="AQ330" s="109" t="n">
        <f aca="false">((V330-B330)/B330)^2</f>
        <v>2883.69520724512</v>
      </c>
    </row>
    <row r="331" customFormat="false" ht="12.8" hidden="false" customHeight="false" outlineLevel="0" collapsed="false">
      <c r="A331" s="113" t="n">
        <v>41222</v>
      </c>
      <c r="B331" s="114" t="s">
        <v>151</v>
      </c>
      <c r="C331" s="68" t="n">
        <v>4.13</v>
      </c>
      <c r="D331" s="115" t="n">
        <v>2.1</v>
      </c>
      <c r="E331" s="116" t="n">
        <v>0</v>
      </c>
      <c r="F331" s="116" t="n">
        <v>0</v>
      </c>
      <c r="G331" s="116" t="n">
        <v>0.7</v>
      </c>
      <c r="H331" s="117"/>
      <c r="I331" s="117"/>
      <c r="J331" s="118" t="n">
        <f aca="false">(D331*D$15*D$8+E331*E$15*E$8+F331*F$15*F$8+G331*G$15*G$8+H331*H$15*H$8+I331*I$15*I$8)*M$15</f>
        <v>1.06387862006665</v>
      </c>
      <c r="K331" s="105" t="n">
        <f aca="false">K330+J331-M331-N331-O331</f>
        <v>125.531168760854</v>
      </c>
      <c r="L331" s="109" t="n">
        <f aca="false">K330/$K$3</f>
        <v>0.626637073191302</v>
      </c>
      <c r="M331" s="118" t="n">
        <f aca="false">IF(J331&gt;K$6,(J331-K$6)^2/(J331-K$6+K$3-K330),0)</f>
        <v>0</v>
      </c>
      <c r="N331" s="118" t="n">
        <f aca="false">IF((J331-M331)&gt;C331,C331,(J331-M331+(C331-(J331-M331))*L331))</f>
        <v>2.98522394763736</v>
      </c>
      <c r="O331" s="118" t="n">
        <f aca="false">IF(K330&gt;(K$5/100*K$3),(K$4/100*L331*(K330-(K$5/100*K$3))),0)</f>
        <v>1.63472298898346</v>
      </c>
      <c r="P331" s="105" t="n">
        <f aca="false">P330+M331-Q331</f>
        <v>0.901298852109543</v>
      </c>
      <c r="Q331" s="118" t="n">
        <f aca="false">P330*(1-0.5^(1/K$7))</f>
        <v>0.901298852109543</v>
      </c>
      <c r="R331" s="105" t="n">
        <f aca="false">R330-S331+O331</f>
        <v>6.16342522917293</v>
      </c>
      <c r="S331" s="118" t="n">
        <f aca="false">R330*(1-0.5^(1/K$8))</f>
        <v>0.105853397047741</v>
      </c>
      <c r="T331" s="105" t="n">
        <f aca="false">Q331*R$8/86.4</f>
        <v>89.6395953261262</v>
      </c>
      <c r="U331" s="105" t="n">
        <f aca="false">S331*R$8/86.4</f>
        <v>10.5277574170283</v>
      </c>
      <c r="V331" s="105" t="n">
        <f aca="false">(Q331+S331)*R$8/86.4</f>
        <v>100.167352743154</v>
      </c>
      <c r="Y331" s="15"/>
      <c r="Z331" s="15"/>
      <c r="AA331" s="15"/>
      <c r="AB331" s="15"/>
      <c r="AC331" s="105" t="n">
        <f aca="false">(B331-B$16)^2</f>
        <v>5.7378674556213</v>
      </c>
      <c r="AD331" s="105" t="n">
        <f aca="false">(B331-V331)^2</f>
        <v>9364.88825544551</v>
      </c>
      <c r="AE331" s="32"/>
      <c r="AF331" s="32" t="n">
        <f aca="false">B331-V331</f>
        <v>-96.7723527431544</v>
      </c>
      <c r="AG331" s="32" t="str">
        <f aca="false">B331</f>
        <v>3,395</v>
      </c>
      <c r="AH331" s="32"/>
      <c r="AI331" s="119" t="str">
        <f aca="false">IF(V331&lt;B331,"-","+")</f>
        <v>-</v>
      </c>
      <c r="AJ331" s="120" t="n">
        <f aca="false">IF(AI331="-",AJ330-1,AJ330+1)</f>
        <v>-306</v>
      </c>
      <c r="AK331" s="112"/>
      <c r="AL331" s="105" t="n">
        <f aca="false">V331-V$16+AL330</f>
        <v>-5520.54343741168</v>
      </c>
      <c r="AM331" s="105" t="n">
        <f aca="false">B331-B$16+AM330</f>
        <v>314.872230769232</v>
      </c>
      <c r="AN331" s="105" t="n">
        <f aca="false">(AM331-AM$16)^2</f>
        <v>241.310997157939</v>
      </c>
      <c r="AO331" s="105" t="n">
        <f aca="false">(AM331-AL331)^2</f>
        <v>34052076.0204513</v>
      </c>
      <c r="AP331" s="32"/>
      <c r="AQ331" s="109" t="n">
        <f aca="false">((V331-B331)/B331)^2</f>
        <v>812.499387728685</v>
      </c>
    </row>
    <row r="332" customFormat="false" ht="12.8" hidden="false" customHeight="false" outlineLevel="0" collapsed="false">
      <c r="A332" s="113" t="n">
        <v>41223</v>
      </c>
      <c r="B332" s="114" t="s">
        <v>144</v>
      </c>
      <c r="C332" s="68" t="n">
        <v>4.13</v>
      </c>
      <c r="D332" s="115" t="n">
        <v>6.8</v>
      </c>
      <c r="E332" s="116" t="n">
        <v>21.7</v>
      </c>
      <c r="F332" s="116" t="n">
        <v>15.2</v>
      </c>
      <c r="G332" s="116" t="n">
        <v>12.5</v>
      </c>
      <c r="H332" s="117"/>
      <c r="I332" s="117"/>
      <c r="J332" s="118" t="n">
        <f aca="false">(D332*D$15*D$8+E332*E$15*E$8+F332*F$15*F$8+G332*G$15*G$8+H332*H$15*H$8+I332*I$15*I$8)*M$15</f>
        <v>12.6628683015498</v>
      </c>
      <c r="K332" s="105" t="n">
        <f aca="false">K331+J332-M332-N332-O332</f>
        <v>131.551444773844</v>
      </c>
      <c r="L332" s="109" t="n">
        <f aca="false">K331/$K$3</f>
        <v>0.609374605635213</v>
      </c>
      <c r="M332" s="118" t="n">
        <f aca="false">IF(J332&gt;K$6,(J332-K$6)^2/(J332-K$6+K$3-K331),0)</f>
        <v>1.13960008074514</v>
      </c>
      <c r="N332" s="118" t="n">
        <f aca="false">IF((J332-M332)&gt;C332,C332,(J332-M332+(C332-(J332-M332))*L332))</f>
        <v>4.13</v>
      </c>
      <c r="O332" s="118" t="n">
        <f aca="false">IF(K331&gt;(K$5/100*K$3),(K$4/100*L332*(K331-(K$5/100*K$3))),0)</f>
        <v>1.37299220781458</v>
      </c>
      <c r="P332" s="105" t="n">
        <f aca="false">P331+M332-Q332</f>
        <v>1.59024950679991</v>
      </c>
      <c r="Q332" s="118" t="n">
        <f aca="false">P331*(1-0.5^(1/K$7))</f>
        <v>0.450649426054771</v>
      </c>
      <c r="R332" s="105" t="n">
        <f aca="false">R331-S332+O332</f>
        <v>7.39564461020003</v>
      </c>
      <c r="S332" s="118" t="n">
        <f aca="false">R331*(1-0.5^(1/K$8))</f>
        <v>0.140772826787475</v>
      </c>
      <c r="T332" s="105" t="n">
        <f aca="false">Q332*R$8/86.4</f>
        <v>44.8197976630631</v>
      </c>
      <c r="U332" s="105" t="n">
        <f aca="false">S332*R$8/86.4</f>
        <v>14.0007048678793</v>
      </c>
      <c r="V332" s="105" t="n">
        <f aca="false">(Q332+S332)*R$8/86.4</f>
        <v>58.8205025309424</v>
      </c>
      <c r="Y332" s="15"/>
      <c r="Z332" s="15"/>
      <c r="AA332" s="15"/>
      <c r="AB332" s="15"/>
      <c r="AC332" s="105" t="n">
        <f aca="false">(B332-B$16)^2</f>
        <v>1.54351953254438</v>
      </c>
      <c r="AD332" s="105" t="n">
        <f aca="false">(B332-V332)^2</f>
        <v>2945.50453097115</v>
      </c>
      <c r="AE332" s="32"/>
      <c r="AF332" s="32" t="n">
        <f aca="false">B332-V332</f>
        <v>-54.2725025309424</v>
      </c>
      <c r="AG332" s="32" t="str">
        <f aca="false">B332</f>
        <v>4,548</v>
      </c>
      <c r="AH332" s="32"/>
      <c r="AI332" s="119" t="str">
        <f aca="false">IF(V332&lt;B332,"-","+")</f>
        <v>-</v>
      </c>
      <c r="AJ332" s="120" t="n">
        <f aca="false">IF(AI332="-",AJ331-1,AJ331+1)</f>
        <v>-307</v>
      </c>
      <c r="AK332" s="112"/>
      <c r="AL332" s="105" t="n">
        <f aca="false">V332-V$16+AL331</f>
        <v>-5546.72225125674</v>
      </c>
      <c r="AM332" s="105" t="n">
        <f aca="false">B332-B$16+AM331</f>
        <v>313.629846153848</v>
      </c>
      <c r="AN332" s="105" t="n">
        <f aca="false">(AM332-AM$16)^2</f>
        <v>281.453389084948</v>
      </c>
      <c r="AO332" s="105" t="n">
        <f aca="false">(AM332-AL332)^2</f>
        <v>34343726.7056247</v>
      </c>
      <c r="AP332" s="32"/>
      <c r="AQ332" s="109" t="n">
        <f aca="false">((V332-B332)/B332)^2</f>
        <v>142.402883412038</v>
      </c>
    </row>
    <row r="333" customFormat="false" ht="12.8" hidden="false" customHeight="false" outlineLevel="0" collapsed="false">
      <c r="A333" s="113" t="n">
        <v>41224</v>
      </c>
      <c r="B333" s="114" t="s">
        <v>148</v>
      </c>
      <c r="C333" s="68" t="n">
        <v>4.13</v>
      </c>
      <c r="D333" s="115" t="n">
        <v>8.9</v>
      </c>
      <c r="E333" s="116" t="n">
        <v>9.1</v>
      </c>
      <c r="F333" s="116" t="n">
        <v>6</v>
      </c>
      <c r="G333" s="116" t="n">
        <v>4.7</v>
      </c>
      <c r="H333" s="117"/>
      <c r="I333" s="117"/>
      <c r="J333" s="118" t="n">
        <f aca="false">(D333*D$15*D$8+E333*E$15*E$8+F333*F$15*F$8+G333*G$15*G$8+H333*H$15*H$8+I333*I$15*I$8)*M$15</f>
        <v>7.26334355406449</v>
      </c>
      <c r="K333" s="105" t="n">
        <f aca="false">K332+J333-M333-N333-O333</f>
        <v>132.575055398781</v>
      </c>
      <c r="L333" s="109" t="n">
        <f aca="false">K332/$K$3</f>
        <v>0.638599246474971</v>
      </c>
      <c r="M333" s="118" t="n">
        <f aca="false">IF(J333&gt;K$6,(J333-K$6)^2/(J333-K$6+K$3-K332),0)</f>
        <v>0.286439817293124</v>
      </c>
      <c r="N333" s="118" t="n">
        <f aca="false">IF((J333-M333)&gt;C333,C333,(J333-M333+(C333-(J333-M333))*L333))</f>
        <v>4.13</v>
      </c>
      <c r="O333" s="118" t="n">
        <f aca="false">IF(K332&gt;(K$5/100*K$3),(K$4/100*L333*(K332-(K$5/100*K$3))),0)</f>
        <v>1.82329311183486</v>
      </c>
      <c r="P333" s="105" t="n">
        <f aca="false">P332+M333-Q333</f>
        <v>1.08156457069308</v>
      </c>
      <c r="Q333" s="118" t="n">
        <f aca="false">P332*(1-0.5^(1/K$7))</f>
        <v>0.795124753399954</v>
      </c>
      <c r="R333" s="105" t="n">
        <f aca="false">R332-S333+O333</f>
        <v>9.05002096568882</v>
      </c>
      <c r="S333" s="118" t="n">
        <f aca="false">R332*(1-0.5^(1/K$8))</f>
        <v>0.168916756346068</v>
      </c>
      <c r="T333" s="105" t="n">
        <f aca="false">Q333*R$8/86.4</f>
        <v>79.0799421986782</v>
      </c>
      <c r="U333" s="105" t="n">
        <f aca="false">S333*R$8/86.4</f>
        <v>16.7997880472426</v>
      </c>
      <c r="V333" s="105" t="n">
        <f aca="false">(Q333+S333)*R$8/86.4</f>
        <v>95.8797302459208</v>
      </c>
      <c r="Y333" s="15"/>
      <c r="Z333" s="15"/>
      <c r="AA333" s="15"/>
      <c r="AB333" s="15"/>
      <c r="AC333" s="105" t="n">
        <f aca="false">(B333-B$16)^2</f>
        <v>3.38333576331361</v>
      </c>
      <c r="AD333" s="105" t="n">
        <f aca="false">(B333-V333)^2</f>
        <v>8450.89144462728</v>
      </c>
      <c r="AE333" s="32"/>
      <c r="AF333" s="32" t="n">
        <f aca="false">B333-V333</f>
        <v>-91.9287302459209</v>
      </c>
      <c r="AG333" s="32" t="str">
        <f aca="false">B333</f>
        <v>3,951</v>
      </c>
      <c r="AH333" s="32"/>
      <c r="AI333" s="119" t="str">
        <f aca="false">IF(V333&lt;B333,"-","+")</f>
        <v>-</v>
      </c>
      <c r="AJ333" s="120" t="n">
        <f aca="false">IF(AI333="-",AJ332-1,AJ332+1)</f>
        <v>-308</v>
      </c>
      <c r="AK333" s="112"/>
      <c r="AL333" s="105" t="n">
        <f aca="false">V333-V$16+AL332</f>
        <v>-5535.84183738683</v>
      </c>
      <c r="AM333" s="105" t="n">
        <f aca="false">B333-B$16+AM332</f>
        <v>311.790461538463</v>
      </c>
      <c r="AN333" s="105" t="n">
        <f aca="false">(AM333-AM$16)^2</f>
        <v>346.553864023597</v>
      </c>
      <c r="AO333" s="105" t="n">
        <f aca="false">(AM333-AL333)^2</f>
        <v>34194803.5034343</v>
      </c>
      <c r="AP333" s="32"/>
      <c r="AQ333" s="109" t="n">
        <f aca="false">((V333-B333)/B333)^2</f>
        <v>541.362867272102</v>
      </c>
    </row>
    <row r="334" customFormat="false" ht="12.8" hidden="false" customHeight="false" outlineLevel="0" collapsed="false">
      <c r="A334" s="113" t="n">
        <v>41225</v>
      </c>
      <c r="B334" s="114" t="s">
        <v>150</v>
      </c>
      <c r="C334" s="68" t="n">
        <v>4.13</v>
      </c>
      <c r="D334" s="115" t="n">
        <v>4.6</v>
      </c>
      <c r="E334" s="116" t="n">
        <v>4</v>
      </c>
      <c r="F334" s="116" t="n">
        <v>0</v>
      </c>
      <c r="G334" s="116" t="n">
        <v>9.4</v>
      </c>
      <c r="H334" s="117"/>
      <c r="I334" s="117"/>
      <c r="J334" s="118" t="n">
        <f aca="false">(D334*D$15*D$8+E334*E$15*E$8+F334*F$15*F$8+G334*G$15*G$8+H334*H$15*H$8+I334*I$15*I$8)*M$15</f>
        <v>6.49891153490455</v>
      </c>
      <c r="K334" s="105" t="n">
        <f aca="false">K333+J334-M334-N334-O334</f>
        <v>132.834068129384</v>
      </c>
      <c r="L334" s="109" t="n">
        <f aca="false">K333/$K$3</f>
        <v>0.643568230091168</v>
      </c>
      <c r="M334" s="118" t="n">
        <f aca="false">IF(J334&gt;K$6,(J334-K$6)^2/(J334-K$6+K$3-K333),0)</f>
        <v>0.20654219851666</v>
      </c>
      <c r="N334" s="118" t="n">
        <f aca="false">IF((J334-M334)&gt;C334,C334,(J334-M334+(C334-(J334-M334))*L334))</f>
        <v>4.13</v>
      </c>
      <c r="O334" s="118" t="n">
        <f aca="false">IF(K333&gt;(K$5/100*K$3),(K$4/100*L334*(K333-(K$5/100*K$3))),0)</f>
        <v>1.90335660578415</v>
      </c>
      <c r="P334" s="105" t="n">
        <f aca="false">P333+M334-Q334</f>
        <v>0.747324483863199</v>
      </c>
      <c r="Q334" s="118" t="n">
        <f aca="false">P333*(1-0.5^(1/K$7))</f>
        <v>0.540782285346539</v>
      </c>
      <c r="R334" s="105" t="n">
        <f aca="false">R333-S334+O334</f>
        <v>10.7466748069459</v>
      </c>
      <c r="S334" s="118" t="n">
        <f aca="false">R333*(1-0.5^(1/K$8))</f>
        <v>0.206702764527069</v>
      </c>
      <c r="T334" s="105" t="n">
        <f aca="false">Q334*R$8/86.4</f>
        <v>53.7840529859121</v>
      </c>
      <c r="U334" s="105" t="n">
        <f aca="false">S334*R$8/86.4</f>
        <v>20.5578339766332</v>
      </c>
      <c r="V334" s="105" t="n">
        <f aca="false">(Q334+S334)*R$8/86.4</f>
        <v>74.3418869625453</v>
      </c>
      <c r="Y334" s="15"/>
      <c r="Z334" s="15"/>
      <c r="AA334" s="15"/>
      <c r="AB334" s="15"/>
      <c r="AC334" s="105" t="n">
        <f aca="false">(B334-B$16)^2</f>
        <v>4.5045164556213</v>
      </c>
      <c r="AD334" s="105" t="n">
        <f aca="false">(B334-V334)^2</f>
        <v>4994.79829839462</v>
      </c>
      <c r="AE334" s="32"/>
      <c r="AF334" s="32" t="n">
        <f aca="false">B334-V334</f>
        <v>-70.6738869625453</v>
      </c>
      <c r="AG334" s="32" t="str">
        <f aca="false">B334</f>
        <v>3,668</v>
      </c>
      <c r="AH334" s="32"/>
      <c r="AI334" s="119" t="str">
        <f aca="false">IF(V334&lt;B334,"-","+")</f>
        <v>-</v>
      </c>
      <c r="AJ334" s="120" t="n">
        <f aca="false">IF(AI334="-",AJ333-1,AJ333+1)</f>
        <v>-309</v>
      </c>
      <c r="AK334" s="112"/>
      <c r="AL334" s="105" t="n">
        <f aca="false">V334-V$16+AL333</f>
        <v>-5546.49926680029</v>
      </c>
      <c r="AM334" s="105" t="n">
        <f aca="false">B334-B$16+AM333</f>
        <v>309.668076923078</v>
      </c>
      <c r="AN334" s="105" t="n">
        <f aca="false">(AM334-AM$16)^2</f>
        <v>430.078822979964</v>
      </c>
      <c r="AO334" s="105" t="n">
        <f aca="false">(AM334-AL334)^2</f>
        <v>34294695.957692</v>
      </c>
      <c r="AP334" s="32"/>
      <c r="AQ334" s="109" t="n">
        <f aca="false">((V334-B334)/B334)^2</f>
        <v>371.243878383073</v>
      </c>
    </row>
    <row r="335" customFormat="false" ht="12.8" hidden="false" customHeight="false" outlineLevel="0" collapsed="false">
      <c r="A335" s="113" t="n">
        <v>41226</v>
      </c>
      <c r="B335" s="114" t="s">
        <v>96</v>
      </c>
      <c r="C335" s="68" t="n">
        <v>4.13</v>
      </c>
      <c r="D335" s="115" t="n">
        <v>7.5</v>
      </c>
      <c r="E335" s="116" t="n">
        <v>7.4</v>
      </c>
      <c r="F335" s="116" t="n">
        <v>0</v>
      </c>
      <c r="G335" s="116" t="n">
        <v>44.9</v>
      </c>
      <c r="H335" s="117"/>
      <c r="I335" s="117"/>
      <c r="J335" s="118" t="n">
        <f aca="false">(D335*D$15*D$8+E335*E$15*E$8+F335*F$15*F$8+G335*G$15*G$8+H335*H$15*H$8+I335*I$15*I$8)*M$15</f>
        <v>23.4641604938811</v>
      </c>
      <c r="K335" s="105" t="n">
        <f aca="false">K334+J335-M335-N335-O335</f>
        <v>145.575423738372</v>
      </c>
      <c r="L335" s="109" t="n">
        <f aca="false">K334/$K$3</f>
        <v>0.644825573443613</v>
      </c>
      <c r="M335" s="118" t="n">
        <f aca="false">IF(J335&gt;K$6,(J335-K$6)^2/(J335-K$6+K$3-K334),0)</f>
        <v>4.66902787592473</v>
      </c>
      <c r="N335" s="118" t="n">
        <f aca="false">IF((J335-M335)&gt;C335,C335,(J335-M335+(C335-(J335-M335))*L335))</f>
        <v>4.13</v>
      </c>
      <c r="O335" s="118" t="n">
        <f aca="false">IF(K334&gt;(K$5/100*K$3),(K$4/100*L335*(K334-(K$5/100*K$3))),0)</f>
        <v>1.92377700896861</v>
      </c>
      <c r="P335" s="105" t="n">
        <f aca="false">P334+M335-Q335</f>
        <v>5.04269011785633</v>
      </c>
      <c r="Q335" s="118" t="n">
        <f aca="false">P334*(1-0.5^(1/K$7))</f>
        <v>0.373662241931599</v>
      </c>
      <c r="R335" s="105" t="n">
        <f aca="false">R334-S335+O335</f>
        <v>12.424997424097</v>
      </c>
      <c r="S335" s="118" t="n">
        <f aca="false">R334*(1-0.5^(1/K$8))</f>
        <v>0.245454391817539</v>
      </c>
      <c r="T335" s="105" t="n">
        <f aca="false">Q335*R$8/86.4</f>
        <v>37.1629588532203</v>
      </c>
      <c r="U335" s="105" t="n">
        <f aca="false">S335*R$8/86.4</f>
        <v>24.4119165380568</v>
      </c>
      <c r="V335" s="105" t="n">
        <f aca="false">(Q335+S335)*R$8/86.4</f>
        <v>61.5748753912771</v>
      </c>
      <c r="Y335" s="15"/>
      <c r="Z335" s="15"/>
      <c r="AA335" s="15"/>
      <c r="AB335" s="15"/>
      <c r="AC335" s="105" t="n">
        <f aca="false">(B335-B$16)^2</f>
        <v>0.634596071005916</v>
      </c>
      <c r="AD335" s="105" t="n">
        <f aca="false">(B335-V335)^2</f>
        <v>3023.66644004662</v>
      </c>
      <c r="AE335" s="32"/>
      <c r="AF335" s="32" t="n">
        <f aca="false">B335-V335</f>
        <v>-54.9878753912771</v>
      </c>
      <c r="AG335" s="32" t="str">
        <f aca="false">B335</f>
        <v>6,587</v>
      </c>
      <c r="AH335" s="32"/>
      <c r="AI335" s="119" t="str">
        <f aca="false">IF(V335&lt;B335,"-","+")</f>
        <v>-</v>
      </c>
      <c r="AJ335" s="120" t="n">
        <f aca="false">IF(AI335="-",AJ334-1,AJ334+1)</f>
        <v>-310</v>
      </c>
      <c r="AK335" s="112"/>
      <c r="AL335" s="105" t="n">
        <f aca="false">V335-V$16+AL334</f>
        <v>-5569.92370778501</v>
      </c>
      <c r="AM335" s="105" t="n">
        <f aca="false">B335-B$16+AM334</f>
        <v>310.464692307694</v>
      </c>
      <c r="AN335" s="105" t="n">
        <f aca="false">(AM335-AM$16)^2</f>
        <v>397.672454701487</v>
      </c>
      <c r="AO335" s="105" t="n">
        <f aca="false">(AM335-AL335)^2</f>
        <v>34578967.7359449</v>
      </c>
      <c r="AP335" s="32"/>
      <c r="AQ335" s="109" t="n">
        <f aca="false">((V335-B335)/B335)^2</f>
        <v>69.6880885849593</v>
      </c>
    </row>
    <row r="336" customFormat="false" ht="12.8" hidden="false" customHeight="false" outlineLevel="0" collapsed="false">
      <c r="A336" s="113" t="n">
        <v>41227</v>
      </c>
      <c r="B336" s="114" t="s">
        <v>97</v>
      </c>
      <c r="C336" s="68" t="n">
        <v>4.13</v>
      </c>
      <c r="D336" s="115" t="n">
        <v>9.8</v>
      </c>
      <c r="E336" s="116" t="n">
        <v>23.9</v>
      </c>
      <c r="F336" s="116" t="n">
        <v>5.9</v>
      </c>
      <c r="G336" s="116" t="n">
        <v>12.5</v>
      </c>
      <c r="H336" s="117"/>
      <c r="I336" s="117"/>
      <c r="J336" s="118" t="n">
        <f aca="false">(D336*D$15*D$8+E336*E$15*E$8+F336*F$15*F$8+G336*G$15*G$8+H336*H$15*H$8+I336*I$15*I$8)*M$15</f>
        <v>13.8648929966964</v>
      </c>
      <c r="K336" s="105" t="n">
        <f aca="false">K335+J336-M336-N336-O336</f>
        <v>150.502449538925</v>
      </c>
      <c r="L336" s="109" t="n">
        <f aca="false">K335/$K$3</f>
        <v>0.706676814263942</v>
      </c>
      <c r="M336" s="118" t="n">
        <f aca="false">IF(J336&gt;K$6,(J336-K$6)^2/(J336-K$6+K$3-K335),0)</f>
        <v>1.79916071480613</v>
      </c>
      <c r="N336" s="118" t="n">
        <f aca="false">IF((J336-M336)&gt;C336,C336,(J336-M336+(C336-(J336-M336))*L336))</f>
        <v>4.13</v>
      </c>
      <c r="O336" s="118" t="n">
        <f aca="false">IF(K335&gt;(K$5/100*K$3),(K$4/100*L336*(K335-(K$5/100*K$3))),0)</f>
        <v>3.00870648133702</v>
      </c>
      <c r="P336" s="105" t="n">
        <f aca="false">P335+M336-Q336</f>
        <v>4.3205057737343</v>
      </c>
      <c r="Q336" s="118" t="n">
        <f aca="false">P335*(1-0.5^(1/K$7))</f>
        <v>2.52134505892816</v>
      </c>
      <c r="R336" s="105" t="n">
        <f aca="false">R335-S336+O336</f>
        <v>15.1499165720632</v>
      </c>
      <c r="S336" s="118" t="n">
        <f aca="false">R335*(1-0.5^(1/K$8))</f>
        <v>0.283787333370788</v>
      </c>
      <c r="T336" s="105" t="n">
        <f aca="false">Q336*R$8/86.4</f>
        <v>250.762940872335</v>
      </c>
      <c r="U336" s="105" t="n">
        <f aca="false">S336*R$8/86.4</f>
        <v>28.2243582830461</v>
      </c>
      <c r="V336" s="105" t="n">
        <f aca="false">(Q336+S336)*R$8/86.4</f>
        <v>278.987299155381</v>
      </c>
      <c r="Y336" s="15"/>
      <c r="Z336" s="15"/>
      <c r="AA336" s="15"/>
      <c r="AB336" s="15"/>
      <c r="AC336" s="105" t="n">
        <f aca="false">(B336-B$16)^2</f>
        <v>16.7331342248521</v>
      </c>
      <c r="AD336" s="105" t="n">
        <f aca="false">(B336-V336)^2</f>
        <v>72418.2002451053</v>
      </c>
      <c r="AE336" s="32"/>
      <c r="AF336" s="32" t="n">
        <f aca="false">B336-V336</f>
        <v>-269.106299155381</v>
      </c>
      <c r="AG336" s="32" t="str">
        <f aca="false">B336</f>
        <v>9,881</v>
      </c>
      <c r="AH336" s="32"/>
      <c r="AI336" s="119" t="str">
        <f aca="false">IF(V336&lt;B336,"-","+")</f>
        <v>-</v>
      </c>
      <c r="AJ336" s="120" t="n">
        <f aca="false">IF(AI336="-",AJ335-1,AJ335+1)</f>
        <v>-311</v>
      </c>
      <c r="AK336" s="112"/>
      <c r="AL336" s="105" t="n">
        <f aca="false">V336-V$16+AL335</f>
        <v>-5375.93572500564</v>
      </c>
      <c r="AM336" s="105" t="n">
        <f aca="false">B336-B$16+AM335</f>
        <v>314.555307692309</v>
      </c>
      <c r="AN336" s="105" t="n">
        <f aca="false">(AM336-AM$16)^2</f>
        <v>251.257722718456</v>
      </c>
      <c r="AO336" s="105" t="n">
        <f aca="false">(AM336-AL336)^2</f>
        <v>32381688.1932157</v>
      </c>
      <c r="AP336" s="32"/>
      <c r="AQ336" s="109" t="n">
        <f aca="false">((V336-B336)/B336)^2</f>
        <v>741.73014345978</v>
      </c>
    </row>
    <row r="337" customFormat="false" ht="12.8" hidden="false" customHeight="false" outlineLevel="0" collapsed="false">
      <c r="A337" s="113" t="n">
        <v>41228</v>
      </c>
      <c r="B337" s="114" t="s">
        <v>95</v>
      </c>
      <c r="C337" s="68" t="n">
        <v>4.13</v>
      </c>
      <c r="D337" s="115" t="n">
        <v>5.6</v>
      </c>
      <c r="E337" s="116" t="n">
        <v>13.9</v>
      </c>
      <c r="F337" s="116" t="n">
        <v>0</v>
      </c>
      <c r="G337" s="116" t="n">
        <v>5.9</v>
      </c>
      <c r="H337" s="117"/>
      <c r="I337" s="117"/>
      <c r="J337" s="118" t="n">
        <f aca="false">(D337*D$15*D$8+E337*E$15*E$8+F337*F$15*F$8+G337*G$15*G$8+H337*H$15*H$8+I337*I$15*I$8)*M$15</f>
        <v>7.31990696832975</v>
      </c>
      <c r="K337" s="105" t="n">
        <f aca="false">K336+J337-M337-N337-O337</f>
        <v>149.836700185923</v>
      </c>
      <c r="L337" s="109" t="n">
        <f aca="false">K336/$K$3</f>
        <v>0.730594415237502</v>
      </c>
      <c r="M337" s="118" t="n">
        <f aca="false">IF(J337&gt;K$6,(J337-K$6)^2/(J337-K$6+K$3-K336),0)</f>
        <v>0.385153887007652</v>
      </c>
      <c r="N337" s="118" t="n">
        <f aca="false">IF((J337-M337)&gt;C337,C337,(J337-M337+(C337-(J337-M337))*L337))</f>
        <v>4.13</v>
      </c>
      <c r="O337" s="118" t="n">
        <f aca="false">IF(K336&gt;(K$5/100*K$3),(K$4/100*L337*(K336-(K$5/100*K$3))),0)</f>
        <v>3.47050243432401</v>
      </c>
      <c r="P337" s="105" t="n">
        <f aca="false">P336+M337-Q337</f>
        <v>2.5454067738748</v>
      </c>
      <c r="Q337" s="118" t="n">
        <f aca="false">P336*(1-0.5^(1/K$7))</f>
        <v>2.16025288686715</v>
      </c>
      <c r="R337" s="105" t="n">
        <f aca="false">R336-S337+O337</f>
        <v>18.2743944336627</v>
      </c>
      <c r="S337" s="118" t="n">
        <f aca="false">R336*(1-0.5^(1/K$8))</f>
        <v>0.346024572724465</v>
      </c>
      <c r="T337" s="105" t="n">
        <f aca="false">Q337*R$8/86.4</f>
        <v>214.850151120942</v>
      </c>
      <c r="U337" s="105" t="n">
        <f aca="false">S337*R$8/86.4</f>
        <v>34.4142263127468</v>
      </c>
      <c r="V337" s="105" t="n">
        <f aca="false">(Q337+S337)*R$8/86.4</f>
        <v>249.264377433689</v>
      </c>
      <c r="Y337" s="15"/>
      <c r="Z337" s="15"/>
      <c r="AA337" s="15"/>
      <c r="AB337" s="15"/>
      <c r="AC337" s="105" t="n">
        <f aca="false">(B337-B$16)^2</f>
        <v>2.42928191715976</v>
      </c>
      <c r="AD337" s="105" t="n">
        <f aca="false">(B337-V337)^2</f>
        <v>58523.0498388843</v>
      </c>
      <c r="AE337" s="32"/>
      <c r="AF337" s="32" t="n">
        <f aca="false">B337-V337</f>
        <v>-241.915377433689</v>
      </c>
      <c r="AG337" s="32" t="str">
        <f aca="false">B337</f>
        <v>7,349</v>
      </c>
      <c r="AH337" s="32"/>
      <c r="AI337" s="119" t="str">
        <f aca="false">IF(V337&lt;B337,"-","+")</f>
        <v>-</v>
      </c>
      <c r="AJ337" s="120" t="n">
        <f aca="false">IF(AI337="-",AJ336-1,AJ336+1)</f>
        <v>-312</v>
      </c>
      <c r="AK337" s="112"/>
      <c r="AL337" s="105" t="n">
        <f aca="false">V337-V$16+AL336</f>
        <v>-5211.67066394795</v>
      </c>
      <c r="AM337" s="105" t="n">
        <f aca="false">B337-B$16+AM336</f>
        <v>316.113923076925</v>
      </c>
      <c r="AN337" s="105" t="n">
        <f aca="false">(AM337-AM$16)^2</f>
        <v>204.275433426163</v>
      </c>
      <c r="AO337" s="105" t="n">
        <f aca="false">(AM337-AL337)^2</f>
        <v>30556402.4405498</v>
      </c>
      <c r="AP337" s="32"/>
      <c r="AQ337" s="109" t="n">
        <f aca="false">((V337-B337)/B337)^2</f>
        <v>1083.60364160882</v>
      </c>
    </row>
    <row r="338" customFormat="false" ht="12.8" hidden="false" customHeight="false" outlineLevel="0" collapsed="false">
      <c r="A338" s="113" t="n">
        <v>41229</v>
      </c>
      <c r="B338" s="114" t="s">
        <v>140</v>
      </c>
      <c r="C338" s="68" t="n">
        <v>4.13</v>
      </c>
      <c r="D338" s="115" t="n">
        <v>9.4</v>
      </c>
      <c r="E338" s="116" t="n">
        <v>8.1</v>
      </c>
      <c r="F338" s="116" t="n">
        <v>3.9</v>
      </c>
      <c r="G338" s="116" t="n">
        <v>5.7</v>
      </c>
      <c r="H338" s="117"/>
      <c r="I338" s="117"/>
      <c r="J338" s="118" t="n">
        <f aca="false">(D338*D$15*D$8+E338*E$15*E$8+F338*F$15*F$8+G338*G$15*G$8+H338*H$15*H$8+I338*I$15*I$8)*M$15</f>
        <v>7.60320868926104</v>
      </c>
      <c r="K338" s="105" t="n">
        <f aca="false">K337+J338-M338-N338-O338</f>
        <v>149.478109362824</v>
      </c>
      <c r="L338" s="109" t="n">
        <f aca="false">K337/$K$3</f>
        <v>0.727362622261764</v>
      </c>
      <c r="M338" s="118" t="n">
        <f aca="false">IF(J338&gt;K$6,(J338-K$6)^2/(J338-K$6+K$3-K337),0)</f>
        <v>0.4250730058288</v>
      </c>
      <c r="N338" s="118" t="n">
        <f aca="false">IF((J338-M338)&gt;C338,C338,(J338-M338+(C338-(J338-M338))*L338))</f>
        <v>4.13</v>
      </c>
      <c r="O338" s="118" t="n">
        <f aca="false">IF(K337&gt;(K$5/100*K$3),(K$4/100*L338*(K337-(K$5/100*K$3))),0)</f>
        <v>3.40672650653214</v>
      </c>
      <c r="P338" s="105" t="n">
        <f aca="false">P337+M338-Q338</f>
        <v>1.6977763927662</v>
      </c>
      <c r="Q338" s="118" t="n">
        <f aca="false">P337*(1-0.5^(1/K$7))</f>
        <v>1.2727033869374</v>
      </c>
      <c r="R338" s="105" t="n">
        <f aca="false">R337-S338+O338</f>
        <v>21.263733194485</v>
      </c>
      <c r="S338" s="118" t="n">
        <f aca="false">R337*(1-0.5^(1/K$8))</f>
        <v>0.417387745709898</v>
      </c>
      <c r="T338" s="105" t="n">
        <f aca="false">Q338*R$8/86.4</f>
        <v>126.578011619827</v>
      </c>
      <c r="U338" s="105" t="n">
        <f aca="false">S338*R$8/86.4</f>
        <v>41.5117233667263</v>
      </c>
      <c r="V338" s="105" t="n">
        <f aca="false">(Q338+S338)*R$8/86.4</f>
        <v>168.089734986554</v>
      </c>
      <c r="Y338" s="15"/>
      <c r="Z338" s="15"/>
      <c r="AA338" s="15"/>
      <c r="AB338" s="15"/>
      <c r="AC338" s="105" t="n">
        <f aca="false">(B338-B$16)^2</f>
        <v>0.36528076331361</v>
      </c>
      <c r="AD338" s="105" t="n">
        <f aca="false">(B338-V338)^2</f>
        <v>26537.6268725693</v>
      </c>
      <c r="AE338" s="32"/>
      <c r="AF338" s="32" t="n">
        <f aca="false">B338-V338</f>
        <v>-162.903734986554</v>
      </c>
      <c r="AG338" s="32" t="str">
        <f aca="false">B338</f>
        <v>5,186</v>
      </c>
      <c r="AH338" s="32"/>
      <c r="AI338" s="119" t="str">
        <f aca="false">IF(V338&lt;B338,"-","+")</f>
        <v>-</v>
      </c>
      <c r="AJ338" s="120" t="n">
        <f aca="false">IF(AI338="-",AJ337-1,AJ337+1)</f>
        <v>-313</v>
      </c>
      <c r="AK338" s="112"/>
      <c r="AL338" s="105" t="n">
        <f aca="false">V338-V$16+AL337</f>
        <v>-5128.5802453374</v>
      </c>
      <c r="AM338" s="105" t="n">
        <f aca="false">B338-B$16+AM337</f>
        <v>315.50953846154</v>
      </c>
      <c r="AN338" s="105" t="n">
        <f aca="false">(AM338-AM$16)^2</f>
        <v>221.917043226414</v>
      </c>
      <c r="AO338" s="105" t="n">
        <f aca="false">(AM338-AL338)^2</f>
        <v>29638113.574064</v>
      </c>
      <c r="AP338" s="32"/>
      <c r="AQ338" s="109" t="n">
        <f aca="false">((V338-B338)/B338)^2</f>
        <v>986.727105793643</v>
      </c>
    </row>
    <row r="339" customFormat="false" ht="12.8" hidden="false" customHeight="false" outlineLevel="0" collapsed="false">
      <c r="A339" s="113" t="n">
        <v>41230</v>
      </c>
      <c r="B339" s="114" t="s">
        <v>148</v>
      </c>
      <c r="C339" s="68" t="n">
        <v>4.13</v>
      </c>
      <c r="D339" s="115" t="n">
        <v>0</v>
      </c>
      <c r="E339" s="116" t="n">
        <v>0</v>
      </c>
      <c r="F339" s="116" t="n">
        <v>2.1</v>
      </c>
      <c r="G339" s="116" t="n">
        <v>4.1</v>
      </c>
      <c r="H339" s="117"/>
      <c r="I339" s="117"/>
      <c r="J339" s="118" t="n">
        <f aca="false">(D339*D$15*D$8+E339*E$15*E$8+F339*F$15*F$8+G339*G$15*G$8+H339*H$15*H$8+I339*I$15*I$8)*M$15</f>
        <v>1.83305420833141</v>
      </c>
      <c r="K339" s="105" t="n">
        <f aca="false">K338+J339-M339-N339-O339</f>
        <v>144.438841859528</v>
      </c>
      <c r="L339" s="109" t="n">
        <f aca="false">K338/$K$3</f>
        <v>0.725621890110794</v>
      </c>
      <c r="M339" s="118" t="n">
        <f aca="false">IF(J339&gt;K$6,(J339-K$6)^2/(J339-K$6+K$3-K338),0)</f>
        <v>0</v>
      </c>
      <c r="N339" s="118" t="n">
        <f aca="false">IF((J339-M339)&gt;C339,C339,(J339-M339+(C339-(J339-M339))*L339))</f>
        <v>3.49976835516401</v>
      </c>
      <c r="O339" s="118" t="n">
        <f aca="false">IF(K338&gt;(K$5/100*K$3),(K$4/100*L339*(K338-(K$5/100*K$3))),0)</f>
        <v>3.37255335646282</v>
      </c>
      <c r="P339" s="105" t="n">
        <f aca="false">P338+M339-Q339</f>
        <v>0.8488881963831</v>
      </c>
      <c r="Q339" s="118" t="n">
        <f aca="false">P338*(1-0.5^(1/K$7))</f>
        <v>0.8488881963831</v>
      </c>
      <c r="R339" s="105" t="n">
        <f aca="false">R338-S339+O339</f>
        <v>24.15062221358</v>
      </c>
      <c r="S339" s="118" t="n">
        <f aca="false">R338*(1-0.5^(1/K$8))</f>
        <v>0.48566433736781</v>
      </c>
      <c r="T339" s="105" t="n">
        <f aca="false">Q339*R$8/86.4</f>
        <v>84.4270401796294</v>
      </c>
      <c r="U339" s="105" t="n">
        <f aca="false">S339*R$8/86.4</f>
        <v>48.302241331037</v>
      </c>
      <c r="V339" s="105" t="n">
        <f aca="false">(Q339+S339)*R$8/86.4</f>
        <v>132.729281510666</v>
      </c>
      <c r="Y339" s="15"/>
      <c r="Z339" s="15"/>
      <c r="AA339" s="15"/>
      <c r="AB339" s="15"/>
      <c r="AC339" s="105" t="n">
        <f aca="false">(B339-B$16)^2</f>
        <v>3.38333576331361</v>
      </c>
      <c r="AD339" s="105" t="n">
        <f aca="false">(B339-V339)^2</f>
        <v>16583.8457888404</v>
      </c>
      <c r="AE339" s="32"/>
      <c r="AF339" s="32" t="n">
        <f aca="false">B339-V339</f>
        <v>-128.778281510666</v>
      </c>
      <c r="AG339" s="32" t="str">
        <f aca="false">B339</f>
        <v>3,951</v>
      </c>
      <c r="AH339" s="32"/>
      <c r="AI339" s="119" t="str">
        <f aca="false">IF(V339&lt;B339,"-","+")</f>
        <v>-</v>
      </c>
      <c r="AJ339" s="120" t="n">
        <f aca="false">IF(AI339="-",AJ338-1,AJ338+1)</f>
        <v>-314</v>
      </c>
      <c r="AK339" s="112"/>
      <c r="AL339" s="105" t="n">
        <f aca="false">V339-V$16+AL338</f>
        <v>-5080.85028020274</v>
      </c>
      <c r="AM339" s="105" t="n">
        <f aca="false">B339-B$16+AM338</f>
        <v>313.670153846155</v>
      </c>
      <c r="AN339" s="105" t="n">
        <f aca="false">(AM339-AM$16)^2</f>
        <v>280.102563940211</v>
      </c>
      <c r="AO339" s="105" t="n">
        <f aca="false">(AM339-AL339)^2</f>
        <v>29100850.7133711</v>
      </c>
      <c r="AP339" s="32"/>
      <c r="AQ339" s="109" t="n">
        <f aca="false">((V339-B339)/B339)^2</f>
        <v>1062.3587304926</v>
      </c>
    </row>
    <row r="340" customFormat="false" ht="12.8" hidden="false" customHeight="false" outlineLevel="0" collapsed="false">
      <c r="A340" s="113" t="n">
        <v>41231</v>
      </c>
      <c r="B340" s="114" t="s">
        <v>145</v>
      </c>
      <c r="C340" s="68" t="n">
        <v>4.13</v>
      </c>
      <c r="D340" s="115" t="n">
        <v>0</v>
      </c>
      <c r="E340" s="116" t="n">
        <v>2.9</v>
      </c>
      <c r="F340" s="116" t="n">
        <v>0</v>
      </c>
      <c r="G340" s="116" t="n">
        <v>0</v>
      </c>
      <c r="H340" s="117"/>
      <c r="I340" s="117"/>
      <c r="J340" s="118" t="n">
        <f aca="false">(D340*D$15*D$8+E340*E$15*E$8+F340*F$15*F$8+G340*G$15*G$8+H340*H$15*H$8+I340*I$15*I$8)*M$15</f>
        <v>0.574082570718232</v>
      </c>
      <c r="K340" s="105" t="n">
        <f aca="false">K339+J340-M340-N340-O340</f>
        <v>139.040053374807</v>
      </c>
      <c r="L340" s="109" t="n">
        <f aca="false">K339/$K$3</f>
        <v>0.701159426502564</v>
      </c>
      <c r="M340" s="118" t="n">
        <f aca="false">IF(J340&gt;K$6,(J340-K$6)^2/(J340-K$6+K$3-K339),0)</f>
        <v>0</v>
      </c>
      <c r="N340" s="118" t="n">
        <f aca="false">IF((J340-M340)&gt;C340,C340,(J340-M340+(C340-(J340-M340))*L340))</f>
        <v>3.06734759612391</v>
      </c>
      <c r="O340" s="118" t="n">
        <f aca="false">IF(K339&gt;(K$5/100*K$3),(K$4/100*L340*(K339-(K$5/100*K$3))),0)</f>
        <v>2.90552345931572</v>
      </c>
      <c r="P340" s="105" t="n">
        <f aca="false">P339+M340-Q340</f>
        <v>0.42444409819155</v>
      </c>
      <c r="Q340" s="118" t="n">
        <f aca="false">P339*(1-0.5^(1/K$7))</f>
        <v>0.42444409819155</v>
      </c>
      <c r="R340" s="105" t="n">
        <f aca="false">R339-S340+O340</f>
        <v>26.504544699205</v>
      </c>
      <c r="S340" s="118" t="n">
        <f aca="false">R339*(1-0.5^(1/K$8))</f>
        <v>0.551600973690769</v>
      </c>
      <c r="T340" s="105" t="n">
        <f aca="false">Q340*R$8/86.4</f>
        <v>42.2135200898147</v>
      </c>
      <c r="U340" s="105" t="n">
        <f aca="false">S340*R$8/86.4</f>
        <v>54.860036654222</v>
      </c>
      <c r="V340" s="105" t="n">
        <f aca="false">(Q340+S340)*R$8/86.4</f>
        <v>97.0735567440367</v>
      </c>
      <c r="Y340" s="15"/>
      <c r="Z340" s="15"/>
      <c r="AA340" s="15"/>
      <c r="AB340" s="15"/>
      <c r="AC340" s="105" t="n">
        <f aca="false">(B340-B$16)^2</f>
        <v>1.94709822485207</v>
      </c>
      <c r="AD340" s="105" t="n">
        <f aca="false">(B340-V340)^2</f>
        <v>8589.31488015762</v>
      </c>
      <c r="AE340" s="32"/>
      <c r="AF340" s="32" t="n">
        <f aca="false">B340-V340</f>
        <v>-92.6785567440367</v>
      </c>
      <c r="AG340" s="32" t="str">
        <f aca="false">B340</f>
        <v>4,395</v>
      </c>
      <c r="AH340" s="32"/>
      <c r="AI340" s="119" t="str">
        <f aca="false">IF(V340&lt;B340,"-","+")</f>
        <v>-</v>
      </c>
      <c r="AJ340" s="120" t="n">
        <f aca="false">IF(AI340="-",AJ339-1,AJ339+1)</f>
        <v>-315</v>
      </c>
      <c r="AK340" s="112"/>
      <c r="AL340" s="105" t="n">
        <f aca="false">V340-V$16+AL339</f>
        <v>-5068.77603983471</v>
      </c>
      <c r="AM340" s="105" t="n">
        <f aca="false">B340-B$16+AM339</f>
        <v>312.274769230771</v>
      </c>
      <c r="AN340" s="105" t="n">
        <f aca="false">(AM340-AM$16)^2</f>
        <v>328.756715380803</v>
      </c>
      <c r="AO340" s="105" t="n">
        <f aca="false">(AM340-AL340)^2</f>
        <v>28955707.8097443</v>
      </c>
      <c r="AP340" s="32"/>
      <c r="AQ340" s="109" t="n">
        <f aca="false">((V340-B340)/B340)^2</f>
        <v>444.673004935416</v>
      </c>
    </row>
    <row r="341" customFormat="false" ht="12.8" hidden="false" customHeight="false" outlineLevel="0" collapsed="false">
      <c r="A341" s="113" t="n">
        <v>41232</v>
      </c>
      <c r="B341" s="114" t="s">
        <v>148</v>
      </c>
      <c r="C341" s="68" t="n">
        <v>4.13</v>
      </c>
      <c r="D341" s="115" t="n">
        <v>0</v>
      </c>
      <c r="E341" s="116" t="n">
        <v>0</v>
      </c>
      <c r="F341" s="116" t="n">
        <v>0</v>
      </c>
      <c r="G341" s="116" t="n">
        <v>0</v>
      </c>
      <c r="H341" s="117"/>
      <c r="I341" s="117"/>
      <c r="J341" s="118" t="n">
        <f aca="false">(D341*D$15*D$8+E341*E$15*E$8+F341*F$15*F$8+G341*G$15*G$8+H341*H$15*H$8+I341*I$15*I$8)*M$15</f>
        <v>0</v>
      </c>
      <c r="K341" s="105" t="n">
        <f aca="false">K340+J341-M341-N341-O341</f>
        <v>133.819973205271</v>
      </c>
      <c r="L341" s="109" t="n">
        <f aca="false">K340/$K$3</f>
        <v>0.674951715411683</v>
      </c>
      <c r="M341" s="118" t="n">
        <f aca="false">IF(J341&gt;K$6,(J341-K$6)^2/(J341-K$6+K$3-K340),0)</f>
        <v>0</v>
      </c>
      <c r="N341" s="118" t="n">
        <f aca="false">IF((J341-M341)&gt;C341,C341,(J341-M341+(C341-(J341-M341))*L341))</f>
        <v>2.78755058465025</v>
      </c>
      <c r="O341" s="118" t="n">
        <f aca="false">IF(K340&gt;(K$5/100*K$3),(K$4/100*L341*(K340-(K$5/100*K$3))),0)</f>
        <v>2.43252958488544</v>
      </c>
      <c r="P341" s="105" t="n">
        <f aca="false">P340+M341-Q341</f>
        <v>0.212222049095775</v>
      </c>
      <c r="Q341" s="118" t="n">
        <f aca="false">P340*(1-0.5^(1/K$7))</f>
        <v>0.212222049095775</v>
      </c>
      <c r="R341" s="105" t="n">
        <f aca="false">R340-S341+O341</f>
        <v>28.3317096465246</v>
      </c>
      <c r="S341" s="118" t="n">
        <f aca="false">R340*(1-0.5^(1/K$8))</f>
        <v>0.605364637565781</v>
      </c>
      <c r="T341" s="105" t="n">
        <f aca="false">Q341*R$8/86.4</f>
        <v>21.1067600449073</v>
      </c>
      <c r="U341" s="105" t="n">
        <f aca="false">S341*R$8/86.4</f>
        <v>60.2071566041986</v>
      </c>
      <c r="V341" s="105" t="n">
        <f aca="false">(Q341+S341)*R$8/86.4</f>
        <v>81.313916649106</v>
      </c>
      <c r="Y341" s="15"/>
      <c r="Z341" s="15"/>
      <c r="AA341" s="15"/>
      <c r="AB341" s="15"/>
      <c r="AC341" s="105" t="n">
        <f aca="false">(B341-B$16)^2</f>
        <v>3.38333576331361</v>
      </c>
      <c r="AD341" s="105" t="n">
        <f aca="false">(B341-V341)^2</f>
        <v>5985.02087245652</v>
      </c>
      <c r="AE341" s="32"/>
      <c r="AF341" s="32" t="n">
        <f aca="false">B341-V341</f>
        <v>-77.362916649106</v>
      </c>
      <c r="AG341" s="32" t="str">
        <f aca="false">B341</f>
        <v>3,951</v>
      </c>
      <c r="AH341" s="32"/>
      <c r="AI341" s="119" t="str">
        <f aca="false">IF(V341&lt;B341,"-","+")</f>
        <v>-</v>
      </c>
      <c r="AJ341" s="120" t="n">
        <f aca="false">IF(AI341="-",AJ340-1,AJ340+1)</f>
        <v>-316</v>
      </c>
      <c r="AK341" s="112"/>
      <c r="AL341" s="105" t="n">
        <f aca="false">V341-V$16+AL340</f>
        <v>-5072.46143956161</v>
      </c>
      <c r="AM341" s="105" t="n">
        <f aca="false">B341-B$16+AM340</f>
        <v>310.435384615386</v>
      </c>
      <c r="AN341" s="105" t="n">
        <f aca="false">(AM341-AM$16)^2</f>
        <v>398.842205609394</v>
      </c>
      <c r="AO341" s="105" t="n">
        <f aca="false">(AM341-AL341)^2</f>
        <v>28975578.2197348</v>
      </c>
      <c r="AP341" s="32"/>
      <c r="AQ341" s="109" t="n">
        <f aca="false">((V341-B341)/B341)^2</f>
        <v>383.399559848368</v>
      </c>
    </row>
    <row r="342" customFormat="false" ht="12.8" hidden="false" customHeight="false" outlineLevel="0" collapsed="false">
      <c r="A342" s="113" t="n">
        <v>41233</v>
      </c>
      <c r="B342" s="114" t="s">
        <v>106</v>
      </c>
      <c r="C342" s="68" t="n">
        <v>4.13</v>
      </c>
      <c r="D342" s="115" t="n">
        <v>0</v>
      </c>
      <c r="E342" s="116" t="n">
        <v>43.2</v>
      </c>
      <c r="F342" s="116" t="n">
        <v>9.8</v>
      </c>
      <c r="G342" s="116" t="n">
        <v>32</v>
      </c>
      <c r="H342" s="117"/>
      <c r="I342" s="117"/>
      <c r="J342" s="118" t="n">
        <f aca="false">(D342*D$15*D$8+E342*E$15*E$8+F342*F$15*F$8+G342*G$15*G$8+H342*H$15*H$8+I342*I$15*I$8)*M$15</f>
        <v>22.6289666881858</v>
      </c>
      <c r="K342" s="105" t="n">
        <f aca="false">K341+J342-M342-N342-O342</f>
        <v>145.92750171792</v>
      </c>
      <c r="L342" s="109" t="n">
        <f aca="false">K341/$K$3</f>
        <v>0.649611520413937</v>
      </c>
      <c r="M342" s="118" t="n">
        <f aca="false">IF(J342&gt;K$6,(J342-K$6)^2/(J342-K$6+K$3-K341),0)</f>
        <v>4.38933721023713</v>
      </c>
      <c r="N342" s="118" t="n">
        <f aca="false">IF((J342-M342)&gt;C342,C342,(J342-M342+(C342-(J342-M342))*L342))</f>
        <v>4.13</v>
      </c>
      <c r="O342" s="118" t="n">
        <f aca="false">IF(K341&gt;(K$5/100*K$3),(K$4/100*L342*(K341-(K$5/100*K$3))),0)</f>
        <v>2.00210096529929</v>
      </c>
      <c r="P342" s="105" t="n">
        <f aca="false">P341+M342-Q342</f>
        <v>4.49544823478501</v>
      </c>
      <c r="Q342" s="118" t="n">
        <f aca="false">P341*(1-0.5^(1/K$7))</f>
        <v>0.106111024547888</v>
      </c>
      <c r="R342" s="105" t="n">
        <f aca="false">R341-S342+O342</f>
        <v>29.6867134691855</v>
      </c>
      <c r="S342" s="118" t="n">
        <f aca="false">R341*(1-0.5^(1/K$8))</f>
        <v>0.647097142638402</v>
      </c>
      <c r="T342" s="105" t="n">
        <f aca="false">Q342*R$8/86.4</f>
        <v>10.5533800224537</v>
      </c>
      <c r="U342" s="105" t="n">
        <f aca="false">S342*R$8/86.4</f>
        <v>64.3577054015253</v>
      </c>
      <c r="V342" s="105" t="n">
        <f aca="false">(Q342+S342)*R$8/86.4</f>
        <v>74.911085423979</v>
      </c>
      <c r="Y342" s="15"/>
      <c r="Z342" s="15"/>
      <c r="AA342" s="15"/>
      <c r="AB342" s="15"/>
      <c r="AC342" s="105" t="n">
        <f aca="false">(B342-B$16)^2</f>
        <v>27.6109828402367</v>
      </c>
      <c r="AD342" s="105" t="n">
        <f aca="false">(B342-V342)^2</f>
        <v>4078.87686738298</v>
      </c>
      <c r="AE342" s="32"/>
      <c r="AF342" s="32" t="n">
        <f aca="false">B342-V342</f>
        <v>-63.866085423979</v>
      </c>
      <c r="AG342" s="32" t="str">
        <f aca="false">B342</f>
        <v>11,045</v>
      </c>
      <c r="AH342" s="32"/>
      <c r="AI342" s="119" t="str">
        <f aca="false">IF(V342&lt;B342,"-","+")</f>
        <v>-</v>
      </c>
      <c r="AJ342" s="120" t="n">
        <f aca="false">IF(AI342="-",AJ341-1,AJ341+1)</f>
        <v>-317</v>
      </c>
      <c r="AK342" s="112"/>
      <c r="AL342" s="105" t="n">
        <f aca="false">V342-V$16+AL341</f>
        <v>-5082.54967051363</v>
      </c>
      <c r="AM342" s="105" t="n">
        <f aca="false">B342-B$16+AM341</f>
        <v>315.690000000001</v>
      </c>
      <c r="AN342" s="105" t="n">
        <f aca="false">(AM342-AM$16)^2</f>
        <v>216.572981712139</v>
      </c>
      <c r="AO342" s="105" t="n">
        <f aca="false">(AM342-AL342)^2</f>
        <v>29140991.5403071</v>
      </c>
      <c r="AP342" s="32"/>
      <c r="AQ342" s="109" t="n">
        <f aca="false">((V342-B342)/B342)^2</f>
        <v>33.4356025927349</v>
      </c>
    </row>
    <row r="343" customFormat="false" ht="12.8" hidden="false" customHeight="false" outlineLevel="0" collapsed="false">
      <c r="A343" s="113" t="n">
        <v>41234</v>
      </c>
      <c r="B343" s="114" t="s">
        <v>130</v>
      </c>
      <c r="C343" s="68" t="n">
        <v>4.13</v>
      </c>
      <c r="D343" s="115" t="n">
        <v>39.9</v>
      </c>
      <c r="E343" s="116" t="n">
        <v>18.6</v>
      </c>
      <c r="F343" s="116" t="n">
        <v>9.1</v>
      </c>
      <c r="G343" s="116" t="n">
        <v>15.7</v>
      </c>
      <c r="H343" s="117"/>
      <c r="I343" s="117"/>
      <c r="J343" s="118" t="n">
        <f aca="false">(D343*D$15*D$8+E343*E$15*E$8+F343*F$15*F$8+G343*G$15*G$8+H343*H$15*H$8+I343*I$15*I$8)*M$15</f>
        <v>25.2430173656622</v>
      </c>
      <c r="K343" s="105" t="n">
        <f aca="false">K342+J343-M343-N343-O343</f>
        <v>157.753847286153</v>
      </c>
      <c r="L343" s="109" t="n">
        <f aca="false">K342/$K$3</f>
        <v>0.708385930669517</v>
      </c>
      <c r="M343" s="118" t="n">
        <f aca="false">IF(J343&gt;K$6,(J343-K$6)^2/(J343-K$6+K$3-K342),0)</f>
        <v>6.24574797185263</v>
      </c>
      <c r="N343" s="118" t="n">
        <f aca="false">IF((J343-M343)&gt;C343,C343,(J343-M343+(C343-(J343-M343))*L343))</f>
        <v>4.13</v>
      </c>
      <c r="O343" s="118" t="n">
        <f aca="false">IF(K342&gt;(K$5/100*K$3),(K$4/100*L343*(K342-(K$5/100*K$3))),0)</f>
        <v>3.04092382557663</v>
      </c>
      <c r="P343" s="105" t="n">
        <f aca="false">P342+M343-Q343</f>
        <v>8.49347208924514</v>
      </c>
      <c r="Q343" s="118" t="n">
        <f aca="false">P342*(1-0.5^(1/K$7))</f>
        <v>2.24772411739251</v>
      </c>
      <c r="R343" s="105" t="n">
        <f aca="false">R342-S343+O343</f>
        <v>32.0495918220424</v>
      </c>
      <c r="S343" s="118" t="n">
        <f aca="false">R342*(1-0.5^(1/K$8))</f>
        <v>0.678045472719694</v>
      </c>
      <c r="T343" s="105" t="n">
        <f aca="false">Q343*R$8/86.4</f>
        <v>223.54969144391</v>
      </c>
      <c r="U343" s="105" t="n">
        <f aca="false">S343*R$8/86.4</f>
        <v>67.4357030912075</v>
      </c>
      <c r="V343" s="105" t="n">
        <f aca="false">(Q343+S343)*R$8/86.4</f>
        <v>290.985394535117</v>
      </c>
      <c r="Y343" s="15"/>
      <c r="Z343" s="15"/>
      <c r="AA343" s="15"/>
      <c r="AB343" s="15"/>
      <c r="AC343" s="105" t="n">
        <f aca="false">(B343-B$16)^2</f>
        <v>0.185429609467455</v>
      </c>
      <c r="AD343" s="105" t="n">
        <f aca="false">(B343-V343)^2</f>
        <v>81090.760394952</v>
      </c>
      <c r="AE343" s="32"/>
      <c r="AF343" s="32" t="n">
        <f aca="false">B343-V343</f>
        <v>-284.764394535117</v>
      </c>
      <c r="AG343" s="32" t="str">
        <f aca="false">B343</f>
        <v>6,221</v>
      </c>
      <c r="AH343" s="32"/>
      <c r="AI343" s="119" t="str">
        <f aca="false">IF(V343&lt;B343,"-","+")</f>
        <v>-</v>
      </c>
      <c r="AJ343" s="120" t="n">
        <f aca="false">IF(AI343="-",AJ342-1,AJ342+1)</f>
        <v>-318</v>
      </c>
      <c r="AK343" s="112"/>
      <c r="AL343" s="105" t="n">
        <f aca="false">V343-V$16+AL342</f>
        <v>-4876.56359235452</v>
      </c>
      <c r="AM343" s="105" t="n">
        <f aca="false">B343-B$16+AM342</f>
        <v>316.120615384617</v>
      </c>
      <c r="AN343" s="105" t="n">
        <f aca="false">(AM343-AM$16)^2</f>
        <v>204.084178655273</v>
      </c>
      <c r="AO343" s="105" t="n">
        <f aca="false">(AM343-AL343)^2</f>
        <v>26963969.2813034</v>
      </c>
      <c r="AP343" s="32"/>
      <c r="AQ343" s="109" t="n">
        <f aca="false">((V343-B343)/B343)^2</f>
        <v>2095.32295163694</v>
      </c>
    </row>
    <row r="344" customFormat="false" ht="12.8" hidden="false" customHeight="false" outlineLevel="0" collapsed="false">
      <c r="A344" s="113" t="n">
        <v>41235</v>
      </c>
      <c r="B344" s="114" t="s">
        <v>144</v>
      </c>
      <c r="C344" s="68" t="n">
        <v>4.13</v>
      </c>
      <c r="D344" s="115" t="n">
        <v>4.3</v>
      </c>
      <c r="E344" s="116" t="n">
        <v>0</v>
      </c>
      <c r="F344" s="116" t="n">
        <v>0</v>
      </c>
      <c r="G344" s="116" t="n">
        <v>0</v>
      </c>
      <c r="H344" s="117"/>
      <c r="I344" s="117"/>
      <c r="J344" s="118" t="n">
        <f aca="false">(D344*D$15*D$8+E344*E$15*E$8+F344*F$15*F$8+G344*G$15*G$8+H344*H$15*H$8+I344*I$15*I$8)*M$15</f>
        <v>1.5631769109593</v>
      </c>
      <c r="K344" s="105" t="n">
        <f aca="false">K343+J344-M344-N344-O344</f>
        <v>151.595161733192</v>
      </c>
      <c r="L344" s="109" t="n">
        <f aca="false">K343/$K$3</f>
        <v>0.765795375175502</v>
      </c>
      <c r="M344" s="118" t="n">
        <f aca="false">IF(J344&gt;K$6,(J344-K$6)^2/(J344-K$6+K$3-K343),0)</f>
        <v>0</v>
      </c>
      <c r="N344" s="118" t="n">
        <f aca="false">IF((J344-M344)&gt;C344,C344,(J344-M344+(C344-(J344-M344))*L344))</f>
        <v>3.52883816144036</v>
      </c>
      <c r="O344" s="118" t="n">
        <f aca="false">IF(K343&gt;(K$5/100*K$3),(K$4/100*L344*(K343-(K$5/100*K$3))),0)</f>
        <v>4.1930243024802</v>
      </c>
      <c r="P344" s="105" t="n">
        <f aca="false">P343+M344-Q344</f>
        <v>4.24673604462257</v>
      </c>
      <c r="Q344" s="118" t="n">
        <f aca="false">P343*(1-0.5^(1/K$7))</f>
        <v>4.24673604462257</v>
      </c>
      <c r="R344" s="105" t="n">
        <f aca="false">R343-S344+O344</f>
        <v>35.5106024356377</v>
      </c>
      <c r="S344" s="118" t="n">
        <f aca="false">R343*(1-0.5^(1/K$8))</f>
        <v>0.732013688884984</v>
      </c>
      <c r="T344" s="105" t="n">
        <f aca="false">Q344*R$8/86.4</f>
        <v>422.363458697242</v>
      </c>
      <c r="U344" s="105" t="n">
        <f aca="false">S344*R$8/86.4</f>
        <v>72.803166997554</v>
      </c>
      <c r="V344" s="105" t="n">
        <f aca="false">(Q344+S344)*R$8/86.4</f>
        <v>495.166625694796</v>
      </c>
      <c r="Y344" s="15"/>
      <c r="Z344" s="15"/>
      <c r="AA344" s="15"/>
      <c r="AB344" s="15"/>
      <c r="AC344" s="105" t="n">
        <f aca="false">(B344-B$16)^2</f>
        <v>1.54351953254438</v>
      </c>
      <c r="AD344" s="105" t="n">
        <f aca="false">(B344-V344)^2</f>
        <v>240706.635878651</v>
      </c>
      <c r="AE344" s="32"/>
      <c r="AF344" s="32" t="n">
        <f aca="false">B344-V344</f>
        <v>-490.618625694796</v>
      </c>
      <c r="AG344" s="32" t="str">
        <f aca="false">B344</f>
        <v>4,548</v>
      </c>
      <c r="AH344" s="32"/>
      <c r="AI344" s="119" t="str">
        <f aca="false">IF(V344&lt;B344,"-","+")</f>
        <v>-</v>
      </c>
      <c r="AJ344" s="120" t="n">
        <f aca="false">IF(AI344="-",AJ343-1,AJ343+1)</f>
        <v>-319</v>
      </c>
      <c r="AK344" s="112"/>
      <c r="AL344" s="105" t="n">
        <f aca="false">V344-V$16+AL343</f>
        <v>-4466.39628303573</v>
      </c>
      <c r="AM344" s="105" t="n">
        <f aca="false">B344-B$16+AM343</f>
        <v>314.878230769232</v>
      </c>
      <c r="AN344" s="105" t="n">
        <f aca="false">(AM344-AM$16)^2</f>
        <v>241.124622901808</v>
      </c>
      <c r="AO344" s="105" t="n">
        <f aca="false">(AM344-AL344)^2</f>
        <v>22860585.9763608</v>
      </c>
      <c r="AP344" s="32"/>
      <c r="AQ344" s="109" t="n">
        <f aca="false">((V344-B344)/B344)^2</f>
        <v>11637.1639035401</v>
      </c>
    </row>
    <row r="345" customFormat="false" ht="12.8" hidden="false" customHeight="false" outlineLevel="0" collapsed="false">
      <c r="A345" s="113" t="n">
        <v>41236</v>
      </c>
      <c r="B345" s="114" t="s">
        <v>148</v>
      </c>
      <c r="C345" s="68" t="n">
        <v>4.13</v>
      </c>
      <c r="D345" s="115" t="n">
        <v>9.3</v>
      </c>
      <c r="E345" s="116" t="n">
        <v>0</v>
      </c>
      <c r="F345" s="116" t="n">
        <v>0</v>
      </c>
      <c r="G345" s="116" t="n">
        <v>0</v>
      </c>
      <c r="H345" s="117"/>
      <c r="I345" s="117"/>
      <c r="J345" s="118" t="n">
        <f aca="false">(D345*D$15*D$8+E345*E$15*E$8+F345*F$15*F$8+G345*G$15*G$8+H345*H$15*H$8+I345*I$15*I$8)*M$15</f>
        <v>3.38082448184221</v>
      </c>
      <c r="K345" s="105" t="n">
        <f aca="false">K344+J345-M345-N345-O345</f>
        <v>147.457404762639</v>
      </c>
      <c r="L345" s="109" t="n">
        <f aca="false">K344/$K$3</f>
        <v>0.73589884336501</v>
      </c>
      <c r="M345" s="118" t="n">
        <f aca="false">IF(J345&gt;K$6,(J345-K$6)^2/(J345-K$6+K$3-K344),0)</f>
        <v>0.0140335075902033</v>
      </c>
      <c r="N345" s="118" t="n">
        <f aca="false">IF((J345-M345)&gt;C345,C345,(J345-M345+(C345-(J345-M345))*L345))</f>
        <v>3.92843561354569</v>
      </c>
      <c r="O345" s="118" t="n">
        <f aca="false">IF(K344&gt;(K$5/100*K$3),(K$4/100*L345*(K344-(K$5/100*K$3))),0)</f>
        <v>3.57611233125917</v>
      </c>
      <c r="P345" s="105" t="n">
        <f aca="false">P344+M345-Q345</f>
        <v>2.13740152990149</v>
      </c>
      <c r="Q345" s="118" t="n">
        <f aca="false">P344*(1-0.5^(1/K$7))</f>
        <v>2.12336802231128</v>
      </c>
      <c r="R345" s="105" t="n">
        <f aca="false">R344-S345+O345</f>
        <v>38.2756514863479</v>
      </c>
      <c r="S345" s="118" t="n">
        <f aca="false">R344*(1-0.5^(1/K$8))</f>
        <v>0.811063280548908</v>
      </c>
      <c r="T345" s="105" t="n">
        <f aca="false">Q345*R$8/86.4</f>
        <v>211.181729348621</v>
      </c>
      <c r="U345" s="105" t="n">
        <f aca="false">S345*R$8/86.4</f>
        <v>80.6651246499626</v>
      </c>
      <c r="V345" s="105" t="n">
        <f aca="false">(Q345+S345)*R$8/86.4</f>
        <v>291.846853998584</v>
      </c>
      <c r="Y345" s="15"/>
      <c r="Z345" s="15"/>
      <c r="AA345" s="15"/>
      <c r="AB345" s="15"/>
      <c r="AC345" s="105" t="n">
        <f aca="false">(B345-B$16)^2</f>
        <v>3.38333576331361</v>
      </c>
      <c r="AD345" s="105" t="n">
        <f aca="false">(B345-V345)^2</f>
        <v>82884.0227495738</v>
      </c>
      <c r="AE345" s="32"/>
      <c r="AF345" s="32" t="n">
        <f aca="false">B345-V345</f>
        <v>-287.895853998584</v>
      </c>
      <c r="AG345" s="32" t="str">
        <f aca="false">B345</f>
        <v>3,951</v>
      </c>
      <c r="AH345" s="32"/>
      <c r="AI345" s="119" t="str">
        <f aca="false">IF(V345&lt;B345,"-","+")</f>
        <v>-</v>
      </c>
      <c r="AJ345" s="120" t="n">
        <f aca="false">IF(AI345="-",AJ344-1,AJ344+1)</f>
        <v>-320</v>
      </c>
      <c r="AK345" s="112"/>
      <c r="AL345" s="105" t="n">
        <f aca="false">V345-V$16+AL344</f>
        <v>-4259.54874541315</v>
      </c>
      <c r="AM345" s="105" t="n">
        <f aca="false">B345-B$16+AM344</f>
        <v>313.038846153848</v>
      </c>
      <c r="AN345" s="105" t="n">
        <f aca="false">(AM345-AM$16)^2</f>
        <v>301.632578929214</v>
      </c>
      <c r="AO345" s="105" t="n">
        <f aca="false">(AM345-AL345)^2</f>
        <v>20908557.2825525</v>
      </c>
      <c r="AP345" s="32"/>
      <c r="AQ345" s="109" t="n">
        <f aca="false">((V345-B345)/B345)^2</f>
        <v>5309.53834879538</v>
      </c>
    </row>
    <row r="346" customFormat="false" ht="12.8" hidden="false" customHeight="false" outlineLevel="0" collapsed="false">
      <c r="A346" s="113" t="n">
        <v>41237</v>
      </c>
      <c r="B346" s="114" t="n">
        <v>3.53</v>
      </c>
      <c r="C346" s="68" t="n">
        <v>4.13</v>
      </c>
      <c r="D346" s="115" t="n">
        <v>8.4</v>
      </c>
      <c r="E346" s="116" t="n">
        <v>0</v>
      </c>
      <c r="F346" s="116" t="n">
        <v>0</v>
      </c>
      <c r="G346" s="116" t="n">
        <v>0</v>
      </c>
      <c r="H346" s="117"/>
      <c r="I346" s="117"/>
      <c r="J346" s="118" t="n">
        <f aca="false">(D346*D$15*D$8+E346*E$15*E$8+F346*F$15*F$8+G346*G$15*G$8+H346*H$15*H$8+I346*I$15*I$8)*M$15</f>
        <v>3.05364791908329</v>
      </c>
      <c r="K346" s="105" t="n">
        <f aca="false">K345+J346-M346-N346-O346</f>
        <v>143.500908241077</v>
      </c>
      <c r="L346" s="109" t="n">
        <f aca="false">K345/$K$3</f>
        <v>0.715812644478831</v>
      </c>
      <c r="M346" s="118" t="n">
        <f aca="false">IF(J346&gt;K$6,(J346-K$6)^2/(J346-K$6+K$3-K345),0)</f>
        <v>0.00518689517189439</v>
      </c>
      <c r="N346" s="118" t="n">
        <f aca="false">IF((J346-M346)&gt;C346,C346,(J346-M346+(C346-(J346-M346))*L346))</f>
        <v>3.82264029849231</v>
      </c>
      <c r="O346" s="118" t="n">
        <f aca="false">IF(K345&gt;(K$5/100*K$3),(K$4/100*L346*(K345-(K$5/100*K$3))),0)</f>
        <v>3.18231724698106</v>
      </c>
      <c r="P346" s="105" t="n">
        <f aca="false">P345+M346-Q346</f>
        <v>1.07388766012264</v>
      </c>
      <c r="Q346" s="118" t="n">
        <f aca="false">P345*(1-0.5^(1/K$7))</f>
        <v>1.06870076495074</v>
      </c>
      <c r="R346" s="105" t="n">
        <f aca="false">R345-S346+O346</f>
        <v>40.583751645181</v>
      </c>
      <c r="S346" s="118" t="n">
        <f aca="false">R345*(1-0.5^(1/K$8))</f>
        <v>0.874217088147989</v>
      </c>
      <c r="T346" s="105" t="n">
        <f aca="false">Q346*R$8/86.4</f>
        <v>106.288723069696</v>
      </c>
      <c r="U346" s="105" t="n">
        <f aca="false">S346*R$8/86.4</f>
        <v>86.9461509080517</v>
      </c>
      <c r="V346" s="105" t="n">
        <f aca="false">(Q346+S346)*R$8/86.4</f>
        <v>193.234873977748</v>
      </c>
      <c r="Y346" s="15"/>
      <c r="Z346" s="15"/>
      <c r="AA346" s="15"/>
      <c r="AB346" s="15"/>
      <c r="AC346" s="105" t="n">
        <f aca="false">(B346-B$16)^2</f>
        <v>5.10933860946746</v>
      </c>
      <c r="AD346" s="105" t="n">
        <f aca="false">(B346-V346)^2</f>
        <v>35987.9392109132</v>
      </c>
      <c r="AE346" s="32"/>
      <c r="AF346" s="32" t="n">
        <f aca="false">B346-V346</f>
        <v>-189.704873977748</v>
      </c>
      <c r="AG346" s="32" t="n">
        <f aca="false">B346</f>
        <v>3.53</v>
      </c>
      <c r="AH346" s="32"/>
      <c r="AI346" s="119" t="str">
        <f aca="false">IF(V346&lt;B346,"-","+")</f>
        <v>+</v>
      </c>
      <c r="AJ346" s="120" t="n">
        <f aca="false">IF(AI346="-",AJ345-1,AJ345+1)</f>
        <v>-319</v>
      </c>
      <c r="AK346" s="112"/>
      <c r="AL346" s="105" t="n">
        <f aca="false">V346-V$16+AL345</f>
        <v>-4151.3131878114</v>
      </c>
      <c r="AM346" s="105" t="n">
        <f aca="false">B346-B$16+AM345</f>
        <v>310.778461538463</v>
      </c>
      <c r="AN346" s="105" t="n">
        <f aca="false">(AM346-AM$16)^2</f>
        <v>385.256705480732</v>
      </c>
      <c r="AO346" s="105" t="n">
        <f aca="false">(AM346-AL346)^2</f>
        <v>19910261.8871978</v>
      </c>
      <c r="AP346" s="32"/>
      <c r="AQ346" s="109" t="n">
        <f aca="false">((V346-B346)/B346)^2</f>
        <v>2888.06901675747</v>
      </c>
    </row>
    <row r="347" customFormat="false" ht="12.8" hidden="false" customHeight="false" outlineLevel="0" collapsed="false">
      <c r="A347" s="113" t="n">
        <v>41238</v>
      </c>
      <c r="B347" s="114" t="s">
        <v>145</v>
      </c>
      <c r="C347" s="68" t="n">
        <v>4.13</v>
      </c>
      <c r="D347" s="115" t="n">
        <v>6.2</v>
      </c>
      <c r="E347" s="116" t="n">
        <v>7.1</v>
      </c>
      <c r="F347" s="116" t="n">
        <v>19.7</v>
      </c>
      <c r="G347" s="116" t="n">
        <v>13.7</v>
      </c>
      <c r="H347" s="117"/>
      <c r="I347" s="117"/>
      <c r="J347" s="118" t="n">
        <f aca="false">(D347*D$15*D$8+E347*E$15*E$8+F347*F$15*F$8+G347*G$15*G$8+H347*H$15*H$8+I347*I$15*I$8)*M$15</f>
        <v>10.226437827059</v>
      </c>
      <c r="K347" s="105" t="n">
        <f aca="false">K346+J347-M347-N347-O347</f>
        <v>145.925939627436</v>
      </c>
      <c r="L347" s="109" t="n">
        <f aca="false">K346/$K$3</f>
        <v>0.696606350684841</v>
      </c>
      <c r="M347" s="118" t="n">
        <f aca="false">IF(J347&gt;K$6,(J347-K$6)^2/(J347-K$6+K$3-K346),0)</f>
        <v>0.850087451776574</v>
      </c>
      <c r="N347" s="118" t="n">
        <f aca="false">IF((J347-M347)&gt;C347,C347,(J347-M347+(C347-(J347-M347))*L347))</f>
        <v>4.13</v>
      </c>
      <c r="O347" s="118" t="n">
        <f aca="false">IF(K346&gt;(K$5/100*K$3),(K$4/100*L347*(K346-(K$5/100*K$3))),0)</f>
        <v>2.82131898892385</v>
      </c>
      <c r="P347" s="105" t="n">
        <f aca="false">P346+M347-Q347</f>
        <v>1.38703128183789</v>
      </c>
      <c r="Q347" s="118" t="n">
        <f aca="false">P346*(1-0.5^(1/K$7))</f>
        <v>0.536943830061319</v>
      </c>
      <c r="R347" s="105" t="n">
        <f aca="false">R346-S347+O347</f>
        <v>42.4781364654722</v>
      </c>
      <c r="S347" s="118" t="n">
        <f aca="false">R346*(1-0.5^(1/K$8))</f>
        <v>0.926934168632658</v>
      </c>
      <c r="T347" s="105" t="n">
        <f aca="false">Q347*R$8/86.4</f>
        <v>53.4022955059828</v>
      </c>
      <c r="U347" s="105" t="n">
        <f aca="false">S347*R$8/86.4</f>
        <v>92.1891818409772</v>
      </c>
      <c r="V347" s="105" t="n">
        <f aca="false">(Q347+S347)*R$8/86.4</f>
        <v>145.59147734696</v>
      </c>
      <c r="Y347" s="15"/>
      <c r="Z347" s="15"/>
      <c r="AA347" s="15"/>
      <c r="AB347" s="15"/>
      <c r="AC347" s="105" t="n">
        <f aca="false">(B347-B$16)^2</f>
        <v>1.94709822485207</v>
      </c>
      <c r="AD347" s="105" t="n">
        <f aca="false">(B347-V347)^2</f>
        <v>19936.4452151906</v>
      </c>
      <c r="AE347" s="32"/>
      <c r="AF347" s="32" t="n">
        <f aca="false">B347-V347</f>
        <v>-141.19647734696</v>
      </c>
      <c r="AG347" s="32" t="str">
        <f aca="false">B347</f>
        <v>4,395</v>
      </c>
      <c r="AH347" s="32"/>
      <c r="AI347" s="119" t="str">
        <f aca="false">IF(V347&lt;B347,"-","+")</f>
        <v>-</v>
      </c>
      <c r="AJ347" s="120" t="n">
        <f aca="false">IF(AI347="-",AJ346-1,AJ346+1)</f>
        <v>-320</v>
      </c>
      <c r="AK347" s="112"/>
      <c r="AL347" s="105" t="n">
        <f aca="false">V347-V$16+AL346</f>
        <v>-4090.72102684045</v>
      </c>
      <c r="AM347" s="105" t="n">
        <f aca="false">B347-B$16+AM346</f>
        <v>309.383076923078</v>
      </c>
      <c r="AN347" s="105" t="n">
        <f aca="false">(AM347-AM$16)^2</f>
        <v>441.980902838484</v>
      </c>
      <c r="AO347" s="105" t="n">
        <f aca="false">(AM347-AL347)^2</f>
        <v>19360916.1239566</v>
      </c>
      <c r="AP347" s="32"/>
      <c r="AQ347" s="109" t="n">
        <f aca="false">((V347-B347)/B347)^2</f>
        <v>1032.1194560056</v>
      </c>
    </row>
    <row r="348" customFormat="false" ht="12.8" hidden="false" customHeight="false" outlineLevel="0" collapsed="false">
      <c r="A348" s="113" t="n">
        <v>41239</v>
      </c>
      <c r="B348" s="114" t="s">
        <v>143</v>
      </c>
      <c r="C348" s="68" t="n">
        <v>4.13</v>
      </c>
      <c r="D348" s="115" t="n">
        <v>9.7</v>
      </c>
      <c r="E348" s="116" t="n">
        <v>12.5</v>
      </c>
      <c r="F348" s="116" t="n">
        <v>9.7</v>
      </c>
      <c r="G348" s="116" t="n">
        <v>12.7</v>
      </c>
      <c r="H348" s="117"/>
      <c r="I348" s="117"/>
      <c r="J348" s="118" t="n">
        <f aca="false">(D348*D$15*D$8+E348*E$15*E$8+F348*F$15*F$8+G348*G$15*G$8+H348*H$15*H$8+I348*I$15*I$8)*M$15</f>
        <v>11.7900669204856</v>
      </c>
      <c r="K348" s="105" t="n">
        <f aca="false">K347+J348-M348-N348-O348</f>
        <v>149.300989942188</v>
      </c>
      <c r="L348" s="109" t="n">
        <f aca="false">K347/$K$3</f>
        <v>0.708378347705999</v>
      </c>
      <c r="M348" s="118" t="n">
        <f aca="false">IF(J348&gt;K$6,(J348-K$6)^2/(J348-K$6+K$3-K347),0)</f>
        <v>1.24423598703228</v>
      </c>
      <c r="N348" s="118" t="n">
        <f aca="false">IF((J348-M348)&gt;C348,C348,(J348-M348+(C348-(J348-M348))*L348))</f>
        <v>4.13</v>
      </c>
      <c r="O348" s="118" t="n">
        <f aca="false">IF(K347&gt;(K$5/100*K$3),(K$4/100*L348*(K347-(K$5/100*K$3))),0)</f>
        <v>3.04078061870105</v>
      </c>
      <c r="P348" s="105" t="n">
        <f aca="false">P347+M348-Q348</f>
        <v>1.93775162795123</v>
      </c>
      <c r="Q348" s="118" t="n">
        <f aca="false">P347*(1-0.5^(1/K$7))</f>
        <v>0.693515640918947</v>
      </c>
      <c r="R348" s="105" t="n">
        <f aca="false">R347-S348+O348</f>
        <v>44.5487151064474</v>
      </c>
      <c r="S348" s="118" t="n">
        <f aca="false">R347*(1-0.5^(1/K$8))</f>
        <v>0.970201977725794</v>
      </c>
      <c r="T348" s="105" t="n">
        <f aca="false">Q348*R$8/86.4</f>
        <v>68.974304426117</v>
      </c>
      <c r="U348" s="105" t="n">
        <f aca="false">S348*R$8/86.4</f>
        <v>96.4924258633999</v>
      </c>
      <c r="V348" s="105" t="n">
        <f aca="false">(Q348+S348)*R$8/86.4</f>
        <v>165.466730289517</v>
      </c>
      <c r="Y348" s="15"/>
      <c r="Z348" s="15"/>
      <c r="AA348" s="15"/>
      <c r="AB348" s="15"/>
      <c r="AC348" s="105" t="n">
        <f aca="false">(B348-B$16)^2</f>
        <v>1.18023153254438</v>
      </c>
      <c r="AD348" s="105" t="n">
        <f aca="false">(B348-V348)^2</f>
        <v>25844.6554501399</v>
      </c>
      <c r="AE348" s="32"/>
      <c r="AF348" s="32" t="n">
        <f aca="false">B348-V348</f>
        <v>-160.762730289517</v>
      </c>
      <c r="AG348" s="32" t="str">
        <f aca="false">B348</f>
        <v>4,704</v>
      </c>
      <c r="AH348" s="32"/>
      <c r="AI348" s="119" t="str">
        <f aca="false">IF(V348&lt;B348,"-","+")</f>
        <v>-</v>
      </c>
      <c r="AJ348" s="120" t="n">
        <f aca="false">IF(AI348="-",AJ347-1,AJ347+1)</f>
        <v>-321</v>
      </c>
      <c r="AK348" s="112"/>
      <c r="AL348" s="105" t="n">
        <f aca="false">V348-V$16+AL347</f>
        <v>-4010.25361292694</v>
      </c>
      <c r="AM348" s="105" t="n">
        <f aca="false">B348-B$16+AM347</f>
        <v>308.296692307694</v>
      </c>
      <c r="AN348" s="105" t="n">
        <f aca="false">(AM348-AM$16)^2</f>
        <v>488.840004685973</v>
      </c>
      <c r="AO348" s="105" t="n">
        <f aca="false">(AM348-AL348)^2</f>
        <v>18649876.7388421</v>
      </c>
      <c r="AP348" s="32"/>
      <c r="AQ348" s="109" t="n">
        <f aca="false">((V348-B348)/B348)^2</f>
        <v>1167.98192133034</v>
      </c>
    </row>
    <row r="349" customFormat="false" ht="12.8" hidden="false" customHeight="false" outlineLevel="0" collapsed="false">
      <c r="A349" s="113" t="n">
        <v>41240</v>
      </c>
      <c r="B349" s="114" t="s">
        <v>130</v>
      </c>
      <c r="C349" s="68" t="n">
        <v>4.13</v>
      </c>
      <c r="D349" s="115" t="n">
        <v>4.2</v>
      </c>
      <c r="E349" s="116" t="n">
        <v>16.4</v>
      </c>
      <c r="F349" s="116" t="n">
        <v>7.7</v>
      </c>
      <c r="G349" s="116" t="n">
        <v>2.7</v>
      </c>
      <c r="H349" s="117"/>
      <c r="I349" s="117"/>
      <c r="J349" s="118" t="n">
        <f aca="false">(D349*D$15*D$8+E349*E$15*E$8+F349*F$15*F$8+G349*G$15*G$8+H349*H$15*H$8+I349*I$15*I$8)*M$15</f>
        <v>6.20062259728121</v>
      </c>
      <c r="K349" s="105" t="n">
        <f aca="false">K348+J349-M349-N349-O349</f>
        <v>147.789159035955</v>
      </c>
      <c r="L349" s="109" t="n">
        <f aca="false">K348/$K$3</f>
        <v>0.724762087098001</v>
      </c>
      <c r="M349" s="118" t="n">
        <f aca="false">IF(J349&gt;K$6,(J349-K$6)^2/(J349-K$6+K$3-K348),0)</f>
        <v>0.226733292993854</v>
      </c>
      <c r="N349" s="118" t="n">
        <f aca="false">IF((J349-M349)&gt;C349,C349,(J349-M349+(C349-(J349-M349))*L349))</f>
        <v>4.13</v>
      </c>
      <c r="O349" s="118" t="n">
        <f aca="false">IF(K348&gt;(K$5/100*K$3),(K$4/100*L349*(K348-(K$5/100*K$3))),0)</f>
        <v>3.35572021052038</v>
      </c>
      <c r="P349" s="105" t="n">
        <f aca="false">P348+M349-Q349</f>
        <v>1.19560910696947</v>
      </c>
      <c r="Q349" s="118" t="n">
        <f aca="false">P348*(1-0.5^(1/K$7))</f>
        <v>0.968875813975614</v>
      </c>
      <c r="R349" s="105" t="n">
        <f aca="false">R348-S349+O349</f>
        <v>46.8869412577228</v>
      </c>
      <c r="S349" s="118" t="n">
        <f aca="false">R348*(1-0.5^(1/K$8))</f>
        <v>1.01749405924505</v>
      </c>
      <c r="T349" s="105" t="n">
        <f aca="false">Q349*R$8/86.4</f>
        <v>96.3605308969034</v>
      </c>
      <c r="U349" s="105" t="n">
        <f aca="false">S349*R$8/86.4</f>
        <v>101.195907998758</v>
      </c>
      <c r="V349" s="105" t="n">
        <f aca="false">(Q349+S349)*R$8/86.4</f>
        <v>197.556438895661</v>
      </c>
      <c r="Y349" s="15"/>
      <c r="Z349" s="15"/>
      <c r="AA349" s="15"/>
      <c r="AB349" s="15"/>
      <c r="AC349" s="105" t="n">
        <f aca="false">(B349-B$16)^2</f>
        <v>0.185429609467455</v>
      </c>
      <c r="AD349" s="105" t="n">
        <f aca="false">(B349-V349)^2</f>
        <v>36609.2501773953</v>
      </c>
      <c r="AE349" s="32"/>
      <c r="AF349" s="32" t="n">
        <f aca="false">B349-V349</f>
        <v>-191.335438895661</v>
      </c>
      <c r="AG349" s="32" t="str">
        <f aca="false">B349</f>
        <v>6,221</v>
      </c>
      <c r="AH349" s="32"/>
      <c r="AI349" s="119" t="str">
        <f aca="false">IF(V349&lt;B349,"-","+")</f>
        <v>-</v>
      </c>
      <c r="AJ349" s="120" t="n">
        <f aca="false">IF(AI349="-",AJ348-1,AJ348+1)</f>
        <v>-322</v>
      </c>
      <c r="AK349" s="112"/>
      <c r="AL349" s="105" t="n">
        <f aca="false">V349-V$16+AL348</f>
        <v>-3897.69649040728</v>
      </c>
      <c r="AM349" s="105" t="n">
        <f aca="false">B349-B$16+AM348</f>
        <v>308.727307692309</v>
      </c>
      <c r="AN349" s="105" t="n">
        <f aca="false">(AM349-AM$16)^2</f>
        <v>469.983857558101</v>
      </c>
      <c r="AO349" s="105" t="n">
        <f aca="false">(AM349-AL349)^2</f>
        <v>17694001.1692186</v>
      </c>
      <c r="AP349" s="32"/>
      <c r="AQ349" s="109" t="n">
        <f aca="false">((V349-B349)/B349)^2</f>
        <v>945.954899982543</v>
      </c>
    </row>
    <row r="350" customFormat="false" ht="12.8" hidden="false" customHeight="false" outlineLevel="0" collapsed="false">
      <c r="A350" s="113" t="n">
        <v>41241</v>
      </c>
      <c r="B350" s="114" t="s">
        <v>128</v>
      </c>
      <c r="C350" s="68" t="n">
        <v>4.13</v>
      </c>
      <c r="D350" s="115" t="n">
        <v>12.4</v>
      </c>
      <c r="E350" s="116" t="n">
        <v>4.9</v>
      </c>
      <c r="F350" s="116" t="n">
        <v>38.5</v>
      </c>
      <c r="G350" s="116" t="n">
        <v>12.4</v>
      </c>
      <c r="H350" s="117"/>
      <c r="I350" s="117"/>
      <c r="J350" s="118" t="n">
        <f aca="false">(D350*D$15*D$8+E350*E$15*E$8+F350*F$15*F$8+G350*G$15*G$8+H350*H$15*H$8+I350*I$15*I$8)*M$15</f>
        <v>12.1419193003462</v>
      </c>
      <c r="K350" s="105" t="n">
        <f aca="false">K349+J350-M350-N350-O350</f>
        <v>151.217677884332</v>
      </c>
      <c r="L350" s="109" t="n">
        <f aca="false">K349/$K$3</f>
        <v>0.717423102116287</v>
      </c>
      <c r="M350" s="118" t="n">
        <f aca="false">IF(J350&gt;K$6,(J350-K$6)^2/(J350-K$6+K$3-K349),0)</f>
        <v>1.37012271029419</v>
      </c>
      <c r="N350" s="118" t="n">
        <f aca="false">IF((J350-M350)&gt;C350,C350,(J350-M350+(C350-(J350-M350))*L350))</f>
        <v>4.13</v>
      </c>
      <c r="O350" s="118" t="n">
        <f aca="false">IF(K349&gt;(K$5/100*K$3),(K$4/100*L350*(K349-(K$5/100*K$3))),0)</f>
        <v>3.21327774167546</v>
      </c>
      <c r="P350" s="105" t="n">
        <f aca="false">P349+M350-Q350</f>
        <v>1.96792726377892</v>
      </c>
      <c r="Q350" s="118" t="n">
        <f aca="false">P349*(1-0.5^(1/K$7))</f>
        <v>0.597804553484734</v>
      </c>
      <c r="R350" s="105" t="n">
        <f aca="false">R349-S350+O350</f>
        <v>49.0293197810502</v>
      </c>
      <c r="S350" s="118" t="n">
        <f aca="false">R349*(1-0.5^(1/K$8))</f>
        <v>1.07089921834805</v>
      </c>
      <c r="T350" s="105" t="n">
        <f aca="false">Q350*R$8/86.4</f>
        <v>59.4552607418324</v>
      </c>
      <c r="U350" s="105" t="n">
        <f aca="false">S350*R$8/86.4</f>
        <v>106.50737249149</v>
      </c>
      <c r="V350" s="105" t="n">
        <f aca="false">(Q350+S350)*R$8/86.4</f>
        <v>165.962633233323</v>
      </c>
      <c r="Y350" s="15"/>
      <c r="Z350" s="15"/>
      <c r="AA350" s="15"/>
      <c r="AB350" s="15"/>
      <c r="AC350" s="105" t="n">
        <f aca="false">(B350-B$16)^2</f>
        <v>0.375297609467455</v>
      </c>
      <c r="AD350" s="105" t="n">
        <f aca="false">(B350-V350)^2</f>
        <v>25459.2765575524</v>
      </c>
      <c r="AE350" s="32"/>
      <c r="AF350" s="32" t="n">
        <f aca="false">B350-V350</f>
        <v>-159.559633233323</v>
      </c>
      <c r="AG350" s="32" t="str">
        <f aca="false">B350</f>
        <v>6,403</v>
      </c>
      <c r="AH350" s="32"/>
      <c r="AI350" s="119" t="str">
        <f aca="false">IF(V350&lt;B350,"-","+")</f>
        <v>-</v>
      </c>
      <c r="AJ350" s="120" t="n">
        <f aca="false">IF(AI350="-",AJ349-1,AJ349+1)</f>
        <v>-323</v>
      </c>
      <c r="AK350" s="112"/>
      <c r="AL350" s="105" t="n">
        <f aca="false">V350-V$16+AL349</f>
        <v>-3816.73317354996</v>
      </c>
      <c r="AM350" s="105" t="n">
        <f aca="false">B350-B$16+AM349</f>
        <v>309.339923076925</v>
      </c>
      <c r="AN350" s="105" t="n">
        <f aca="false">(AM350-AM$16)^2</f>
        <v>443.797241213199</v>
      </c>
      <c r="AO350" s="105" t="n">
        <f aca="false">(AM350-AL350)^2</f>
        <v>17024479.1987082</v>
      </c>
      <c r="AP350" s="32"/>
      <c r="AQ350" s="109" t="n">
        <f aca="false">((V350-B350)/B350)^2</f>
        <v>620.982061951536</v>
      </c>
    </row>
    <row r="351" customFormat="false" ht="12.8" hidden="false" customHeight="false" outlineLevel="0" collapsed="false">
      <c r="A351" s="113" t="n">
        <v>41242</v>
      </c>
      <c r="B351" s="114" t="s">
        <v>140</v>
      </c>
      <c r="C351" s="68" t="n">
        <v>4.13</v>
      </c>
      <c r="D351" s="115" t="n">
        <v>5.8</v>
      </c>
      <c r="E351" s="116" t="n">
        <v>1.7</v>
      </c>
      <c r="F351" s="116" t="n">
        <v>3.7</v>
      </c>
      <c r="G351" s="116" t="n">
        <v>1.5</v>
      </c>
      <c r="H351" s="117"/>
      <c r="I351" s="117"/>
      <c r="J351" s="118" t="n">
        <f aca="false">(D351*D$15*D$8+E351*E$15*E$8+F351*F$15*F$8+G351*G$15*G$8+H351*H$15*H$8+I351*I$15*I$8)*M$15</f>
        <v>3.21779240098329</v>
      </c>
      <c r="K351" s="105" t="n">
        <f aca="false">K350+J351-M351-N351-O351</f>
        <v>147.001744647023</v>
      </c>
      <c r="L351" s="109" t="n">
        <f aca="false">K350/$K$3</f>
        <v>0.734066397496756</v>
      </c>
      <c r="M351" s="118" t="n">
        <f aca="false">IF(J351&gt;K$6,(J351-K$6)^2/(J351-K$6+K$3-K350),0)</f>
        <v>0.00928333095159251</v>
      </c>
      <c r="N351" s="118" t="n">
        <f aca="false">IF((J351-M351)&gt;C351,C351,(J351-M351+(C351-(J351-M351))*L351))</f>
        <v>3.88494459731947</v>
      </c>
      <c r="O351" s="118" t="n">
        <f aca="false">IF(K350&gt;(K$5/100*K$3),(K$4/100*L351*(K350-(K$5/100*K$3))),0)</f>
        <v>3.53949771002103</v>
      </c>
      <c r="P351" s="105" t="n">
        <f aca="false">P350+M351-Q351</f>
        <v>0.993246962841053</v>
      </c>
      <c r="Q351" s="118" t="n">
        <f aca="false">P350*(1-0.5^(1/K$7))</f>
        <v>0.983963631889461</v>
      </c>
      <c r="R351" s="105" t="n">
        <f aca="false">R350-S351+O351</f>
        <v>51.4489862796246</v>
      </c>
      <c r="S351" s="118" t="n">
        <f aca="false">R350*(1-0.5^(1/K$8))</f>
        <v>1.11983121144664</v>
      </c>
      <c r="T351" s="105" t="n">
        <f aca="false">Q351*R$8/86.4</f>
        <v>97.861105194747</v>
      </c>
      <c r="U351" s="105" t="n">
        <f aca="false">S351*R$8/86.4</f>
        <v>111.373953703252</v>
      </c>
      <c r="V351" s="105" t="n">
        <f aca="false">(Q351+S351)*R$8/86.4</f>
        <v>209.235058897999</v>
      </c>
      <c r="Y351" s="15"/>
      <c r="Z351" s="15"/>
      <c r="AA351" s="15"/>
      <c r="AB351" s="15"/>
      <c r="AC351" s="105" t="n">
        <f aca="false">(B351-B$16)^2</f>
        <v>0.36528076331361</v>
      </c>
      <c r="AD351" s="105" t="n">
        <f aca="false">(B351-V351)^2</f>
        <v>41636.018437159</v>
      </c>
      <c r="AE351" s="32"/>
      <c r="AF351" s="32" t="n">
        <f aca="false">B351-V351</f>
        <v>-204.049058897999</v>
      </c>
      <c r="AG351" s="32" t="str">
        <f aca="false">B351</f>
        <v>5,186</v>
      </c>
      <c r="AH351" s="32"/>
      <c r="AI351" s="119" t="str">
        <f aca="false">IF(V351&lt;B351,"-","+")</f>
        <v>-</v>
      </c>
      <c r="AJ351" s="120" t="n">
        <f aca="false">IF(AI351="-",AJ350-1,AJ350+1)</f>
        <v>-324</v>
      </c>
      <c r="AK351" s="112"/>
      <c r="AL351" s="105" t="n">
        <f aca="false">V351-V$16+AL350</f>
        <v>-3692.49743102797</v>
      </c>
      <c r="AM351" s="105" t="n">
        <f aca="false">B351-B$16+AM350</f>
        <v>308.73553846154</v>
      </c>
      <c r="AN351" s="105" t="n">
        <f aca="false">(AM351-AM$16)^2</f>
        <v>469.62705378268</v>
      </c>
      <c r="AO351" s="105" t="n">
        <f aca="false">(AM351-AL351)^2</f>
        <v>16009865.2761298</v>
      </c>
      <c r="AP351" s="32"/>
      <c r="AQ351" s="109" t="n">
        <f aca="false">((V351-B351)/B351)^2</f>
        <v>1548.11838174327</v>
      </c>
    </row>
    <row r="352" customFormat="false" ht="12.8" hidden="false" customHeight="false" outlineLevel="0" collapsed="false">
      <c r="A352" s="113" t="n">
        <v>41243</v>
      </c>
      <c r="B352" s="114" t="s">
        <v>148</v>
      </c>
      <c r="C352" s="68" t="n">
        <v>4.13</v>
      </c>
      <c r="D352" s="115" t="n">
        <v>10.6</v>
      </c>
      <c r="E352" s="116" t="n">
        <v>2.3</v>
      </c>
      <c r="F352" s="116" t="n">
        <v>0</v>
      </c>
      <c r="G352" s="116" t="n">
        <v>0</v>
      </c>
      <c r="H352" s="117"/>
      <c r="I352" s="117"/>
      <c r="J352" s="118" t="n">
        <f aca="false">(D352*D$15*D$8+E352*E$15*E$8+F352*F$15*F$8+G352*G$15*G$8+H352*H$15*H$8+I352*I$15*I$8)*M$15</f>
        <v>4.30871971670347</v>
      </c>
      <c r="K352" s="105" t="n">
        <f aca="false">K351+J352-M352-N352-O352</f>
        <v>143.986695924911</v>
      </c>
      <c r="L352" s="109" t="n">
        <f aca="false">K351/$K$3</f>
        <v>0.713600702170014</v>
      </c>
      <c r="M352" s="118" t="n">
        <f aca="false">IF(J352&gt;K$6,(J352-K$6)^2/(J352-K$6+K$3-K351),0)</f>
        <v>0.0538008511333281</v>
      </c>
      <c r="N352" s="118" t="n">
        <f aca="false">IF((J352-M352)&gt;C352,C352,(J352-M352+(C352-(J352-M352))*L352))</f>
        <v>4.13</v>
      </c>
      <c r="O352" s="118" t="n">
        <f aca="false">IF(K351&gt;(K$5/100*K$3),(K$4/100*L352*(K351-(K$5/100*K$3))),0)</f>
        <v>3.13996758768211</v>
      </c>
      <c r="P352" s="105" t="n">
        <f aca="false">P351+M352-Q352</f>
        <v>0.550424332553855</v>
      </c>
      <c r="Q352" s="118" t="n">
        <f aca="false">P351*(1-0.5^(1/K$7))</f>
        <v>0.496623481420527</v>
      </c>
      <c r="R352" s="105" t="n">
        <f aca="false">R351-S352+O352</f>
        <v>53.413857396654</v>
      </c>
      <c r="S352" s="118" t="n">
        <f aca="false">R351*(1-0.5^(1/K$8))</f>
        <v>1.17509647065267</v>
      </c>
      <c r="T352" s="105" t="n">
        <f aca="false">Q352*R$8/86.4</f>
        <v>49.392194164891</v>
      </c>
      <c r="U352" s="105" t="n">
        <f aca="false">S352*R$8/86.4</f>
        <v>116.870416346278</v>
      </c>
      <c r="V352" s="105" t="n">
        <f aca="false">(Q352+S352)*R$8/86.4</f>
        <v>166.262610511169</v>
      </c>
      <c r="Y352" s="15"/>
      <c r="Z352" s="15"/>
      <c r="AA352" s="15"/>
      <c r="AB352" s="15"/>
      <c r="AC352" s="105" t="n">
        <f aca="false">(B352-B$16)^2</f>
        <v>3.38333576331361</v>
      </c>
      <c r="AD352" s="105" t="n">
        <f aca="false">(B352-V352)^2</f>
        <v>26345.0589067295</v>
      </c>
      <c r="AE352" s="32"/>
      <c r="AF352" s="32" t="n">
        <f aca="false">B352-V352</f>
        <v>-162.311610511169</v>
      </c>
      <c r="AG352" s="32" t="str">
        <f aca="false">B352</f>
        <v>3,951</v>
      </c>
      <c r="AH352" s="32"/>
      <c r="AI352" s="119" t="str">
        <f aca="false">IF(V352&lt;B352,"-","+")</f>
        <v>-</v>
      </c>
      <c r="AJ352" s="120" t="n">
        <f aca="false">IF(AI352="-",AJ351-1,AJ351+1)</f>
        <v>-325</v>
      </c>
      <c r="AK352" s="112"/>
      <c r="AL352" s="105" t="n">
        <f aca="false">V352-V$16+AL351</f>
        <v>-3611.2341368928</v>
      </c>
      <c r="AM352" s="105" t="n">
        <f aca="false">B352-B$16+AM351</f>
        <v>306.896153846155</v>
      </c>
      <c r="AN352" s="105" t="n">
        <f aca="false">(AM352-AM$16)^2</f>
        <v>552.732557265708</v>
      </c>
      <c r="AO352" s="105" t="n">
        <f aca="false">(AM352-AL352)^2</f>
        <v>15351744.9752062</v>
      </c>
      <c r="AP352" s="32"/>
      <c r="AQ352" s="109" t="n">
        <f aca="false">((V352-B352)/B352)^2</f>
        <v>1687.66061209635</v>
      </c>
    </row>
    <row r="353" customFormat="false" ht="12.8" hidden="false" customHeight="false" outlineLevel="0" collapsed="false">
      <c r="A353" s="113" t="n">
        <v>41244</v>
      </c>
      <c r="B353" s="114" t="s">
        <v>150</v>
      </c>
      <c r="C353" s="68" t="n">
        <v>4.13</v>
      </c>
      <c r="D353" s="115" t="n">
        <v>4.2</v>
      </c>
      <c r="E353" s="116" t="n">
        <v>0</v>
      </c>
      <c r="F353" s="116" t="n">
        <v>0</v>
      </c>
      <c r="G353" s="116" t="n">
        <v>0</v>
      </c>
      <c r="H353" s="117"/>
      <c r="I353" s="117"/>
      <c r="J353" s="118" t="n">
        <f aca="false">(D353*D$15*D$8+E353*E$15*E$8+F353*F$15*F$8+G353*G$15*G$8+H353*H$15*H$8+I353*I$15*I$8)*M$15</f>
        <v>1.52682395954164</v>
      </c>
      <c r="K353" s="105" t="n">
        <f aca="false">K352+J353-M353-N353-O353</f>
        <v>139.302343452643</v>
      </c>
      <c r="L353" s="109" t="n">
        <f aca="false">K352/$K$3</f>
        <v>0.69896454332481</v>
      </c>
      <c r="M353" s="118" t="n">
        <f aca="false">IF(J353&gt;K$6,(J353-K$6)^2/(J353-K$6+K$3-K352),0)</f>
        <v>0</v>
      </c>
      <c r="N353" s="118" t="n">
        <f aca="false">IF((J353-M353)&gt;C353,C353,(J353-M353+(C353-(J353-M353))*L353))</f>
        <v>3.34635171185471</v>
      </c>
      <c r="O353" s="118" t="n">
        <f aca="false">IF(K352&gt;(K$5/100*K$3),(K$4/100*L353*(K352-(K$5/100*K$3))),0)</f>
        <v>2.86482471995482</v>
      </c>
      <c r="P353" s="105" t="n">
        <f aca="false">P352+M353-Q353</f>
        <v>0.275212166276927</v>
      </c>
      <c r="Q353" s="118" t="n">
        <f aca="false">P352*(1-0.5^(1/K$7))</f>
        <v>0.275212166276927</v>
      </c>
      <c r="R353" s="105" t="n">
        <f aca="false">R352-S353+O353</f>
        <v>55.0587079276205</v>
      </c>
      <c r="S353" s="118" t="n">
        <f aca="false">R352*(1-0.5^(1/K$8))</f>
        <v>1.21997418898827</v>
      </c>
      <c r="T353" s="105" t="n">
        <f aca="false">Q353*R$8/86.4</f>
        <v>27.3715063057597</v>
      </c>
      <c r="U353" s="105" t="n">
        <f aca="false">S353*R$8/86.4</f>
        <v>121.333775532131</v>
      </c>
      <c r="V353" s="105" t="n">
        <f aca="false">(Q353+S353)*R$8/86.4</f>
        <v>148.705281837891</v>
      </c>
      <c r="Y353" s="15"/>
      <c r="Z353" s="15"/>
      <c r="AA353" s="15"/>
      <c r="AB353" s="15"/>
      <c r="AC353" s="105" t="n">
        <f aca="false">(B353-B$16)^2</f>
        <v>4.5045164556213</v>
      </c>
      <c r="AD353" s="105" t="n">
        <f aca="false">(B353-V353)^2</f>
        <v>21035.8131229239</v>
      </c>
      <c r="AE353" s="32"/>
      <c r="AF353" s="32" t="n">
        <f aca="false">B353-V353</f>
        <v>-145.037281837891</v>
      </c>
      <c r="AG353" s="32" t="str">
        <f aca="false">B353</f>
        <v>3,668</v>
      </c>
      <c r="AH353" s="32"/>
      <c r="AI353" s="119" t="str">
        <f aca="false">IF(V353&lt;B353,"-","+")</f>
        <v>-</v>
      </c>
      <c r="AJ353" s="120" t="n">
        <f aca="false">IF(AI353="-",AJ352-1,AJ352+1)</f>
        <v>-326</v>
      </c>
      <c r="AK353" s="112"/>
      <c r="AL353" s="105" t="n">
        <f aca="false">V353-V$16+AL352</f>
        <v>-3547.52817143092</v>
      </c>
      <c r="AM353" s="105" t="n">
        <f aca="false">B353-B$16+AM352</f>
        <v>304.773769230771</v>
      </c>
      <c r="AN353" s="105" t="n">
        <f aca="false">(AM353-AM$16)^2</f>
        <v>657.032722920299</v>
      </c>
      <c r="AO353" s="105" t="n">
        <f aca="false">(AM353-AL353)^2</f>
        <v>14840230.2420258</v>
      </c>
      <c r="AP353" s="32"/>
      <c r="AQ353" s="109" t="n">
        <f aca="false">((V353-B353)/B353)^2</f>
        <v>1563.50995218482</v>
      </c>
    </row>
    <row r="354" customFormat="false" ht="12.8" hidden="false" customHeight="false" outlineLevel="0" collapsed="false">
      <c r="A354" s="113" t="n">
        <v>41245</v>
      </c>
      <c r="B354" s="114" t="n">
        <v>3.53</v>
      </c>
      <c r="C354" s="68" t="n">
        <v>4.13</v>
      </c>
      <c r="D354" s="115" t="n">
        <v>2.4</v>
      </c>
      <c r="E354" s="116" t="n">
        <v>0</v>
      </c>
      <c r="F354" s="116" t="n">
        <v>0</v>
      </c>
      <c r="G354" s="116" t="n">
        <v>0.7</v>
      </c>
      <c r="H354" s="117"/>
      <c r="I354" s="117"/>
      <c r="J354" s="118" t="n">
        <f aca="false">(D354*D$15*D$8+E354*E$15*E$8+F354*F$15*F$8+G354*G$15*G$8+H354*H$15*H$8+I354*I$15*I$8)*M$15</f>
        <v>1.17293747431962</v>
      </c>
      <c r="K354" s="105" t="n">
        <f aca="false">K353+J354-M354-N354-O354</f>
        <v>134.847848835454</v>
      </c>
      <c r="L354" s="109" t="n">
        <f aca="false">K353/$K$3</f>
        <v>0.676224968216714</v>
      </c>
      <c r="M354" s="118" t="n">
        <f aca="false">IF(J354&gt;K$6,(J354-K$6)^2/(J354-K$6+K$3-K353),0)</f>
        <v>0</v>
      </c>
      <c r="N354" s="118" t="n">
        <f aca="false">IF((J354-M354)&gt;C354,C354,(J354-M354+(C354-(J354-M354))*L354))</f>
        <v>3.17257698676267</v>
      </c>
      <c r="O354" s="118" t="n">
        <f aca="false">IF(K353&gt;(K$5/100*K$3),(K$4/100*L354*(K353-(K$5/100*K$3))),0)</f>
        <v>2.45485510474557</v>
      </c>
      <c r="P354" s="105" t="n">
        <f aca="false">P353+M354-Q354</f>
        <v>0.137606083138464</v>
      </c>
      <c r="Q354" s="118" t="n">
        <f aca="false">P353*(1-0.5^(1/K$7))</f>
        <v>0.137606083138464</v>
      </c>
      <c r="R354" s="105" t="n">
        <f aca="false">R353-S354+O354</f>
        <v>56.2560204053296</v>
      </c>
      <c r="S354" s="118" t="n">
        <f aca="false">R353*(1-0.5^(1/K$8))</f>
        <v>1.25754262703649</v>
      </c>
      <c r="T354" s="105" t="n">
        <f aca="false">Q354*R$8/86.4</f>
        <v>13.6857531528798</v>
      </c>
      <c r="U354" s="105" t="n">
        <f aca="false">S354*R$8/86.4</f>
        <v>125.070182802367</v>
      </c>
      <c r="V354" s="105" t="n">
        <f aca="false">(Q354+S354)*R$8/86.4</f>
        <v>138.755935955247</v>
      </c>
      <c r="Y354" s="15"/>
      <c r="Z354" s="15"/>
      <c r="AA354" s="15"/>
      <c r="AB354" s="15"/>
      <c r="AC354" s="105" t="n">
        <f aca="false">(B354-B$16)^2</f>
        <v>5.10933860946746</v>
      </c>
      <c r="AD354" s="105" t="n">
        <f aca="false">(B354-V354)^2</f>
        <v>18286.0537549726</v>
      </c>
      <c r="AE354" s="32"/>
      <c r="AF354" s="32" t="n">
        <f aca="false">B354-V354</f>
        <v>-135.225935955247</v>
      </c>
      <c r="AG354" s="32" t="n">
        <f aca="false">B354</f>
        <v>3.53</v>
      </c>
      <c r="AH354" s="32"/>
      <c r="AI354" s="119" t="str">
        <f aca="false">IF(V354&lt;B354,"-","+")</f>
        <v>+</v>
      </c>
      <c r="AJ354" s="120" t="n">
        <f aca="false">IF(AI354="-",AJ353-1,AJ353+1)</f>
        <v>-325</v>
      </c>
      <c r="AK354" s="112"/>
      <c r="AL354" s="105" t="n">
        <f aca="false">V354-V$16+AL353</f>
        <v>-3493.77155185167</v>
      </c>
      <c r="AM354" s="105" t="n">
        <f aca="false">B354-B$16+AM353</f>
        <v>302.513384615386</v>
      </c>
      <c r="AN354" s="105" t="n">
        <f aca="false">(AM354-AM$16)^2</f>
        <v>778.021354915604</v>
      </c>
      <c r="AO354" s="105" t="n">
        <f aca="false">(AM354-AL354)^2</f>
        <v>14411779.3188467</v>
      </c>
      <c r="AP354" s="32"/>
      <c r="AQ354" s="109" t="n">
        <f aca="false">((V354-B354)/B354)^2</f>
        <v>1467.47456082407</v>
      </c>
    </row>
    <row r="355" customFormat="false" ht="12.8" hidden="false" customHeight="false" outlineLevel="0" collapsed="false">
      <c r="A355" s="113" t="n">
        <v>41246</v>
      </c>
      <c r="B355" s="114" t="s">
        <v>146</v>
      </c>
      <c r="C355" s="68" t="n">
        <v>4.13</v>
      </c>
      <c r="D355" s="115" t="n">
        <v>3.6</v>
      </c>
      <c r="E355" s="116" t="n">
        <v>50</v>
      </c>
      <c r="F355" s="116" t="n">
        <v>15.6</v>
      </c>
      <c r="G355" s="116" t="n">
        <v>0.5</v>
      </c>
      <c r="H355" s="117"/>
      <c r="I355" s="117"/>
      <c r="J355" s="118" t="n">
        <f aca="false">(D355*D$15*D$8+E355*E$15*E$8+F355*F$15*F$8+G355*G$15*G$8+H355*H$15*H$8+I355*I$15*I$8)*M$15</f>
        <v>11.9649099170687</v>
      </c>
      <c r="K355" s="105" t="n">
        <f aca="false">K354+J355-M355-N355-O355</f>
        <v>139.486759474289</v>
      </c>
      <c r="L355" s="109" t="n">
        <f aca="false">K354/$K$3</f>
        <v>0.654601207939099</v>
      </c>
      <c r="M355" s="118" t="n">
        <f aca="false">IF(J355&gt;K$6,(J355-K$6)^2/(J355-K$6+K$3-K354),0)</f>
        <v>1.11123524643912</v>
      </c>
      <c r="N355" s="118" t="n">
        <f aca="false">IF((J355-M355)&gt;C355,C355,(J355-M355+(C355-(J355-M355))*L355))</f>
        <v>4.13</v>
      </c>
      <c r="O355" s="118" t="n">
        <f aca="false">IF(K354&gt;(K$5/100*K$3),(K$4/100*L355*(K354-(K$5/100*K$3))),0)</f>
        <v>2.08476403179502</v>
      </c>
      <c r="P355" s="105" t="n">
        <f aca="false">P354+M355-Q355</f>
        <v>1.18003828800835</v>
      </c>
      <c r="Q355" s="118" t="n">
        <f aca="false">P354*(1-0.5^(1/K$7))</f>
        <v>0.0688030415692319</v>
      </c>
      <c r="R355" s="105" t="n">
        <f aca="false">R354-S355+O355</f>
        <v>57.0558951553032</v>
      </c>
      <c r="S355" s="118" t="n">
        <f aca="false">R354*(1-0.5^(1/K$8))</f>
        <v>1.28488928182144</v>
      </c>
      <c r="T355" s="105" t="n">
        <f aca="false">Q355*R$8/86.4</f>
        <v>6.84287657643992</v>
      </c>
      <c r="U355" s="105" t="n">
        <f aca="false">S355*R$8/86.4</f>
        <v>127.789972207079</v>
      </c>
      <c r="V355" s="105" t="n">
        <f aca="false">(Q355+S355)*R$8/86.4</f>
        <v>134.632848783519</v>
      </c>
      <c r="Y355" s="15"/>
      <c r="Z355" s="15"/>
      <c r="AA355" s="15"/>
      <c r="AB355" s="15"/>
      <c r="AC355" s="105" t="n">
        <f aca="false">(B355-B$16)^2</f>
        <v>2.39130537869823</v>
      </c>
      <c r="AD355" s="105" t="n">
        <f aca="false">(B355-V355)^2</f>
        <v>17001.2518870913</v>
      </c>
      <c r="AE355" s="32"/>
      <c r="AF355" s="32" t="n">
        <f aca="false">B355-V355</f>
        <v>-130.388848783519</v>
      </c>
      <c r="AG355" s="32" t="str">
        <f aca="false">B355</f>
        <v>4,244</v>
      </c>
      <c r="AH355" s="32"/>
      <c r="AI355" s="119" t="str">
        <f aca="false">IF(V355&lt;B355,"-","+")</f>
        <v>-</v>
      </c>
      <c r="AJ355" s="120" t="n">
        <f aca="false">IF(AI355="-",AJ354-1,AJ354+1)</f>
        <v>-326</v>
      </c>
      <c r="AK355" s="112"/>
      <c r="AL355" s="105" t="n">
        <f aca="false">V355-V$16+AL354</f>
        <v>-3444.13801944416</v>
      </c>
      <c r="AM355" s="105" t="n">
        <f aca="false">B355-B$16+AM354</f>
        <v>300.967000000001</v>
      </c>
      <c r="AN355" s="105" t="n">
        <f aca="false">(AM355-AM$16)^2</f>
        <v>866.67937811182</v>
      </c>
      <c r="AO355" s="105" t="n">
        <f aca="false">(AM355-AL355)^2</f>
        <v>14025811.6066659</v>
      </c>
      <c r="AP355" s="32"/>
      <c r="AQ355" s="109" t="n">
        <f aca="false">((V355-B355)/B355)^2</f>
        <v>943.909052903165</v>
      </c>
    </row>
    <row r="356" customFormat="false" ht="12.8" hidden="false" customHeight="false" outlineLevel="0" collapsed="false">
      <c r="A356" s="113" t="n">
        <v>41247</v>
      </c>
      <c r="B356" s="114" t="s">
        <v>148</v>
      </c>
      <c r="C356" s="68" t="n">
        <v>4.13</v>
      </c>
      <c r="D356" s="115" t="n">
        <v>0</v>
      </c>
      <c r="E356" s="116" t="n">
        <v>26.3</v>
      </c>
      <c r="F356" s="116" t="n">
        <v>21.2</v>
      </c>
      <c r="G356" s="116" t="n">
        <v>19.5</v>
      </c>
      <c r="H356" s="117"/>
      <c r="I356" s="117"/>
      <c r="J356" s="118" t="n">
        <f aca="false">(D356*D$15*D$8+E356*E$15*E$8+F356*F$15*F$8+G356*G$15*G$8+H356*H$15*H$8+I356*I$15*I$8)*M$15</f>
        <v>14.3152282332936</v>
      </c>
      <c r="K356" s="105" t="n">
        <f aca="false">K355+J356-M356-N356-O356</f>
        <v>145.419162086907</v>
      </c>
      <c r="L356" s="109" t="n">
        <f aca="false">K355/$K$3</f>
        <v>0.677120191622762</v>
      </c>
      <c r="M356" s="118" t="n">
        <f aca="false">IF(J356&gt;K$6,(J356-K$6)^2/(J356-K$6+K$3-K355),0)</f>
        <v>1.78223346398264</v>
      </c>
      <c r="N356" s="118" t="n">
        <f aca="false">IF((J356-M356)&gt;C356,C356,(J356-M356+(C356-(J356-M356))*L356))</f>
        <v>4.13</v>
      </c>
      <c r="O356" s="118" t="n">
        <f aca="false">IF(K355&gt;(K$5/100*K$3),(K$4/100*L356*(K355-(K$5/100*K$3))),0)</f>
        <v>2.47059215669241</v>
      </c>
      <c r="P356" s="105" t="n">
        <f aca="false">P355+M356-Q356</f>
        <v>2.37225260798682</v>
      </c>
      <c r="Q356" s="118" t="n">
        <f aca="false">P355*(1-0.5^(1/K$7))</f>
        <v>0.590019144004175</v>
      </c>
      <c r="R356" s="105" t="n">
        <f aca="false">R355-S356+O356</f>
        <v>58.2233288656362</v>
      </c>
      <c r="S356" s="118" t="n">
        <f aca="false">R355*(1-0.5^(1/K$8))</f>
        <v>1.30315844635948</v>
      </c>
      <c r="T356" s="105" t="n">
        <f aca="false">Q356*R$8/86.4</f>
        <v>58.6809549123597</v>
      </c>
      <c r="U356" s="105" t="n">
        <f aca="false">S356*R$8/86.4</f>
        <v>129.606950573692</v>
      </c>
      <c r="V356" s="105" t="n">
        <f aca="false">(Q356+S356)*R$8/86.4</f>
        <v>188.287905486052</v>
      </c>
      <c r="Y356" s="15"/>
      <c r="Z356" s="15"/>
      <c r="AA356" s="15"/>
      <c r="AB356" s="15"/>
      <c r="AC356" s="105" t="n">
        <f aca="false">(B356-B$16)^2</f>
        <v>3.38333576331361</v>
      </c>
      <c r="AD356" s="105" t="n">
        <f aca="false">(B356-V356)^2</f>
        <v>33980.0947241737</v>
      </c>
      <c r="AE356" s="32"/>
      <c r="AF356" s="32" t="n">
        <f aca="false">B356-V356</f>
        <v>-184.336905486052</v>
      </c>
      <c r="AG356" s="32" t="str">
        <f aca="false">B356</f>
        <v>3,951</v>
      </c>
      <c r="AH356" s="32"/>
      <c r="AI356" s="119" t="str">
        <f aca="false">IF(V356&lt;B356,"-","+")</f>
        <v>-</v>
      </c>
      <c r="AJ356" s="120" t="n">
        <f aca="false">IF(AI356="-",AJ355-1,AJ355+1)</f>
        <v>-327</v>
      </c>
      <c r="AK356" s="112"/>
      <c r="AL356" s="105" t="n">
        <f aca="false">V356-V$16+AL355</f>
        <v>-3340.84943033411</v>
      </c>
      <c r="AM356" s="105" t="n">
        <f aca="false">B356-B$16+AM355</f>
        <v>299.127615384617</v>
      </c>
      <c r="AN356" s="105" t="n">
        <f aca="false">(AM356-AM$16)^2</f>
        <v>978.363541855203</v>
      </c>
      <c r="AO356" s="105" t="n">
        <f aca="false">(AM356-AL356)^2</f>
        <v>13249432.8933592</v>
      </c>
      <c r="AP356" s="32"/>
      <c r="AQ356" s="109" t="n">
        <f aca="false">((V356-B356)/B356)^2</f>
        <v>2176.75988747334</v>
      </c>
    </row>
    <row r="357" customFormat="false" ht="12.8" hidden="false" customHeight="false" outlineLevel="0" collapsed="false">
      <c r="A357" s="113" t="n">
        <v>41248</v>
      </c>
      <c r="B357" s="114" t="s">
        <v>150</v>
      </c>
      <c r="C357" s="68" t="n">
        <v>4.13</v>
      </c>
      <c r="D357" s="115" t="n">
        <v>0</v>
      </c>
      <c r="E357" s="116" t="n">
        <v>32.4</v>
      </c>
      <c r="F357" s="116" t="n">
        <v>0</v>
      </c>
      <c r="G357" s="116" t="n">
        <v>0.8</v>
      </c>
      <c r="H357" s="117"/>
      <c r="I357" s="117"/>
      <c r="J357" s="118" t="n">
        <f aca="false">(D357*D$15*D$8+E357*E$15*E$8+F357*F$15*F$8+G357*G$15*G$8+H357*H$15*H$8+I357*I$15*I$8)*M$15</f>
        <v>6.75727847752504</v>
      </c>
      <c r="K357" s="105" t="n">
        <f aca="false">K356+J357-M357-N357-O357</f>
        <v>144.772461030428</v>
      </c>
      <c r="L357" s="109" t="n">
        <f aca="false">K356/$K$3</f>
        <v>0.705918262557803</v>
      </c>
      <c r="M357" s="118" t="n">
        <f aca="false">IF(J357&gt;K$6,(J357-K$6)^2/(J357-K$6+K$3-K356),0)</f>
        <v>0.279533414049341</v>
      </c>
      <c r="N357" s="118" t="n">
        <f aca="false">IF((J357-M357)&gt;C357,C357,(J357-M357+(C357-(J357-M357))*L357))</f>
        <v>4.13</v>
      </c>
      <c r="O357" s="118" t="n">
        <f aca="false">IF(K356&gt;(K$5/100*K$3),(K$4/100*L357*(K356-(K$5/100*K$3))),0)</f>
        <v>2.99444611995475</v>
      </c>
      <c r="P357" s="105" t="n">
        <f aca="false">P356+M357-Q357</f>
        <v>1.46565971804275</v>
      </c>
      <c r="Q357" s="118" t="n">
        <f aca="false">P356*(1-0.5^(1/K$7))</f>
        <v>1.18612630399341</v>
      </c>
      <c r="R357" s="105" t="n">
        <f aca="false">R356-S357+O357</f>
        <v>59.8879523164365</v>
      </c>
      <c r="S357" s="118" t="n">
        <f aca="false">R356*(1-0.5^(1/K$8))</f>
        <v>1.32982266915441</v>
      </c>
      <c r="T357" s="105" t="n">
        <f aca="false">Q357*R$8/86.4</f>
        <v>117.96739965527</v>
      </c>
      <c r="U357" s="105" t="n">
        <f aca="false">S357*R$8/86.4</f>
        <v>132.258868009767</v>
      </c>
      <c r="V357" s="105" t="n">
        <f aca="false">(Q357+S357)*R$8/86.4</f>
        <v>250.226267665037</v>
      </c>
      <c r="Y357" s="15"/>
      <c r="Z357" s="15"/>
      <c r="AA357" s="15"/>
      <c r="AB357" s="15"/>
      <c r="AC357" s="105" t="n">
        <f aca="false">(B357-B$16)^2</f>
        <v>4.5045164556213</v>
      </c>
      <c r="AD357" s="105" t="n">
        <f aca="false">(B357-V357)^2</f>
        <v>60790.9793539842</v>
      </c>
      <c r="AE357" s="32"/>
      <c r="AF357" s="32" t="n">
        <f aca="false">B357-V357</f>
        <v>-246.558267665037</v>
      </c>
      <c r="AG357" s="32" t="str">
        <f aca="false">B357</f>
        <v>3,668</v>
      </c>
      <c r="AH357" s="32"/>
      <c r="AI357" s="119" t="str">
        <f aca="false">IF(V357&lt;B357,"-","+")</f>
        <v>-</v>
      </c>
      <c r="AJ357" s="120" t="n">
        <f aca="false">IF(AI357="-",AJ356-1,AJ356+1)</f>
        <v>-328</v>
      </c>
      <c r="AK357" s="112"/>
      <c r="AL357" s="105" t="n">
        <f aca="false">V357-V$16+AL356</f>
        <v>-3175.62247904508</v>
      </c>
      <c r="AM357" s="105" t="n">
        <f aca="false">B357-B$16+AM356</f>
        <v>297.005230769232</v>
      </c>
      <c r="AN357" s="105" t="n">
        <f aca="false">(AM357-AM$16)^2</f>
        <v>1115.63936053938</v>
      </c>
      <c r="AO357" s="105" t="n">
        <f aca="false">(AM357-AL357)^2</f>
        <v>12059143.2109702</v>
      </c>
      <c r="AP357" s="32"/>
      <c r="AQ357" s="109" t="n">
        <f aca="false">((V357-B357)/B357)^2</f>
        <v>4518.35641758188</v>
      </c>
    </row>
    <row r="358" customFormat="false" ht="12.8" hidden="false" customHeight="false" outlineLevel="0" collapsed="false">
      <c r="A358" s="113" t="n">
        <v>41249</v>
      </c>
      <c r="B358" s="114" t="n">
        <v>3.53</v>
      </c>
      <c r="C358" s="68" t="n">
        <v>4.13</v>
      </c>
      <c r="D358" s="115" t="n">
        <v>0</v>
      </c>
      <c r="E358" s="116" t="n">
        <v>8.7</v>
      </c>
      <c r="F358" s="116" t="n">
        <v>15.3</v>
      </c>
      <c r="G358" s="116" t="n">
        <v>0</v>
      </c>
      <c r="H358" s="117"/>
      <c r="I358" s="117"/>
      <c r="J358" s="118" t="n">
        <f aca="false">(D358*D$15*D$8+E358*E$15*E$8+F358*F$15*F$8+G358*G$15*G$8+H358*H$15*H$8+I358*I$15*I$8)*M$15</f>
        <v>2.25540296757791</v>
      </c>
      <c r="K358" s="105" t="n">
        <f aca="false">K357+J358-M358-N358-O358</f>
        <v>140.519353144548</v>
      </c>
      <c r="L358" s="109" t="n">
        <f aca="false">K357/$K$3</f>
        <v>0.702778937040914</v>
      </c>
      <c r="M358" s="118" t="n">
        <f aca="false">IF(J358&gt;K$6,(J358-K$6)^2/(J358-K$6+K$3-K357),0)</f>
        <v>0</v>
      </c>
      <c r="N358" s="118" t="n">
        <f aca="false">IF((J358-M358)&gt;C358,C358,(J358-M358+(C358-(J358-M358))*L358))</f>
        <v>3.57283027740356</v>
      </c>
      <c r="O358" s="118" t="n">
        <f aca="false">IF(K357&gt;(K$5/100*K$3),(K$4/100*L358*(K357-(K$5/100*K$3))),0)</f>
        <v>2.93568057605475</v>
      </c>
      <c r="P358" s="105" t="n">
        <f aca="false">P357+M358-Q358</f>
        <v>0.732829859021375</v>
      </c>
      <c r="Q358" s="118" t="n">
        <f aca="false">P357*(1-0.5^(1/K$7))</f>
        <v>0.732829859021375</v>
      </c>
      <c r="R358" s="105" t="n">
        <f aca="false">R357-S358+O358</f>
        <v>61.4557901711755</v>
      </c>
      <c r="S358" s="118" t="n">
        <f aca="false">R357*(1-0.5^(1/K$8))</f>
        <v>1.36784272131579</v>
      </c>
      <c r="T358" s="105" t="n">
        <f aca="false">Q358*R$8/86.4</f>
        <v>72.8843400297532</v>
      </c>
      <c r="U358" s="105" t="n">
        <f aca="false">S358*R$8/86.4</f>
        <v>136.040191021604</v>
      </c>
      <c r="V358" s="105" t="n">
        <f aca="false">(Q358+S358)*R$8/86.4</f>
        <v>208.924531051357</v>
      </c>
      <c r="Y358" s="15"/>
      <c r="Z358" s="15"/>
      <c r="AA358" s="15"/>
      <c r="AB358" s="15"/>
      <c r="AC358" s="105" t="n">
        <f aca="false">(B358-B$16)^2</f>
        <v>5.10933860946746</v>
      </c>
      <c r="AD358" s="105" t="n">
        <f aca="false">(B358-V358)^2</f>
        <v>42186.9133858068</v>
      </c>
      <c r="AE358" s="32"/>
      <c r="AF358" s="32" t="n">
        <f aca="false">B358-V358</f>
        <v>-205.394531051357</v>
      </c>
      <c r="AG358" s="32" t="n">
        <f aca="false">B358</f>
        <v>3.53</v>
      </c>
      <c r="AH358" s="32"/>
      <c r="AI358" s="119" t="str">
        <f aca="false">IF(V358&lt;B358,"-","+")</f>
        <v>+</v>
      </c>
      <c r="AJ358" s="120" t="n">
        <f aca="false">IF(AI358="-",AJ357-1,AJ357+1)</f>
        <v>-327</v>
      </c>
      <c r="AK358" s="112"/>
      <c r="AL358" s="105" t="n">
        <f aca="false">V358-V$16+AL357</f>
        <v>-3051.69726436973</v>
      </c>
      <c r="AM358" s="105" t="n">
        <f aca="false">B358-B$16+AM357</f>
        <v>294.744846153848</v>
      </c>
      <c r="AN358" s="105" t="n">
        <f aca="false">(AM358-AM$16)^2</f>
        <v>1271.74776217966</v>
      </c>
      <c r="AO358" s="105" t="n">
        <f aca="false">(AM358-AL358)^2</f>
        <v>11198674.7990855</v>
      </c>
      <c r="AP358" s="32"/>
      <c r="AQ358" s="109" t="n">
        <f aca="false">((V358-B358)/B358)^2</f>
        <v>3385.54304952345</v>
      </c>
    </row>
    <row r="359" customFormat="false" ht="12.8" hidden="false" customHeight="false" outlineLevel="0" collapsed="false">
      <c r="A359" s="113" t="n">
        <v>41250</v>
      </c>
      <c r="B359" s="114" t="s">
        <v>151</v>
      </c>
      <c r="C359" s="68" t="n">
        <v>4.13</v>
      </c>
      <c r="D359" s="115" t="n">
        <v>0</v>
      </c>
      <c r="E359" s="116" t="n">
        <v>0</v>
      </c>
      <c r="F359" s="116" t="n">
        <v>0</v>
      </c>
      <c r="G359" s="116" t="n">
        <v>19.2</v>
      </c>
      <c r="H359" s="117"/>
      <c r="I359" s="117"/>
      <c r="J359" s="118" t="n">
        <f aca="false">(D359*D$15*D$8+E359*E$15*E$8+F359*F$15*F$8+G359*G$15*G$8+H359*H$15*H$8+I359*I$15*I$8)*M$15</f>
        <v>8.24137070525699</v>
      </c>
      <c r="K359" s="105" t="n">
        <f aca="false">K358+J359-M359-N359-O359</f>
        <v>141.608580672451</v>
      </c>
      <c r="L359" s="109" t="n">
        <f aca="false">K358/$K$3</f>
        <v>0.682132782255087</v>
      </c>
      <c r="M359" s="118" t="n">
        <f aca="false">IF(J359&gt;K$6,(J359-K$6)^2/(J359-K$6+K$3-K358),0)</f>
        <v>0.46282510246337</v>
      </c>
      <c r="N359" s="118" t="n">
        <f aca="false">IF((J359-M359)&gt;C359,C359,(J359-M359+(C359-(J359-M359))*L359))</f>
        <v>4.13</v>
      </c>
      <c r="O359" s="118" t="n">
        <f aca="false">IF(K358&gt;(K$5/100*K$3),(K$4/100*L359*(K358-(K$5/100*K$3))),0)</f>
        <v>2.55931807489016</v>
      </c>
      <c r="P359" s="105" t="n">
        <f aca="false">P358+M359-Q359</f>
        <v>0.829240031974058</v>
      </c>
      <c r="Q359" s="118" t="n">
        <f aca="false">P358*(1-0.5^(1/K$7))</f>
        <v>0.366414929510688</v>
      </c>
      <c r="R359" s="105" t="n">
        <f aca="false">R358-S359+O359</f>
        <v>62.6114560586576</v>
      </c>
      <c r="S359" s="118" t="n">
        <f aca="false">R358*(1-0.5^(1/K$8))</f>
        <v>1.40365218740801</v>
      </c>
      <c r="T359" s="105" t="n">
        <f aca="false">Q359*R$8/86.4</f>
        <v>36.4421700148766</v>
      </c>
      <c r="U359" s="105" t="n">
        <f aca="false">S359*R$8/86.4</f>
        <v>139.60165794441</v>
      </c>
      <c r="V359" s="105" t="n">
        <f aca="false">(Q359+S359)*R$8/86.4</f>
        <v>176.043827959286</v>
      </c>
      <c r="Y359" s="15"/>
      <c r="Z359" s="15"/>
      <c r="AA359" s="15"/>
      <c r="AB359" s="15"/>
      <c r="AC359" s="105" t="n">
        <f aca="false">(B359-B$16)^2</f>
        <v>5.7378674556213</v>
      </c>
      <c r="AD359" s="105" t="n">
        <f aca="false">(B359-V359)^2</f>
        <v>29807.6177957153</v>
      </c>
      <c r="AE359" s="32"/>
      <c r="AF359" s="32" t="n">
        <f aca="false">B359-V359</f>
        <v>-172.648827959286</v>
      </c>
      <c r="AG359" s="32" t="str">
        <f aca="false">B359</f>
        <v>3,395</v>
      </c>
      <c r="AH359" s="32"/>
      <c r="AI359" s="119" t="str">
        <f aca="false">IF(V359&lt;B359,"-","+")</f>
        <v>-</v>
      </c>
      <c r="AJ359" s="120" t="n">
        <f aca="false">IF(AI359="-",AJ358-1,AJ358+1)</f>
        <v>-328</v>
      </c>
      <c r="AK359" s="112"/>
      <c r="AL359" s="105" t="n">
        <f aca="false">V359-V$16+AL358</f>
        <v>-2960.65275278645</v>
      </c>
      <c r="AM359" s="105" t="n">
        <f aca="false">B359-B$16+AM358</f>
        <v>292.349461538463</v>
      </c>
      <c r="AN359" s="105" t="n">
        <f aca="false">(AM359-AM$16)^2</f>
        <v>1448.33199449412</v>
      </c>
      <c r="AO359" s="105" t="n">
        <f aca="false">(AM359-AL359)^2</f>
        <v>10582023.4064028</v>
      </c>
      <c r="AP359" s="32"/>
      <c r="AQ359" s="109" t="n">
        <f aca="false">((V359-B359)/B359)^2</f>
        <v>2586.11427579892</v>
      </c>
    </row>
    <row r="360" customFormat="false" ht="12.8" hidden="false" customHeight="false" outlineLevel="0" collapsed="false">
      <c r="A360" s="113" t="n">
        <v>41251</v>
      </c>
      <c r="B360" s="114" t="s">
        <v>151</v>
      </c>
      <c r="C360" s="68" t="n">
        <v>4.13</v>
      </c>
      <c r="D360" s="115" t="n">
        <v>0</v>
      </c>
      <c r="E360" s="116" t="n">
        <v>10.7</v>
      </c>
      <c r="F360" s="116" t="n">
        <v>13.4</v>
      </c>
      <c r="G360" s="116" t="n">
        <v>0</v>
      </c>
      <c r="H360" s="117"/>
      <c r="I360" s="117"/>
      <c r="J360" s="118" t="n">
        <f aca="false">(D360*D$15*D$8+E360*E$15*E$8+F360*F$15*F$8+G360*G$15*G$8+H360*H$15*H$8+I360*I$15*I$8)*M$15</f>
        <v>2.58511315929745</v>
      </c>
      <c r="K360" s="105" t="n">
        <f aca="false">K359+J360-M360-N360-O360</f>
        <v>137.892484680704</v>
      </c>
      <c r="L360" s="109" t="n">
        <f aca="false">K359/$K$3</f>
        <v>0.687420294526463</v>
      </c>
      <c r="M360" s="118" t="n">
        <f aca="false">IF(J360&gt;K$6,(J360-K$6)^2/(J360-K$6+K$3-K359),0)</f>
        <v>0.000112354830605559</v>
      </c>
      <c r="N360" s="118" t="n">
        <f aca="false">IF((J360-M360)&gt;C360,C360,(J360-M360+(C360-(J360-M360))*L360))</f>
        <v>3.6470646065034</v>
      </c>
      <c r="O360" s="118" t="n">
        <f aca="false">IF(K359&gt;(K$5/100*K$3),(K$4/100*L360*(K359-(K$5/100*K$3))),0)</f>
        <v>2.65403218971053</v>
      </c>
      <c r="P360" s="105" t="n">
        <f aca="false">P359+M360-Q360</f>
        <v>0.414732370817634</v>
      </c>
      <c r="Q360" s="118" t="n">
        <f aca="false">P359*(1-0.5^(1/K$7))</f>
        <v>0.414620015987029</v>
      </c>
      <c r="R360" s="105" t="n">
        <f aca="false">R359-S360+O360</f>
        <v>63.8354406156106</v>
      </c>
      <c r="S360" s="118" t="n">
        <f aca="false">R359*(1-0.5^(1/K$8))</f>
        <v>1.43004763275757</v>
      </c>
      <c r="T360" s="105" t="n">
        <f aca="false">Q360*R$8/86.4</f>
        <v>41.2364559881544</v>
      </c>
      <c r="U360" s="105" t="n">
        <f aca="false">S360*R$8/86.4</f>
        <v>142.2268438459</v>
      </c>
      <c r="V360" s="105" t="n">
        <f aca="false">(Q360+S360)*R$8/86.4</f>
        <v>183.463299834054</v>
      </c>
      <c r="Y360" s="15"/>
      <c r="Z360" s="15"/>
      <c r="AA360" s="15"/>
      <c r="AB360" s="15"/>
      <c r="AC360" s="105" t="n">
        <f aca="false">(B360-B$16)^2</f>
        <v>5.7378674556213</v>
      </c>
      <c r="AD360" s="105" t="n">
        <f aca="false">(B360-V360)^2</f>
        <v>32424.5926051269</v>
      </c>
      <c r="AE360" s="32"/>
      <c r="AF360" s="32" t="n">
        <f aca="false">B360-V360</f>
        <v>-180.068299834054</v>
      </c>
      <c r="AG360" s="32" t="str">
        <f aca="false">B360</f>
        <v>3,395</v>
      </c>
      <c r="AH360" s="32"/>
      <c r="AI360" s="119" t="str">
        <f aca="false">IF(V360&lt;B360,"-","+")</f>
        <v>-</v>
      </c>
      <c r="AJ360" s="120" t="n">
        <f aca="false">IF(AI360="-",AJ359-1,AJ359+1)</f>
        <v>-329</v>
      </c>
      <c r="AK360" s="112"/>
      <c r="AL360" s="105" t="n">
        <f aca="false">V360-V$16+AL359</f>
        <v>-2862.1887693284</v>
      </c>
      <c r="AM360" s="105" t="n">
        <f aca="false">B360-B$16+AM359</f>
        <v>289.954076923078</v>
      </c>
      <c r="AN360" s="105" t="n">
        <f aca="false">(AM360-AM$16)^2</f>
        <v>1636.39196171982</v>
      </c>
      <c r="AO360" s="105" t="n">
        <f aca="false">(AM360-AL360)^2</f>
        <v>9936004.52317434</v>
      </c>
      <c r="AP360" s="32"/>
      <c r="AQ360" s="109" t="n">
        <f aca="false">((V360-B360)/B360)^2</f>
        <v>2813.16348048238</v>
      </c>
    </row>
    <row r="361" customFormat="false" ht="12.8" hidden="false" customHeight="false" outlineLevel="0" collapsed="false">
      <c r="A361" s="113" t="n">
        <v>41252</v>
      </c>
      <c r="B361" s="114" t="s">
        <v>151</v>
      </c>
      <c r="C361" s="68" t="n">
        <v>4.9</v>
      </c>
      <c r="D361" s="115" t="n">
        <v>0</v>
      </c>
      <c r="E361" s="116" t="n">
        <v>1.8</v>
      </c>
      <c r="F361" s="116" t="n">
        <v>0</v>
      </c>
      <c r="G361" s="116" t="n">
        <v>2.7</v>
      </c>
      <c r="H361" s="117"/>
      <c r="I361" s="117"/>
      <c r="J361" s="118" t="n">
        <f aca="false">(D361*D$15*D$8+E361*E$15*E$8+F361*F$15*F$8+G361*G$15*G$8+H361*H$15*H$8+I361*I$15*I$8)*M$15</f>
        <v>1.51526986828636</v>
      </c>
      <c r="K361" s="105" t="n">
        <f aca="false">K360+J361-M361-N361-O361</f>
        <v>133.291174055626</v>
      </c>
      <c r="L361" s="109" t="n">
        <f aca="false">K360/$K$3</f>
        <v>0.669380993595652</v>
      </c>
      <c r="M361" s="118" t="n">
        <f aca="false">IF(J361&gt;K$6,(J361-K$6)^2/(J361-K$6+K$3-K360),0)</f>
        <v>0</v>
      </c>
      <c r="N361" s="118" t="n">
        <f aca="false">IF((J361-M361)&gt;C361,C361,(J361-M361+(C361-(J361-M361))*L361))</f>
        <v>3.78094388690598</v>
      </c>
      <c r="O361" s="118" t="n">
        <f aca="false">IF(K360&gt;(K$5/100*K$3),(K$4/100*L361*(K360-(K$5/100*K$3))),0)</f>
        <v>2.3356366064591</v>
      </c>
      <c r="P361" s="105" t="n">
        <f aca="false">P360+M361-Q361</f>
        <v>0.207366185408817</v>
      </c>
      <c r="Q361" s="118" t="n">
        <f aca="false">P360*(1-0.5^(1/K$7))</f>
        <v>0.207366185408817</v>
      </c>
      <c r="R361" s="105" t="n">
        <f aca="false">R360-S361+O361</f>
        <v>64.7130737433953</v>
      </c>
      <c r="S361" s="118" t="n">
        <f aca="false">R360*(1-0.5^(1/K$8))</f>
        <v>1.45800347867437</v>
      </c>
      <c r="T361" s="105" t="n">
        <f aca="false">Q361*R$8/86.4</f>
        <v>20.6238151761339</v>
      </c>
      <c r="U361" s="105" t="n">
        <f aca="false">S361*R$8/86.4</f>
        <v>145.007220975102</v>
      </c>
      <c r="V361" s="105" t="n">
        <f aca="false">(Q361+S361)*R$8/86.4</f>
        <v>165.631036151236</v>
      </c>
      <c r="Y361" s="15"/>
      <c r="Z361" s="15"/>
      <c r="AA361" s="15"/>
      <c r="AB361" s="15"/>
      <c r="AC361" s="105" t="n">
        <f aca="false">(B361-B$16)^2</f>
        <v>5.7378674556213</v>
      </c>
      <c r="AD361" s="105" t="n">
        <f aca="false">(B361-V361)^2</f>
        <v>26320.5314260652</v>
      </c>
      <c r="AE361" s="32"/>
      <c r="AF361" s="32" t="n">
        <f aca="false">B361-V361</f>
        <v>-162.236036151236</v>
      </c>
      <c r="AG361" s="32" t="str">
        <f aca="false">B361</f>
        <v>3,395</v>
      </c>
      <c r="AH361" s="32"/>
      <c r="AI361" s="119" t="str">
        <f aca="false">IF(V361&lt;B361,"-","+")</f>
        <v>-</v>
      </c>
      <c r="AJ361" s="120" t="n">
        <f aca="false">IF(AI361="-",AJ360-1,AJ360+1)</f>
        <v>-330</v>
      </c>
      <c r="AK361" s="112"/>
      <c r="AL361" s="105" t="n">
        <f aca="false">V361-V$16+AL360</f>
        <v>-2781.55704955316</v>
      </c>
      <c r="AM361" s="105" t="n">
        <f aca="false">B361-B$16+AM360</f>
        <v>287.558692307694</v>
      </c>
      <c r="AN361" s="105" t="n">
        <f aca="false">(AM361-AM$16)^2</f>
        <v>1835.92766385676</v>
      </c>
      <c r="AO361" s="105" t="n">
        <f aca="false">(AM361-AL361)^2</f>
        <v>9419471.43693812</v>
      </c>
      <c r="AP361" s="32"/>
      <c r="AQ361" s="109" t="n">
        <f aca="false">((V361-B361)/B361)^2</f>
        <v>2283.57403580724</v>
      </c>
    </row>
    <row r="362" customFormat="false" ht="12.8" hidden="false" customHeight="false" outlineLevel="0" collapsed="false">
      <c r="A362" s="113" t="n">
        <v>41253</v>
      </c>
      <c r="B362" s="114" t="s">
        <v>150</v>
      </c>
      <c r="C362" s="68" t="n">
        <v>4.9</v>
      </c>
      <c r="D362" s="115" t="n">
        <v>20.2</v>
      </c>
      <c r="E362" s="116" t="n">
        <v>32</v>
      </c>
      <c r="F362" s="116" t="n">
        <v>0</v>
      </c>
      <c r="G362" s="116" t="n">
        <v>2.9</v>
      </c>
      <c r="H362" s="117"/>
      <c r="I362" s="117"/>
      <c r="J362" s="118" t="n">
        <f aca="false">(D362*D$15*D$8+E362*E$15*E$8+F362*F$15*F$8+G362*G$15*G$8+H362*H$15*H$8+I362*I$15*I$8)*M$15</f>
        <v>14.9227907819218</v>
      </c>
      <c r="K362" s="105" t="n">
        <f aca="false">K361+J362-M362-N362-O362</f>
        <v>139.541201125548</v>
      </c>
      <c r="L362" s="109" t="n">
        <f aca="false">K361/$K$3</f>
        <v>0.64704453425061</v>
      </c>
      <c r="M362" s="118" t="n">
        <f aca="false">IF(J362&gt;K$6,(J362-K$6)^2/(J362-K$6+K$3-K361),0)</f>
        <v>1.81278985112627</v>
      </c>
      <c r="N362" s="118" t="n">
        <f aca="false">IF((J362-M362)&gt;C362,C362,(J362-M362+(C362-(J362-M362))*L362))</f>
        <v>4.9</v>
      </c>
      <c r="O362" s="118" t="n">
        <f aca="false">IF(K361&gt;(K$5/100*K$3),(K$4/100*L362*(K361-(K$5/100*K$3))),0)</f>
        <v>1.95997386087264</v>
      </c>
      <c r="P362" s="105" t="n">
        <f aca="false">P361+M362-Q362</f>
        <v>1.91647294383068</v>
      </c>
      <c r="Q362" s="118" t="n">
        <f aca="false">P361*(1-0.5^(1/K$7))</f>
        <v>0.103683092704409</v>
      </c>
      <c r="R362" s="105" t="n">
        <f aca="false">R361-S362+O362</f>
        <v>65.1949989572518</v>
      </c>
      <c r="S362" s="118" t="n">
        <f aca="false">R361*(1-0.5^(1/K$8))</f>
        <v>1.47804864701612</v>
      </c>
      <c r="T362" s="105" t="n">
        <f aca="false">Q362*R$8/86.4</f>
        <v>10.3119075880669</v>
      </c>
      <c r="U362" s="105" t="n">
        <f aca="false">S362*R$8/86.4</f>
        <v>147.000833608907</v>
      </c>
      <c r="V362" s="105" t="n">
        <f aca="false">(Q362+S362)*R$8/86.4</f>
        <v>157.312741196974</v>
      </c>
      <c r="Y362" s="15"/>
      <c r="Z362" s="15"/>
      <c r="AA362" s="15"/>
      <c r="AB362" s="15"/>
      <c r="AC362" s="105" t="n">
        <f aca="false">(B362-B$16)^2</f>
        <v>4.5045164556213</v>
      </c>
      <c r="AD362" s="105" t="n">
        <f aca="false">(B362-V362)^2</f>
        <v>23606.706497485</v>
      </c>
      <c r="AE362" s="32"/>
      <c r="AF362" s="32" t="n">
        <f aca="false">B362-V362</f>
        <v>-153.644741196973</v>
      </c>
      <c r="AG362" s="32" t="str">
        <f aca="false">B362</f>
        <v>3,668</v>
      </c>
      <c r="AH362" s="32"/>
      <c r="AI362" s="119" t="str">
        <f aca="false">IF(V362&lt;B362,"-","+")</f>
        <v>-</v>
      </c>
      <c r="AJ362" s="120" t="n">
        <f aca="false">IF(AI362="-",AJ361-1,AJ361+1)</f>
        <v>-331</v>
      </c>
      <c r="AK362" s="112"/>
      <c r="AL362" s="105" t="n">
        <f aca="false">V362-V$16+AL361</f>
        <v>-2709.2436247322</v>
      </c>
      <c r="AM362" s="105" t="n">
        <f aca="false">B362-B$16+AM361</f>
        <v>285.436307692309</v>
      </c>
      <c r="AN362" s="105" t="n">
        <f aca="false">(AM362-AM$16)^2</f>
        <v>2022.310891251</v>
      </c>
      <c r="AO362" s="105" t="n">
        <f aca="false">(AM362-AL362)^2</f>
        <v>8968107.89766603</v>
      </c>
      <c r="AP362" s="32"/>
      <c r="AQ362" s="109" t="n">
        <f aca="false">((V362-B362)/B362)^2</f>
        <v>1754.59443052866</v>
      </c>
    </row>
    <row r="363" customFormat="false" ht="12.8" hidden="false" customHeight="false" outlineLevel="0" collapsed="false">
      <c r="A363" s="113" t="n">
        <v>41254</v>
      </c>
      <c r="B363" s="114" t="s">
        <v>151</v>
      </c>
      <c r="C363" s="68" t="n">
        <v>4.9</v>
      </c>
      <c r="D363" s="115" t="n">
        <v>10.9</v>
      </c>
      <c r="E363" s="116" t="n">
        <v>10</v>
      </c>
      <c r="F363" s="116" t="n">
        <v>0</v>
      </c>
      <c r="G363" s="116" t="n">
        <v>7.2</v>
      </c>
      <c r="H363" s="117"/>
      <c r="I363" s="117"/>
      <c r="J363" s="118" t="n">
        <f aca="false">(D363*D$15*D$8+E363*E$15*E$8+F363*F$15*F$8+G363*G$15*G$8+H363*H$15*H$8+I363*I$15*I$8)*M$15</f>
        <v>9.03258079043829</v>
      </c>
      <c r="K363" s="105" t="n">
        <f aca="false">K362+J363-M363-N363-O363</f>
        <v>140.613884931981</v>
      </c>
      <c r="L363" s="109" t="n">
        <f aca="false">K362/$K$3</f>
        <v>0.677384471483245</v>
      </c>
      <c r="M363" s="118" t="n">
        <f aca="false">IF(J363&gt;K$6,(J363-K$6)^2/(J363-K$6+K$3-K362),0)</f>
        <v>0.584652762826604</v>
      </c>
      <c r="N363" s="118" t="n">
        <f aca="false">IF((J363-M363)&gt;C363,C363,(J363-M363+(C363-(J363-M363))*L363))</f>
        <v>4.9</v>
      </c>
      <c r="O363" s="118" t="n">
        <f aca="false">IF(K362&gt;(K$5/100*K$3),(K$4/100*L363*(K362-(K$5/100*K$3))),0)</f>
        <v>2.47524422117926</v>
      </c>
      <c r="P363" s="105" t="n">
        <f aca="false">P362+M363-Q363</f>
        <v>1.54288923474194</v>
      </c>
      <c r="Q363" s="118" t="n">
        <f aca="false">P362*(1-0.5^(1/K$7))</f>
        <v>0.958236471915339</v>
      </c>
      <c r="R363" s="105" t="n">
        <f aca="false">R362-S363+O363</f>
        <v>66.1811873443181</v>
      </c>
      <c r="S363" s="118" t="n">
        <f aca="false">R362*(1-0.5^(1/K$8))</f>
        <v>1.48905583411294</v>
      </c>
      <c r="T363" s="105" t="n">
        <f aca="false">Q363*R$8/86.4</f>
        <v>95.3023842959318</v>
      </c>
      <c r="U363" s="105" t="n">
        <f aca="false">S363*R$8/86.4</f>
        <v>148.095564612644</v>
      </c>
      <c r="V363" s="105" t="n">
        <f aca="false">(Q363+S363)*R$8/86.4</f>
        <v>243.397948908576</v>
      </c>
      <c r="Y363" s="15"/>
      <c r="Z363" s="15"/>
      <c r="AA363" s="15"/>
      <c r="AB363" s="15"/>
      <c r="AC363" s="105" t="n">
        <f aca="false">(B363-B$16)^2</f>
        <v>5.7378674556213</v>
      </c>
      <c r="AD363" s="105" t="n">
        <f aca="false">(B363-V363)^2</f>
        <v>57601.4154848125</v>
      </c>
      <c r="AE363" s="32"/>
      <c r="AF363" s="32" t="n">
        <f aca="false">B363-V363</f>
        <v>-240.002948908576</v>
      </c>
      <c r="AG363" s="32" t="str">
        <f aca="false">B363</f>
        <v>3,395</v>
      </c>
      <c r="AH363" s="32"/>
      <c r="AI363" s="119" t="str">
        <f aca="false">IF(V363&lt;B363,"-","+")</f>
        <v>-</v>
      </c>
      <c r="AJ363" s="120" t="n">
        <f aca="false">IF(AI363="-",AJ362-1,AJ362+1)</f>
        <v>-332</v>
      </c>
      <c r="AK363" s="112"/>
      <c r="AL363" s="105" t="n">
        <f aca="false">V363-V$16+AL362</f>
        <v>-2550.84499219962</v>
      </c>
      <c r="AM363" s="105" t="n">
        <f aca="false">B363-B$16+AM362</f>
        <v>283.040923076925</v>
      </c>
      <c r="AN363" s="105" t="n">
        <f aca="false">(AM363-AM$16)^2</f>
        <v>2243.49018321043</v>
      </c>
      <c r="AO363" s="105" t="n">
        <f aca="false">(AM363-AL363)^2</f>
        <v>8030909.3808028</v>
      </c>
      <c r="AP363" s="32"/>
      <c r="AQ363" s="109" t="n">
        <f aca="false">((V363-B363)/B363)^2</f>
        <v>4997.5091573038</v>
      </c>
    </row>
    <row r="364" customFormat="false" ht="12.8" hidden="false" customHeight="false" outlineLevel="0" collapsed="false">
      <c r="A364" s="113" t="n">
        <v>41255</v>
      </c>
      <c r="B364" s="114" t="s">
        <v>148</v>
      </c>
      <c r="C364" s="68" t="n">
        <v>4.9</v>
      </c>
      <c r="D364" s="115" t="n">
        <v>9.3</v>
      </c>
      <c r="E364" s="116" t="n">
        <v>0</v>
      </c>
      <c r="F364" s="116" t="n">
        <v>0</v>
      </c>
      <c r="G364" s="116" t="n">
        <v>0</v>
      </c>
      <c r="H364" s="117"/>
      <c r="I364" s="117"/>
      <c r="J364" s="118" t="n">
        <f aca="false">(D364*D$15*D$8+E364*E$15*E$8+F364*F$15*F$8+G364*G$15*G$8+H364*H$15*H$8+I364*I$15*I$8)*M$15</f>
        <v>3.38082448184221</v>
      </c>
      <c r="K364" s="105" t="n">
        <f aca="false">K363+J364-M364-N364-O364</f>
        <v>137.001424134299</v>
      </c>
      <c r="L364" s="109" t="n">
        <f aca="false">K363/$K$3</f>
        <v>0.682591674427092</v>
      </c>
      <c r="M364" s="118" t="n">
        <f aca="false">IF(J364&gt;K$6,(J364-K$6)^2/(J364-K$6+K$3-K363),0)</f>
        <v>0.0117079764522523</v>
      </c>
      <c r="N364" s="118" t="n">
        <f aca="false">IF((J364-M364)&gt;C364,C364,(J364-M364+(C364-(J364-M364))*L364))</f>
        <v>4.41408483332863</v>
      </c>
      <c r="O364" s="118" t="n">
        <f aca="false">IF(K363&gt;(K$5/100*K$3),(K$4/100*L364*(K363-(K$5/100*K$3))),0)</f>
        <v>2.56749246974288</v>
      </c>
      <c r="P364" s="105" t="n">
        <f aca="false">P363+M364-Q364</f>
        <v>0.783152593823223</v>
      </c>
      <c r="Q364" s="118" t="n">
        <f aca="false">P363*(1-0.5^(1/K$7))</f>
        <v>0.771444617370971</v>
      </c>
      <c r="R364" s="105" t="n">
        <f aca="false">R363-S364+O364</f>
        <v>67.2370994060577</v>
      </c>
      <c r="S364" s="118" t="n">
        <f aca="false">R363*(1-0.5^(1/K$8))</f>
        <v>1.51158040800331</v>
      </c>
      <c r="T364" s="105" t="n">
        <f aca="false">Q364*R$8/86.4</f>
        <v>76.7248101512587</v>
      </c>
      <c r="U364" s="105" t="n">
        <f aca="false">S364*R$8/86.4</f>
        <v>150.335769050607</v>
      </c>
      <c r="V364" s="105" t="n">
        <f aca="false">(Q364+S364)*R$8/86.4</f>
        <v>227.060579201866</v>
      </c>
      <c r="Y364" s="15"/>
      <c r="Z364" s="15"/>
      <c r="AA364" s="15"/>
      <c r="AB364" s="15"/>
      <c r="AC364" s="105" t="n">
        <f aca="false">(B364-B$16)^2</f>
        <v>3.38333576331361</v>
      </c>
      <c r="AD364" s="105" t="n">
        <f aca="false">(B364-V364)^2</f>
        <v>49777.8843316337</v>
      </c>
      <c r="AE364" s="32"/>
      <c r="AF364" s="32" t="n">
        <f aca="false">B364-V364</f>
        <v>-223.109579201866</v>
      </c>
      <c r="AG364" s="32" t="str">
        <f aca="false">B364</f>
        <v>3,951</v>
      </c>
      <c r="AH364" s="32"/>
      <c r="AI364" s="119" t="str">
        <f aca="false">IF(V364&lt;B364,"-","+")</f>
        <v>-</v>
      </c>
      <c r="AJ364" s="120" t="n">
        <f aca="false">IF(AI364="-",AJ363-1,AJ363+1)</f>
        <v>-333</v>
      </c>
      <c r="AK364" s="112"/>
      <c r="AL364" s="105" t="n">
        <f aca="false">V364-V$16+AL363</f>
        <v>-2408.78372937376</v>
      </c>
      <c r="AM364" s="105" t="n">
        <f aca="false">B364-B$16+AM363</f>
        <v>281.20153846154</v>
      </c>
      <c r="AN364" s="105" t="n">
        <f aca="false">(AM364-AM$16)^2</f>
        <v>2421.12024716683</v>
      </c>
      <c r="AO364" s="105" t="n">
        <f aca="false">(AM364-AL364)^2</f>
        <v>7236020.74117096</v>
      </c>
      <c r="AP364" s="32"/>
      <c r="AQ364" s="109" t="n">
        <f aca="false">((V364-B364)/B364)^2</f>
        <v>3188.76397420115</v>
      </c>
    </row>
    <row r="365" customFormat="false" ht="12.8" hidden="false" customHeight="false" outlineLevel="0" collapsed="false">
      <c r="A365" s="113" t="n">
        <v>41256</v>
      </c>
      <c r="B365" s="114" t="s">
        <v>150</v>
      </c>
      <c r="C365" s="68" t="n">
        <v>4.9</v>
      </c>
      <c r="D365" s="115" t="n">
        <v>8.5</v>
      </c>
      <c r="E365" s="116" t="n">
        <v>8.4</v>
      </c>
      <c r="F365" s="116" t="n">
        <v>14.5</v>
      </c>
      <c r="G365" s="116" t="n">
        <v>13.7</v>
      </c>
      <c r="H365" s="117"/>
      <c r="I365" s="117"/>
      <c r="J365" s="118" t="n">
        <f aca="false">(D365*D$15*D$8+E365*E$15*E$8+F365*F$15*F$8+G365*G$15*G$8+H365*H$15*H$8+I365*I$15*I$8)*M$15</f>
        <v>11.1386999756061</v>
      </c>
      <c r="K365" s="105" t="n">
        <f aca="false">K364+J365-M365-N365-O365</f>
        <v>140.017612664545</v>
      </c>
      <c r="L365" s="109" t="n">
        <f aca="false">K364/$K$3</f>
        <v>0.665055456962618</v>
      </c>
      <c r="M365" s="118" t="n">
        <f aca="false">IF(J365&gt;K$6,(J365-K$6)^2/(J365-K$6+K$3-K364),0)</f>
        <v>0.961228178859312</v>
      </c>
      <c r="N365" s="118" t="n">
        <f aca="false">IF((J365-M365)&gt;C365,C365,(J365-M365+(C365-(J365-M365))*L365))</f>
        <v>4.9</v>
      </c>
      <c r="O365" s="118" t="n">
        <f aca="false">IF(K364&gt;(K$5/100*K$3),(K$4/100*L365*(K364-(K$5/100*K$3))),0)</f>
        <v>2.26128326650163</v>
      </c>
      <c r="P365" s="105" t="n">
        <f aca="false">P364+M365-Q365</f>
        <v>1.35280447577092</v>
      </c>
      <c r="Q365" s="118" t="n">
        <f aca="false">P364*(1-0.5^(1/K$7))</f>
        <v>0.391576296911612</v>
      </c>
      <c r="R365" s="105" t="n">
        <f aca="false">R364-S365+O365</f>
        <v>67.9626851997352</v>
      </c>
      <c r="S365" s="118" t="n">
        <f aca="false">R364*(1-0.5^(1/K$8))</f>
        <v>1.5356974728241</v>
      </c>
      <c r="T365" s="105" t="n">
        <f aca="false">Q365*R$8/86.4</f>
        <v>38.9446194370542</v>
      </c>
      <c r="U365" s="105" t="n">
        <f aca="false">S365*R$8/86.4</f>
        <v>152.734356296036</v>
      </c>
      <c r="V365" s="105" t="n">
        <f aca="false">(Q365+S365)*R$8/86.4</f>
        <v>191.67897573309</v>
      </c>
      <c r="Y365" s="15"/>
      <c r="Z365" s="15"/>
      <c r="AA365" s="15"/>
      <c r="AB365" s="15"/>
      <c r="AC365" s="105" t="n">
        <f aca="false">(B365-B$16)^2</f>
        <v>4.5045164556213</v>
      </c>
      <c r="AD365" s="105" t="n">
        <f aca="false">(B365-V365)^2</f>
        <v>35348.1269961087</v>
      </c>
      <c r="AE365" s="32"/>
      <c r="AF365" s="32" t="n">
        <f aca="false">B365-V365</f>
        <v>-188.01097573309</v>
      </c>
      <c r="AG365" s="32" t="str">
        <f aca="false">B365</f>
        <v>3,668</v>
      </c>
      <c r="AH365" s="32"/>
      <c r="AI365" s="119" t="str">
        <f aca="false">IF(V365&lt;B365,"-","+")</f>
        <v>-</v>
      </c>
      <c r="AJ365" s="120" t="n">
        <f aca="false">IF(AI365="-",AJ364-1,AJ364+1)</f>
        <v>-334</v>
      </c>
      <c r="AK365" s="112"/>
      <c r="AL365" s="105" t="n">
        <f aca="false">V365-V$16+AL364</f>
        <v>-2302.10407001668</v>
      </c>
      <c r="AM365" s="105" t="n">
        <f aca="false">B365-B$16+AM364</f>
        <v>279.079153846155</v>
      </c>
      <c r="AN365" s="105" t="n">
        <f aca="false">(AM365-AM$16)^2</f>
        <v>2634.48812560248</v>
      </c>
      <c r="AO365" s="105" t="n">
        <f aca="false">(AM365-AL365)^2</f>
        <v>6662506.83515092</v>
      </c>
      <c r="AP365" s="32"/>
      <c r="AQ365" s="109" t="n">
        <f aca="false">((V365-B365)/B365)^2</f>
        <v>2627.28842600723</v>
      </c>
    </row>
    <row r="366" customFormat="false" ht="12.8" hidden="false" customHeight="false" outlineLevel="0" collapsed="false">
      <c r="A366" s="113" t="n">
        <v>41257</v>
      </c>
      <c r="B366" s="114" t="s">
        <v>148</v>
      </c>
      <c r="C366" s="68" t="n">
        <v>4.9</v>
      </c>
      <c r="D366" s="115" t="n">
        <v>0</v>
      </c>
      <c r="E366" s="116" t="n">
        <v>32.9</v>
      </c>
      <c r="F366" s="116" t="n">
        <v>17.2</v>
      </c>
      <c r="G366" s="116" t="n">
        <v>13.8</v>
      </c>
      <c r="H366" s="117"/>
      <c r="I366" s="117"/>
      <c r="J366" s="118" t="n">
        <f aca="false">(D366*D$15*D$8+E366*E$15*E$8+F366*F$15*F$8+G366*G$15*G$8+H366*H$15*H$8+I366*I$15*I$8)*M$15</f>
        <v>13.0357170574403</v>
      </c>
      <c r="K366" s="105" t="n">
        <f aca="false">K365+J366-M366-N366-O366</f>
        <v>144.186598624537</v>
      </c>
      <c r="L366" s="109" t="n">
        <f aca="false">K365/$K$3</f>
        <v>0.679697148857012</v>
      </c>
      <c r="M366" s="118" t="n">
        <f aca="false">IF(J366&gt;K$6,(J366-K$6)^2/(J366-K$6+K$3-K365),0)</f>
        <v>1.45065451888985</v>
      </c>
      <c r="N366" s="118" t="n">
        <f aca="false">IF((J366-M366)&gt;C366,C366,(J366-M366+(C366-(J366-M366))*L366))</f>
        <v>4.9</v>
      </c>
      <c r="O366" s="118" t="n">
        <f aca="false">IF(K365&gt;(K$5/100*K$3),(K$4/100*L366*(K365-(K$5/100*K$3))),0)</f>
        <v>2.51607657855842</v>
      </c>
      <c r="P366" s="105" t="n">
        <f aca="false">P365+M366-Q366</f>
        <v>2.12705675677531</v>
      </c>
      <c r="Q366" s="118" t="n">
        <f aca="false">P365*(1-0.5^(1/K$7))</f>
        <v>0.676402237885462</v>
      </c>
      <c r="R366" s="105" t="n">
        <f aca="false">R365-S366+O366</f>
        <v>68.9264919030383</v>
      </c>
      <c r="S366" s="118" t="n">
        <f aca="false">R365*(1-0.5^(1/K$8))</f>
        <v>1.55226987525536</v>
      </c>
      <c r="T366" s="105" t="n">
        <f aca="false">Q366*R$8/86.4</f>
        <v>67.2722734971038</v>
      </c>
      <c r="U366" s="105" t="n">
        <f aca="false">S366*R$8/86.4</f>
        <v>154.382581459136</v>
      </c>
      <c r="V366" s="105" t="n">
        <f aca="false">(Q366+S366)*R$8/86.4</f>
        <v>221.654854956239</v>
      </c>
      <c r="Y366" s="15"/>
      <c r="Z366" s="15"/>
      <c r="AA366" s="15"/>
      <c r="AB366" s="15"/>
      <c r="AC366" s="105" t="n">
        <f aca="false">(B366-B$16)^2</f>
        <v>3.38333576331361</v>
      </c>
      <c r="AD366" s="105" t="n">
        <f aca="false">(B366-V366)^2</f>
        <v>47394.9684628073</v>
      </c>
      <c r="AE366" s="32"/>
      <c r="AF366" s="32" t="n">
        <f aca="false">B366-V366</f>
        <v>-217.703854956239</v>
      </c>
      <c r="AG366" s="32" t="str">
        <f aca="false">B366</f>
        <v>3,951</v>
      </c>
      <c r="AH366" s="32"/>
      <c r="AI366" s="119" t="str">
        <f aca="false">IF(V366&lt;B366,"-","+")</f>
        <v>-</v>
      </c>
      <c r="AJ366" s="120" t="n">
        <f aca="false">IF(AI366="-",AJ365-1,AJ365+1)</f>
        <v>-335</v>
      </c>
      <c r="AK366" s="112"/>
      <c r="AL366" s="105" t="n">
        <f aca="false">V366-V$16+AL365</f>
        <v>-2165.44853143644</v>
      </c>
      <c r="AM366" s="105" t="n">
        <f aca="false">B366-B$16+AM365</f>
        <v>277.239769230771</v>
      </c>
      <c r="AN366" s="105" t="n">
        <f aca="false">(AM366-AM$16)^2</f>
        <v>2826.69262430445</v>
      </c>
      <c r="AO366" s="105" t="n">
        <f aca="false">(AM366-AL366)^2</f>
        <v>5966726.13421647</v>
      </c>
      <c r="AP366" s="32"/>
      <c r="AQ366" s="109" t="n">
        <f aca="false">((V366-B366)/B366)^2</f>
        <v>3036.11473291476</v>
      </c>
    </row>
    <row r="367" customFormat="false" ht="12.8" hidden="false" customHeight="false" outlineLevel="0" collapsed="false">
      <c r="A367" s="113" t="n">
        <v>41258</v>
      </c>
      <c r="B367" s="114" t="s">
        <v>154</v>
      </c>
      <c r="C367" s="68" t="n">
        <v>4.9</v>
      </c>
      <c r="D367" s="115" t="n">
        <v>0</v>
      </c>
      <c r="E367" s="116" t="n">
        <v>27</v>
      </c>
      <c r="F367" s="116" t="n">
        <v>6.6</v>
      </c>
      <c r="G367" s="116" t="n">
        <v>11.2</v>
      </c>
      <c r="H367" s="117"/>
      <c r="I367" s="117"/>
      <c r="J367" s="118" t="n">
        <f aca="false">(D367*D$15*D$8+E367*E$15*E$8+F367*F$15*F$8+G367*G$15*G$8+H367*H$15*H$8+I367*I$15*I$8)*M$15</f>
        <v>10.3823614791822</v>
      </c>
      <c r="K367" s="105" t="n">
        <f aca="false">K366+J367-M367-N367-O367</f>
        <v>145.894696990071</v>
      </c>
      <c r="L367" s="109" t="n">
        <f aca="false">K366/$K$3</f>
        <v>0.699934944779304</v>
      </c>
      <c r="M367" s="118" t="n">
        <f aca="false">IF(J367&gt;K$6,(J367-K$6)^2/(J367-K$6+K$3-K366),0)</f>
        <v>0.891469150256307</v>
      </c>
      <c r="N367" s="118" t="n">
        <f aca="false">IF((J367-M367)&gt;C367,C367,(J367-M367+(C367-(J367-M367))*L367))</f>
        <v>4.9</v>
      </c>
      <c r="O367" s="118" t="n">
        <f aca="false">IF(K366&gt;(K$5/100*K$3),(K$4/100*L367*(K366-(K$5/100*K$3))),0)</f>
        <v>2.88279396339124</v>
      </c>
      <c r="P367" s="105" t="n">
        <f aca="false">P366+M367-Q367</f>
        <v>1.95499752864396</v>
      </c>
      <c r="Q367" s="118" t="n">
        <f aca="false">P366*(1-0.5^(1/K$7))</f>
        <v>1.06352837838765</v>
      </c>
      <c r="R367" s="105" t="n">
        <f aca="false">R366-S367+O367</f>
        <v>70.2350026156474</v>
      </c>
      <c r="S367" s="118" t="n">
        <f aca="false">R366*(1-0.5^(1/K$8))</f>
        <v>1.57428325078209</v>
      </c>
      <c r="T367" s="105" t="n">
        <f aca="false">Q367*R$8/86.4</f>
        <v>105.774298095893</v>
      </c>
      <c r="U367" s="105" t="n">
        <f aca="false">S367*R$8/86.4</f>
        <v>156.571944143177</v>
      </c>
      <c r="V367" s="105" t="n">
        <f aca="false">(Q367+S367)*R$8/86.4</f>
        <v>262.346242239069</v>
      </c>
      <c r="Y367" s="15"/>
      <c r="Z367" s="15"/>
      <c r="AA367" s="15"/>
      <c r="AB367" s="15"/>
      <c r="AC367" s="105" t="n">
        <f aca="false">(B367-B$16)^2</f>
        <v>48.8687034556213</v>
      </c>
      <c r="AD367" s="105" t="n">
        <f aca="false">(B367-V367)^2</f>
        <v>62282.8101338454</v>
      </c>
      <c r="AE367" s="32"/>
      <c r="AF367" s="32" t="n">
        <f aca="false">B367-V367</f>
        <v>-249.565242239069</v>
      </c>
      <c r="AG367" s="32" t="str">
        <f aca="false">B367</f>
        <v>12,781</v>
      </c>
      <c r="AH367" s="32"/>
      <c r="AI367" s="119" t="str">
        <f aca="false">IF(V367&lt;B367,"-","+")</f>
        <v>-</v>
      </c>
      <c r="AJ367" s="120" t="n">
        <f aca="false">IF(AI367="-",AJ366-1,AJ366+1)</f>
        <v>-336</v>
      </c>
      <c r="AK367" s="112"/>
      <c r="AL367" s="105" t="n">
        <f aca="false">V367-V$16+AL366</f>
        <v>-1988.10160557338</v>
      </c>
      <c r="AM367" s="105" t="n">
        <f aca="false">B367-B$16+AM366</f>
        <v>284.230384615386</v>
      </c>
      <c r="AN367" s="105" t="n">
        <f aca="false">(AM367-AM$16)^2</f>
        <v>2132.22613118365</v>
      </c>
      <c r="AO367" s="105" t="n">
        <f aca="false">(AM367-AL367)^2</f>
        <v>5163492.67363522</v>
      </c>
      <c r="AP367" s="32"/>
      <c r="AQ367" s="109" t="n">
        <f aca="false">((V367-B367)/B367)^2</f>
        <v>381.27517540787</v>
      </c>
    </row>
    <row r="368" customFormat="false" ht="12.8" hidden="false" customHeight="false" outlineLevel="0" collapsed="false">
      <c r="A368" s="113" t="n">
        <v>41259</v>
      </c>
      <c r="B368" s="114" t="s">
        <v>126</v>
      </c>
      <c r="C368" s="68" t="n">
        <v>4.9</v>
      </c>
      <c r="D368" s="115" t="n">
        <v>0</v>
      </c>
      <c r="E368" s="116" t="n">
        <v>0.9</v>
      </c>
      <c r="F368" s="116" t="n">
        <v>0</v>
      </c>
      <c r="G368" s="116" t="n">
        <v>0</v>
      </c>
      <c r="H368" s="117"/>
      <c r="I368" s="117"/>
      <c r="J368" s="118" t="n">
        <f aca="false">(D368*D$15*D$8+E368*E$15*E$8+F368*F$15*F$8+G368*G$15*G$8+H368*H$15*H$8+I368*I$15*I$8)*M$15</f>
        <v>0.178163556429796</v>
      </c>
      <c r="K368" s="105" t="n">
        <f aca="false">K367+J368-M368-N368-O368</f>
        <v>139.51264951844</v>
      </c>
      <c r="L368" s="109" t="n">
        <f aca="false">K367/$K$3</f>
        <v>0.708226684417822</v>
      </c>
      <c r="M368" s="118" t="n">
        <f aca="false">IF(J368&gt;K$6,(J368-K$6)^2/(J368-K$6+K$3-K367),0)</f>
        <v>0</v>
      </c>
      <c r="N368" s="118" t="n">
        <f aca="false">IF((J368-M368)&gt;C368,C368,(J368-M368+(C368-(J368-M368))*L368))</f>
        <v>3.52229412522276</v>
      </c>
      <c r="O368" s="118" t="n">
        <f aca="false">IF(K367&gt;(K$5/100*K$3),(K$4/100*L368*(K367-(K$5/100*K$3))),0)</f>
        <v>3.03791690283853</v>
      </c>
      <c r="P368" s="105" t="n">
        <f aca="false">P367+M368-Q368</f>
        <v>0.977498764321981</v>
      </c>
      <c r="Q368" s="118" t="n">
        <f aca="false">P367*(1-0.5^(1/K$7))</f>
        <v>0.977498764321981</v>
      </c>
      <c r="R368" s="105" t="n">
        <f aca="false">R367-S368+O368</f>
        <v>71.6687498417237</v>
      </c>
      <c r="S368" s="118" t="n">
        <f aca="false">R367*(1-0.5^(1/K$8))</f>
        <v>1.60416967676221</v>
      </c>
      <c r="T368" s="105" t="n">
        <f aca="false">Q368*R$8/86.4</f>
        <v>97.2181352062359</v>
      </c>
      <c r="U368" s="105" t="n">
        <f aca="false">S368*R$8/86.4</f>
        <v>159.544329078908</v>
      </c>
      <c r="V368" s="105" t="n">
        <f aca="false">(Q368+S368)*R$8/86.4</f>
        <v>256.762464285144</v>
      </c>
      <c r="Y368" s="15"/>
      <c r="Z368" s="15"/>
      <c r="AA368" s="15"/>
      <c r="AB368" s="15"/>
      <c r="AC368" s="105" t="n">
        <f aca="false">(B368-B$16)^2</f>
        <v>0.00571768639053245</v>
      </c>
      <c r="AD368" s="105" t="n">
        <f aca="false">(B368-V368)^2</f>
        <v>62949.0357907865</v>
      </c>
      <c r="AE368" s="32"/>
      <c r="AF368" s="32" t="n">
        <f aca="false">B368-V368</f>
        <v>-250.896464285144</v>
      </c>
      <c r="AG368" s="32" t="str">
        <f aca="false">B368</f>
        <v>5,866</v>
      </c>
      <c r="AH368" s="32"/>
      <c r="AI368" s="119" t="str">
        <f aca="false">IF(V368&lt;B368,"-","+")</f>
        <v>-</v>
      </c>
      <c r="AJ368" s="120" t="n">
        <f aca="false">IF(AI368="-",AJ367-1,AJ367+1)</f>
        <v>-337</v>
      </c>
      <c r="AK368" s="112"/>
      <c r="AL368" s="105" t="n">
        <f aca="false">V368-V$16+AL367</f>
        <v>-1816.33845766424</v>
      </c>
      <c r="AM368" s="105" t="n">
        <f aca="false">B368-B$16+AM367</f>
        <v>284.306000000002</v>
      </c>
      <c r="AN368" s="105" t="n">
        <f aca="false">(AM368-AM$16)^2</f>
        <v>2125.24861170328</v>
      </c>
      <c r="AO368" s="105" t="n">
        <f aca="false">(AM368-AL368)^2</f>
        <v>4412707.13751549</v>
      </c>
      <c r="AP368" s="32"/>
      <c r="AQ368" s="109" t="n">
        <f aca="false">((V368-B368)/B368)^2</f>
        <v>1829.38437325484</v>
      </c>
    </row>
    <row r="369" customFormat="false" ht="12.8" hidden="false" customHeight="false" outlineLevel="0" collapsed="false">
      <c r="A369" s="113" t="n">
        <v>41260</v>
      </c>
      <c r="B369" s="114" t="s">
        <v>144</v>
      </c>
      <c r="C369" s="68" t="n">
        <v>4.9</v>
      </c>
      <c r="D369" s="115" t="n">
        <v>0</v>
      </c>
      <c r="E369" s="116" t="n">
        <v>6.7</v>
      </c>
      <c r="F369" s="116" t="n">
        <v>28.7</v>
      </c>
      <c r="G369" s="116" t="n">
        <v>8.7</v>
      </c>
      <c r="H369" s="117"/>
      <c r="I369" s="117"/>
      <c r="J369" s="118" t="n">
        <f aca="false">(D369*D$15*D$8+E369*E$15*E$8+F369*F$15*F$8+G369*G$15*G$8+H369*H$15*H$8+I369*I$15*I$8)*M$15</f>
        <v>6.06080148696337</v>
      </c>
      <c r="K369" s="105" t="n">
        <f aca="false">K368+J369-M369-N369-O369</f>
        <v>138.019638443823</v>
      </c>
      <c r="L369" s="109" t="n">
        <f aca="false">K368/$K$3</f>
        <v>0.677245871448737</v>
      </c>
      <c r="M369" s="118" t="n">
        <f aca="false">IF(J369&gt;K$6,(J369-K$6)^2/(J369-K$6+K$3-K368),0)</f>
        <v>0.181008447378569</v>
      </c>
      <c r="N369" s="118" t="n">
        <f aca="false">IF((J369-M369)&gt;C369,C369,(J369-M369+(C369-(J369-M369))*L369))</f>
        <v>4.9</v>
      </c>
      <c r="O369" s="118" t="n">
        <f aca="false">IF(K368&gt;(K$5/100*K$3),(K$4/100*L369*(K368-(K$5/100*K$3))),0)</f>
        <v>2.47280411420181</v>
      </c>
      <c r="P369" s="105" t="n">
        <f aca="false">P368+M369-Q369</f>
        <v>0.66975782953956</v>
      </c>
      <c r="Q369" s="118" t="n">
        <f aca="false">P368*(1-0.5^(1/K$7))</f>
        <v>0.48874938216099</v>
      </c>
      <c r="R369" s="105" t="n">
        <f aca="false">R368-S369+O369</f>
        <v>72.5046374472624</v>
      </c>
      <c r="S369" s="118" t="n">
        <f aca="false">R368*(1-0.5^(1/K$8))</f>
        <v>1.6369165086631</v>
      </c>
      <c r="T369" s="105" t="n">
        <f aca="false">Q369*R$8/86.4</f>
        <v>48.6090676031179</v>
      </c>
      <c r="U369" s="105" t="n">
        <f aca="false">S369*R$8/86.4</f>
        <v>162.801198598866</v>
      </c>
      <c r="V369" s="105" t="n">
        <f aca="false">(Q369+S369)*R$8/86.4</f>
        <v>211.410266201984</v>
      </c>
      <c r="Y369" s="15"/>
      <c r="Z369" s="15"/>
      <c r="AA369" s="15"/>
      <c r="AB369" s="15"/>
      <c r="AC369" s="105" t="n">
        <f aca="false">(B369-B$16)^2</f>
        <v>1.54351953254438</v>
      </c>
      <c r="AD369" s="105" t="n">
        <f aca="false">(B369-V369)^2</f>
        <v>42791.9971782206</v>
      </c>
      <c r="AE369" s="32"/>
      <c r="AF369" s="32" t="n">
        <f aca="false">B369-V369</f>
        <v>-206.862266201984</v>
      </c>
      <c r="AG369" s="32" t="str">
        <f aca="false">B369</f>
        <v>4,548</v>
      </c>
      <c r="AH369" s="32"/>
      <c r="AI369" s="119" t="str">
        <f aca="false">IF(V369&lt;B369,"-","+")</f>
        <v>-</v>
      </c>
      <c r="AJ369" s="120" t="n">
        <f aca="false">IF(AI369="-",AJ368-1,AJ368+1)</f>
        <v>-338</v>
      </c>
      <c r="AK369" s="112"/>
      <c r="AL369" s="105" t="n">
        <f aca="false">V369-V$16+AL368</f>
        <v>-1689.92750783826</v>
      </c>
      <c r="AM369" s="105" t="n">
        <f aca="false">B369-B$16+AM368</f>
        <v>283.063615384617</v>
      </c>
      <c r="AN369" s="105" t="n">
        <f aca="false">(AM369-AM$16)^2</f>
        <v>2241.34103334626</v>
      </c>
      <c r="AO369" s="105" t="n">
        <f aca="false">(AM369-AL369)^2</f>
        <v>3892693.97231626</v>
      </c>
      <c r="AP369" s="32"/>
      <c r="AQ369" s="109" t="n">
        <f aca="false">((V369-B369)/B369)^2</f>
        <v>2068.81494191057</v>
      </c>
    </row>
    <row r="370" customFormat="false" ht="12.8" hidden="false" customHeight="false" outlineLevel="0" collapsed="false">
      <c r="A370" s="113" t="n">
        <v>41261</v>
      </c>
      <c r="B370" s="114" t="s">
        <v>148</v>
      </c>
      <c r="C370" s="68" t="n">
        <v>4.9</v>
      </c>
      <c r="D370" s="115" t="n">
        <v>0</v>
      </c>
      <c r="E370" s="116" t="n">
        <v>1.5</v>
      </c>
      <c r="F370" s="116" t="n">
        <v>2.7</v>
      </c>
      <c r="G370" s="116" t="n">
        <v>5.6</v>
      </c>
      <c r="H370" s="117"/>
      <c r="I370" s="117"/>
      <c r="J370" s="118" t="n">
        <f aca="false">(D370*D$15*D$8+E370*E$15*E$8+F370*F$15*F$8+G370*G$15*G$8+H370*H$15*H$8+I370*I$15*I$8)*M$15</f>
        <v>2.79475860462822</v>
      </c>
      <c r="K370" s="105" t="n">
        <f aca="false">K369+J370-M370-N370-O370</f>
        <v>134.261968176808</v>
      </c>
      <c r="L370" s="109" t="n">
        <f aca="false">K369/$K$3</f>
        <v>0.669998244872926</v>
      </c>
      <c r="M370" s="118" t="n">
        <f aca="false">IF(J370&gt;K$6,(J370-K$6)^2/(J370-K$6+K$3-K369),0)</f>
        <v>0.00127253726976599</v>
      </c>
      <c r="N370" s="118" t="n">
        <f aca="false">IF((J370-M370)&gt;C370,C370,(J370-M370+(C370-(J370-M370))*L370))</f>
        <v>4.20484670502866</v>
      </c>
      <c r="O370" s="118" t="n">
        <f aca="false">IF(K369&gt;(K$5/100*K$3),(K$4/100*L370*(K369-(K$5/100*K$3))),0)</f>
        <v>2.34630962934457</v>
      </c>
      <c r="P370" s="105" t="n">
        <f aca="false">P369+M370-Q370</f>
        <v>0.336151452039546</v>
      </c>
      <c r="Q370" s="118" t="n">
        <f aca="false">P369*(1-0.5^(1/K$7))</f>
        <v>0.33487891476978</v>
      </c>
      <c r="R370" s="105" t="n">
        <f aca="false">R369-S370+O370</f>
        <v>73.194938868648</v>
      </c>
      <c r="S370" s="118" t="n">
        <f aca="false">R369*(1-0.5^(1/K$8))</f>
        <v>1.65600820795903</v>
      </c>
      <c r="T370" s="105" t="n">
        <f aca="false">Q370*R$8/86.4</f>
        <v>33.3057235488046</v>
      </c>
      <c r="U370" s="105" t="n">
        <f aca="false">S370*R$8/86.4</f>
        <v>164.699982997592</v>
      </c>
      <c r="V370" s="105" t="n">
        <f aca="false">(Q370+S370)*R$8/86.4</f>
        <v>198.005706546397</v>
      </c>
      <c r="Y370" s="15"/>
      <c r="Z370" s="15"/>
      <c r="AA370" s="15"/>
      <c r="AB370" s="15"/>
      <c r="AC370" s="105" t="n">
        <f aca="false">(B370-B$16)^2</f>
        <v>3.38333576331361</v>
      </c>
      <c r="AD370" s="105" t="n">
        <f aca="false">(B370-V370)^2</f>
        <v>37657.2291328081</v>
      </c>
      <c r="AE370" s="32"/>
      <c r="AF370" s="32" t="n">
        <f aca="false">B370-V370</f>
        <v>-194.054706546397</v>
      </c>
      <c r="AG370" s="32" t="str">
        <f aca="false">B370</f>
        <v>3,951</v>
      </c>
      <c r="AH370" s="32"/>
      <c r="AI370" s="119" t="str">
        <f aca="false">IF(V370&lt;B370,"-","+")</f>
        <v>-</v>
      </c>
      <c r="AJ370" s="120" t="n">
        <f aca="false">IF(AI370="-",AJ369-1,AJ369+1)</f>
        <v>-339</v>
      </c>
      <c r="AK370" s="112"/>
      <c r="AL370" s="105" t="n">
        <f aca="false">V370-V$16+AL369</f>
        <v>-1576.92111766787</v>
      </c>
      <c r="AM370" s="105" t="n">
        <f aca="false">B370-B$16+AM369</f>
        <v>281.224230769232</v>
      </c>
      <c r="AN370" s="105" t="n">
        <f aca="false">(AM370-AM$16)^2</f>
        <v>2418.88761753935</v>
      </c>
      <c r="AO370" s="105" t="n">
        <f aca="false">(AM370-AL370)^2</f>
        <v>3452704.13591842</v>
      </c>
      <c r="AP370" s="32"/>
      <c r="AQ370" s="109" t="n">
        <f aca="false">((V370-B370)/B370)^2</f>
        <v>2412.31657872262</v>
      </c>
    </row>
    <row r="371" customFormat="false" ht="12.8" hidden="false" customHeight="false" outlineLevel="0" collapsed="false">
      <c r="A371" s="113" t="n">
        <v>41262</v>
      </c>
      <c r="B371" s="114" t="s">
        <v>147</v>
      </c>
      <c r="C371" s="68" t="n">
        <v>4.9</v>
      </c>
      <c r="D371" s="115" t="n">
        <v>0</v>
      </c>
      <c r="E371" s="116" t="n">
        <v>0.6</v>
      </c>
      <c r="F371" s="116" t="n">
        <v>0</v>
      </c>
      <c r="G371" s="116" t="n">
        <v>0.8</v>
      </c>
      <c r="H371" s="117"/>
      <c r="I371" s="117"/>
      <c r="J371" s="118" t="n">
        <f aca="false">(D371*D$15*D$8+E371*E$15*E$8+F371*F$15*F$8+G371*G$15*G$8+H371*H$15*H$8+I371*I$15*I$8)*M$15</f>
        <v>0.462166150338905</v>
      </c>
      <c r="K371" s="105" t="n">
        <f aca="false">K370+J371-M371-N371-O371</f>
        <v>129.332057279978</v>
      </c>
      <c r="L371" s="109" t="n">
        <f aca="false">K370/$K$3</f>
        <v>0.651757127071884</v>
      </c>
      <c r="M371" s="118" t="n">
        <f aca="false">IF(J371&gt;K$6,(J371-K$6)^2/(J371-K$6+K$3-K370),0)</f>
        <v>0</v>
      </c>
      <c r="N371" s="118" t="n">
        <f aca="false">IF((J371-M371)&gt;C371,C371,(J371-M371+(C371-(J371-M371))*L371))</f>
        <v>3.35455599061638</v>
      </c>
      <c r="O371" s="118" t="n">
        <f aca="false">IF(K370&gt;(K$5/100*K$3),(K$4/100*L371*(K370-(K$5/100*K$3))),0)</f>
        <v>2.0375210565529</v>
      </c>
      <c r="P371" s="105" t="n">
        <f aca="false">P370+M371-Q371</f>
        <v>0.168075726019773</v>
      </c>
      <c r="Q371" s="118" t="n">
        <f aca="false">P370*(1-0.5^(1/K$7))</f>
        <v>0.168075726019773</v>
      </c>
      <c r="R371" s="105" t="n">
        <f aca="false">R370-S371+O371</f>
        <v>73.5606852109875</v>
      </c>
      <c r="S371" s="118" t="n">
        <f aca="false">R370*(1-0.5^(1/K$8))</f>
        <v>1.67177471421336</v>
      </c>
      <c r="T371" s="105" t="n">
        <f aca="false">Q371*R$8/86.4</f>
        <v>16.716142519536</v>
      </c>
      <c r="U371" s="105" t="n">
        <f aca="false">S371*R$8/86.4</f>
        <v>166.268056935595</v>
      </c>
      <c r="V371" s="105" t="n">
        <f aca="false">(Q371+S371)*R$8/86.4</f>
        <v>182.984199455131</v>
      </c>
      <c r="Y371" s="15"/>
      <c r="Z371" s="15"/>
      <c r="AA371" s="15"/>
      <c r="AB371" s="15"/>
      <c r="AC371" s="105" t="n">
        <f aca="false">(B371-B$16)^2</f>
        <v>2.87093922485207</v>
      </c>
      <c r="AD371" s="105" t="n">
        <f aca="false">(B371-V371)^2</f>
        <v>32000.9879042987</v>
      </c>
      <c r="AE371" s="32"/>
      <c r="AF371" s="32" t="n">
        <f aca="false">B371-V371</f>
        <v>-178.888199455131</v>
      </c>
      <c r="AG371" s="32" t="str">
        <f aca="false">B371</f>
        <v>4,096</v>
      </c>
      <c r="AH371" s="32"/>
      <c r="AI371" s="119" t="str">
        <f aca="false">IF(V371&lt;B371,"-","+")</f>
        <v>-</v>
      </c>
      <c r="AJ371" s="120" t="n">
        <f aca="false">IF(AI371="-",AJ370-1,AJ370+1)</f>
        <v>-340</v>
      </c>
      <c r="AK371" s="112"/>
      <c r="AL371" s="105" t="n">
        <f aca="false">V371-V$16+AL370</f>
        <v>-1478.93623458874</v>
      </c>
      <c r="AM371" s="105" t="n">
        <f aca="false">B371-B$16+AM370</f>
        <v>279.529846153848</v>
      </c>
      <c r="AN371" s="105" t="n">
        <f aca="false">(AM371-AM$16)^2</f>
        <v>2588.42564219744</v>
      </c>
      <c r="AO371" s="105" t="n">
        <f aca="false">(AM371-AL371)^2</f>
        <v>3092202.95712219</v>
      </c>
      <c r="AP371" s="32"/>
      <c r="AQ371" s="109" t="n">
        <f aca="false">((V371-B371)/B371)^2</f>
        <v>1907.4075164973</v>
      </c>
    </row>
    <row r="372" customFormat="false" ht="12.8" hidden="false" customHeight="false" outlineLevel="0" collapsed="false">
      <c r="A372" s="113" t="n">
        <v>41263</v>
      </c>
      <c r="B372" s="114" t="s">
        <v>121</v>
      </c>
      <c r="C372" s="68" t="n">
        <v>4.9</v>
      </c>
      <c r="D372" s="115" t="n">
        <v>0</v>
      </c>
      <c r="E372" s="116" t="n">
        <v>2.5</v>
      </c>
      <c r="F372" s="116" t="n">
        <v>0</v>
      </c>
      <c r="G372" s="116" t="n">
        <v>4.2</v>
      </c>
      <c r="H372" s="117"/>
      <c r="I372" s="117"/>
      <c r="J372" s="118" t="n">
        <f aca="false">(D372*D$15*D$8+E372*E$15*E$8+F372*F$15*F$8+G372*G$15*G$8+H372*H$15*H$8+I372*I$15*I$8)*M$15</f>
        <v>2.29769860963551</v>
      </c>
      <c r="K372" s="105" t="n">
        <f aca="false">K371+J372-M372-N372-O372</f>
        <v>126.045072296862</v>
      </c>
      <c r="L372" s="109" t="n">
        <f aca="false">K371/$K$3</f>
        <v>0.627825520776591</v>
      </c>
      <c r="M372" s="118" t="n">
        <f aca="false">IF(J372&gt;K$6,(J372-K$6)^2/(J372-K$6+K$3-K371),0)</f>
        <v>0</v>
      </c>
      <c r="N372" s="118" t="n">
        <f aca="false">IF((J372-M372)&gt;C372,C372,(J372-M372+(C372-(J372-M372))*L372))</f>
        <v>3.93148983525874</v>
      </c>
      <c r="O372" s="118" t="n">
        <f aca="false">IF(K371&gt;(K$5/100*K$3),(K$4/100*L372*(K371-(K$5/100*K$3))),0)</f>
        <v>1.6531937574921</v>
      </c>
      <c r="P372" s="105" t="n">
        <f aca="false">P371+M372-Q372</f>
        <v>0.0840378630098864</v>
      </c>
      <c r="Q372" s="118" t="n">
        <f aca="false">P371*(1-0.5^(1/K$7))</f>
        <v>0.0840378630098864</v>
      </c>
      <c r="R372" s="105" t="n">
        <f aca="false">R371-S372+O372</f>
        <v>73.5337505962622</v>
      </c>
      <c r="S372" s="118" t="n">
        <f aca="false">R371*(1-0.5^(1/K$8))</f>
        <v>1.68012837221746</v>
      </c>
      <c r="T372" s="105" t="n">
        <f aca="false">Q372*R$8/86.4</f>
        <v>8.35807125976799</v>
      </c>
      <c r="U372" s="105" t="n">
        <f aca="false">S372*R$8/86.4</f>
        <v>167.098878500748</v>
      </c>
      <c r="V372" s="105" t="n">
        <f aca="false">(Q372+S372)*R$8/86.4</f>
        <v>175.456949760516</v>
      </c>
      <c r="Y372" s="15"/>
      <c r="Z372" s="15"/>
      <c r="AA372" s="15"/>
      <c r="AB372" s="15"/>
      <c r="AC372" s="105" t="n">
        <f aca="false">(B372-B$16)^2</f>
        <v>0.96749922485207</v>
      </c>
      <c r="AD372" s="105" t="n">
        <f aca="false">(B372-V372)^2</f>
        <v>28453.9375399086</v>
      </c>
      <c r="AE372" s="32"/>
      <c r="AF372" s="32" t="n">
        <f aca="false">B372-V372</f>
        <v>-168.682949760516</v>
      </c>
      <c r="AG372" s="32" t="str">
        <f aca="false">B372</f>
        <v>6,774</v>
      </c>
      <c r="AH372" s="32"/>
      <c r="AI372" s="119" t="str">
        <f aca="false">IF(V372&lt;B372,"-","+")</f>
        <v>-</v>
      </c>
      <c r="AJ372" s="120" t="n">
        <f aca="false">IF(AI372="-",AJ371-1,AJ371+1)</f>
        <v>-341</v>
      </c>
      <c r="AK372" s="112"/>
      <c r="AL372" s="105" t="n">
        <f aca="false">V372-V$16+AL371</f>
        <v>-1388.47860120423</v>
      </c>
      <c r="AM372" s="105" t="n">
        <f aca="false">B372-B$16+AM371</f>
        <v>280.513461538463</v>
      </c>
      <c r="AN372" s="105" t="n">
        <f aca="false">(AM372-AM$16)^2</f>
        <v>2489.30718231886</v>
      </c>
      <c r="AO372" s="105" t="n">
        <f aca="false">(AM372-AL372)^2</f>
        <v>2785534.5054981</v>
      </c>
      <c r="AP372" s="32"/>
      <c r="AQ372" s="109" t="n">
        <f aca="false">((V372-B372)/B372)^2</f>
        <v>620.086090033469</v>
      </c>
    </row>
    <row r="373" customFormat="false" ht="12.8" hidden="false" customHeight="false" outlineLevel="0" collapsed="false">
      <c r="A373" s="113" t="n">
        <v>41264</v>
      </c>
      <c r="B373" s="114" t="s">
        <v>95</v>
      </c>
      <c r="C373" s="68" t="n">
        <v>4.9</v>
      </c>
      <c r="D373" s="115" t="n">
        <v>0</v>
      </c>
      <c r="E373" s="116" t="n">
        <v>21.6</v>
      </c>
      <c r="F373" s="116" t="n">
        <v>29.2</v>
      </c>
      <c r="G373" s="116" t="n">
        <v>25.5</v>
      </c>
      <c r="H373" s="117"/>
      <c r="I373" s="117"/>
      <c r="J373" s="118" t="n">
        <f aca="false">(D373*D$15*D$8+E373*E$15*E$8+F373*F$15*F$8+G373*G$15*G$8+H373*H$15*H$8+I373*I$15*I$8)*M$15</f>
        <v>16.2390208848723</v>
      </c>
      <c r="K373" s="105" t="n">
        <f aca="false">K372+J373-M373-N373-O373</f>
        <v>133.959384059871</v>
      </c>
      <c r="L373" s="109" t="n">
        <f aca="false">K372/$K$3</f>
        <v>0.611869282994477</v>
      </c>
      <c r="M373" s="118" t="n">
        <f aca="false">IF(J373&gt;K$6,(J373-K$6)^2/(J373-K$6+K$3-K372),0)</f>
        <v>2.0146519355799</v>
      </c>
      <c r="N373" s="118" t="n">
        <f aca="false">IF((J373-M373)&gt;C373,C373,(J373-M373+(C373-(J373-M373))*L373))</f>
        <v>4.9</v>
      </c>
      <c r="O373" s="118" t="n">
        <f aca="false">IF(K372&gt;(K$5/100*K$3),(K$4/100*L373*(K372-(K$5/100*K$3))),0)</f>
        <v>1.4100571862837</v>
      </c>
      <c r="P373" s="105" t="n">
        <f aca="false">P372+M373-Q373</f>
        <v>2.05667086708484</v>
      </c>
      <c r="Q373" s="118" t="n">
        <f aca="false">P372*(1-0.5^(1/K$7))</f>
        <v>0.0420189315049432</v>
      </c>
      <c r="R373" s="105" t="n">
        <f aca="false">R372-S373+O373</f>
        <v>73.264294597779</v>
      </c>
      <c r="S373" s="118" t="n">
        <f aca="false">R372*(1-0.5^(1/K$8))</f>
        <v>1.67951318476692</v>
      </c>
      <c r="T373" s="105" t="n">
        <f aca="false">Q373*R$8/86.4</f>
        <v>4.17903562988399</v>
      </c>
      <c r="U373" s="105" t="n">
        <f aca="false">S373*R$8/86.4</f>
        <v>167.037694406275</v>
      </c>
      <c r="V373" s="105" t="n">
        <f aca="false">(Q373+S373)*R$8/86.4</f>
        <v>171.216730036159</v>
      </c>
      <c r="Y373" s="15"/>
      <c r="Z373" s="15"/>
      <c r="AA373" s="15"/>
      <c r="AB373" s="15"/>
      <c r="AC373" s="105" t="n">
        <f aca="false">(B373-B$16)^2</f>
        <v>2.42928191715976</v>
      </c>
      <c r="AD373" s="105" t="n">
        <f aca="false">(B373-V373)^2</f>
        <v>26852.6329472033</v>
      </c>
      <c r="AE373" s="32"/>
      <c r="AF373" s="32" t="n">
        <f aca="false">B373-V373</f>
        <v>-163.867730036159</v>
      </c>
      <c r="AG373" s="32" t="str">
        <f aca="false">B373</f>
        <v>7,349</v>
      </c>
      <c r="AH373" s="32"/>
      <c r="AI373" s="119" t="str">
        <f aca="false">IF(V373&lt;B373,"-","+")</f>
        <v>-</v>
      </c>
      <c r="AJ373" s="120" t="n">
        <f aca="false">IF(AI373="-",AJ372-1,AJ372+1)</f>
        <v>-342</v>
      </c>
      <c r="AK373" s="112"/>
      <c r="AL373" s="105" t="n">
        <f aca="false">V373-V$16+AL372</f>
        <v>-1302.26118754407</v>
      </c>
      <c r="AM373" s="105" t="n">
        <f aca="false">B373-B$16+AM372</f>
        <v>282.072076923079</v>
      </c>
      <c r="AN373" s="105" t="n">
        <f aca="false">(AM373-AM$16)^2</f>
        <v>2336.20860275438</v>
      </c>
      <c r="AO373" s="105" t="n">
        <f aca="false">(AM373-AL373)^2</f>
        <v>2510111.89289715</v>
      </c>
      <c r="AP373" s="32"/>
      <c r="AQ373" s="109" t="n">
        <f aca="false">((V373-B373)/B373)^2</f>
        <v>497.199153640848</v>
      </c>
    </row>
    <row r="374" customFormat="false" ht="12.8" hidden="false" customHeight="false" outlineLevel="0" collapsed="false">
      <c r="A374" s="113" t="n">
        <v>41265</v>
      </c>
      <c r="B374" s="114" t="s">
        <v>139</v>
      </c>
      <c r="C374" s="68" t="n">
        <v>4.9</v>
      </c>
      <c r="D374" s="115" t="n">
        <v>0</v>
      </c>
      <c r="E374" s="116" t="n">
        <v>0</v>
      </c>
      <c r="F374" s="116" t="n">
        <v>0</v>
      </c>
      <c r="G374" s="116" t="n">
        <v>0.9</v>
      </c>
      <c r="H374" s="117"/>
      <c r="I374" s="117"/>
      <c r="J374" s="118" t="n">
        <f aca="false">(D374*D$15*D$8+E374*E$15*E$8+F374*F$15*F$8+G374*G$15*G$8+H374*H$15*H$8+I374*I$15*I$8)*M$15</f>
        <v>0.386314251808921</v>
      </c>
      <c r="K374" s="105" t="n">
        <f aca="false">K373+J374-M374-N374-O374</f>
        <v>129.010934717051</v>
      </c>
      <c r="L374" s="109" t="n">
        <f aca="false">K373/$K$3</f>
        <v>0.650288272135296</v>
      </c>
      <c r="M374" s="118" t="n">
        <f aca="false">IF(J374&gt;K$6,(J374-K$6)^2/(J374-K$6+K$3-K373),0)</f>
        <v>0</v>
      </c>
      <c r="N374" s="118" t="n">
        <f aca="false">IF((J374-M374)&gt;C374,C374,(J374-M374+(C374-(J374-M374))*L374))</f>
        <v>3.32151115796181</v>
      </c>
      <c r="O374" s="118" t="n">
        <f aca="false">IF(K373&gt;(K$5/100*K$3),(K$4/100*L374*(K373-(K$5/100*K$3))),0)</f>
        <v>2.01325243666666</v>
      </c>
      <c r="P374" s="105" t="n">
        <f aca="false">P373+M374-Q374</f>
        <v>1.02833543354242</v>
      </c>
      <c r="Q374" s="118" t="n">
        <f aca="false">P373*(1-0.5^(1/K$7))</f>
        <v>1.02833543354242</v>
      </c>
      <c r="R374" s="105" t="n">
        <f aca="false">R373-S374+O374</f>
        <v>73.6041882331897</v>
      </c>
      <c r="S374" s="118" t="n">
        <f aca="false">R373*(1-0.5^(1/K$8))</f>
        <v>1.67335880125598</v>
      </c>
      <c r="T374" s="105" t="n">
        <f aca="false">Q374*R$8/86.4</f>
        <v>102.274147921644</v>
      </c>
      <c r="U374" s="105" t="n">
        <f aca="false">S374*R$8/86.4</f>
        <v>166.425603925841</v>
      </c>
      <c r="V374" s="105" t="n">
        <f aca="false">(Q374+S374)*R$8/86.4</f>
        <v>268.699751847484</v>
      </c>
      <c r="Y374" s="15"/>
      <c r="Z374" s="15"/>
      <c r="AA374" s="15"/>
      <c r="AB374" s="15"/>
      <c r="AC374" s="105" t="n">
        <f aca="false">(B374-B$16)^2</f>
        <v>0.0725680710059174</v>
      </c>
      <c r="AD374" s="105" t="n">
        <f aca="false">(B374-V374)^2</f>
        <v>69263.0554239997</v>
      </c>
      <c r="AE374" s="32"/>
      <c r="AF374" s="32" t="n">
        <f aca="false">B374-V374</f>
        <v>-263.178751847484</v>
      </c>
      <c r="AG374" s="32" t="str">
        <f aca="false">B374</f>
        <v>5,521</v>
      </c>
      <c r="AH374" s="32"/>
      <c r="AI374" s="119" t="str">
        <f aca="false">IF(V374&lt;B374,"-","+")</f>
        <v>-</v>
      </c>
      <c r="AJ374" s="120" t="n">
        <f aca="false">IF(AI374="-",AJ373-1,AJ373+1)</f>
        <v>-343</v>
      </c>
      <c r="AK374" s="112"/>
      <c r="AL374" s="105" t="n">
        <f aca="false">V374-V$16+AL373</f>
        <v>-1118.56075207259</v>
      </c>
      <c r="AM374" s="105" t="n">
        <f aca="false">B374-B$16+AM373</f>
        <v>281.802692307694</v>
      </c>
      <c r="AN374" s="105" t="n">
        <f aca="false">(AM374-AM$16)^2</f>
        <v>2362.32222700745</v>
      </c>
      <c r="AO374" s="105" t="n">
        <f aca="false">(AM374-AL374)^2</f>
        <v>1961017.77635662</v>
      </c>
      <c r="AP374" s="32"/>
      <c r="AQ374" s="109" t="n">
        <f aca="false">((V374-B374)/B374)^2</f>
        <v>2272.30252742971</v>
      </c>
    </row>
    <row r="375" customFormat="false" ht="12.8" hidden="false" customHeight="false" outlineLevel="0" collapsed="false">
      <c r="A375" s="113" t="n">
        <v>41266</v>
      </c>
      <c r="B375" s="114" t="s">
        <v>155</v>
      </c>
      <c r="C375" s="68" t="n">
        <v>4.9</v>
      </c>
      <c r="D375" s="115" t="n">
        <v>0</v>
      </c>
      <c r="E375" s="116" t="n">
        <v>0.6</v>
      </c>
      <c r="F375" s="116" t="n">
        <v>0</v>
      </c>
      <c r="G375" s="116" t="n">
        <v>0</v>
      </c>
      <c r="H375" s="117"/>
      <c r="I375" s="117"/>
      <c r="J375" s="118" t="n">
        <f aca="false">(D375*D$15*D$8+E375*E$15*E$8+F375*F$15*F$8+G375*G$15*G$8+H375*H$15*H$8+I375*I$15*I$8)*M$15</f>
        <v>0.118775704286531</v>
      </c>
      <c r="K375" s="105" t="n">
        <f aca="false">K374+J375-M375-N375-O375</f>
        <v>124.387635126988</v>
      </c>
      <c r="L375" s="109" t="n">
        <f aca="false">K374/$K$3</f>
        <v>0.626266673383745</v>
      </c>
      <c r="M375" s="118" t="n">
        <f aca="false">IF(J375&gt;K$6,(J375-K$6)^2/(J375-K$6+K$3-K374),0)</f>
        <v>0</v>
      </c>
      <c r="N375" s="118" t="n">
        <f aca="false">IF((J375-M375)&gt;C375,C375,(J375-M375+(C375-(J375-M375))*L375))</f>
        <v>3.11309713866454</v>
      </c>
      <c r="O375" s="118" t="n">
        <f aca="false">IF(K374&gt;(K$5/100*K$3),(K$4/100*L375*(K374-(K$5/100*K$3))),0)</f>
        <v>1.62897815568496</v>
      </c>
      <c r="P375" s="105" t="n">
        <f aca="false">P374+M375-Q375</f>
        <v>0.51416771677121</v>
      </c>
      <c r="Q375" s="118" t="n">
        <f aca="false">P374*(1-0.5^(1/K$7))</f>
        <v>0.51416771677121</v>
      </c>
      <c r="R375" s="105" t="n">
        <f aca="false">R374-S375+O375</f>
        <v>73.5520444062569</v>
      </c>
      <c r="S375" s="118" t="n">
        <f aca="false">R374*(1-0.5^(1/K$8))</f>
        <v>1.68112198261776</v>
      </c>
      <c r="T375" s="105" t="n">
        <f aca="false">Q375*R$8/86.4</f>
        <v>51.1370739608218</v>
      </c>
      <c r="U375" s="105" t="n">
        <f aca="false">S375*R$8/86.4</f>
        <v>167.19769903512</v>
      </c>
      <c r="V375" s="105" t="n">
        <f aca="false">(Q375+S375)*R$8/86.4</f>
        <v>218.334772995942</v>
      </c>
      <c r="Y375" s="15"/>
      <c r="Z375" s="15"/>
      <c r="AA375" s="15"/>
      <c r="AB375" s="15"/>
      <c r="AC375" s="105" t="n">
        <f aca="false">(B375-B$16)^2</f>
        <v>111.210003840237</v>
      </c>
      <c r="AD375" s="105" t="n">
        <f aca="false">(B375-V375)^2</f>
        <v>40803.5042918662</v>
      </c>
      <c r="AE375" s="32"/>
      <c r="AF375" s="32" t="n">
        <f aca="false">B375-V375</f>
        <v>-201.998772995942</v>
      </c>
      <c r="AG375" s="32" t="str">
        <f aca="false">B375</f>
        <v>16,336</v>
      </c>
      <c r="AH375" s="32"/>
      <c r="AI375" s="119" t="str">
        <f aca="false">IF(V375&lt;B375,"-","+")</f>
        <v>-</v>
      </c>
      <c r="AJ375" s="120" t="n">
        <f aca="false">IF(AI375="-",AJ374-1,AJ374+1)</f>
        <v>-344</v>
      </c>
      <c r="AK375" s="112"/>
      <c r="AL375" s="105" t="n">
        <f aca="false">V375-V$16+AL374</f>
        <v>-985.225295452656</v>
      </c>
      <c r="AM375" s="105" t="n">
        <f aca="false">B375-B$16+AM374</f>
        <v>292.348307692309</v>
      </c>
      <c r="AN375" s="105" t="n">
        <f aca="false">(AM375-AM$16)^2</f>
        <v>1448.41981957295</v>
      </c>
      <c r="AO375" s="105" t="n">
        <f aca="false">(AM375-AL375)^2</f>
        <v>1632194.31145281</v>
      </c>
      <c r="AP375" s="32"/>
      <c r="AQ375" s="109" t="n">
        <f aca="false">((V375-B375)/B375)^2</f>
        <v>152.899481735755</v>
      </c>
    </row>
    <row r="376" customFormat="false" ht="12.8" hidden="false" customHeight="false" outlineLevel="0" collapsed="false">
      <c r="A376" s="113" t="n">
        <v>41267</v>
      </c>
      <c r="B376" s="114" t="s">
        <v>108</v>
      </c>
      <c r="C376" s="68" t="n">
        <v>4.9</v>
      </c>
      <c r="D376" s="115" t="n">
        <v>0</v>
      </c>
      <c r="E376" s="116" t="n">
        <v>36</v>
      </c>
      <c r="F376" s="116" t="n">
        <v>0</v>
      </c>
      <c r="G376" s="116" t="n">
        <v>0</v>
      </c>
      <c r="H376" s="117"/>
      <c r="I376" s="117"/>
      <c r="J376" s="118" t="n">
        <f aca="false">(D376*D$15*D$8+E376*E$15*E$8+F376*F$15*F$8+G376*G$15*G$8+H376*H$15*H$8+I376*I$15*I$8)*M$15</f>
        <v>7.12654225719185</v>
      </c>
      <c r="K376" s="105" t="n">
        <f aca="false">K375+J376-M376-N376-O376</f>
        <v>125.074537177462</v>
      </c>
      <c r="L376" s="109" t="n">
        <f aca="false">K375/$K$3</f>
        <v>0.603823471490235</v>
      </c>
      <c r="M376" s="118" t="n">
        <f aca="false">IF(J376&gt;K$6,(J376-K$6)^2/(J376-K$6+K$3-K375),0)</f>
        <v>0.248204597783977</v>
      </c>
      <c r="N376" s="118" t="n">
        <f aca="false">IF((J376-M376)&gt;C376,C376,(J376-M376+(C376-(J376-M376))*L376))</f>
        <v>4.9</v>
      </c>
      <c r="O376" s="118" t="n">
        <f aca="false">IF(K375&gt;(K$5/100*K$3),(K$4/100*L376*(K375-(K$5/100*K$3))),0)</f>
        <v>1.29143560893447</v>
      </c>
      <c r="P376" s="105" t="n">
        <f aca="false">P375+M376-Q376</f>
        <v>0.505288456169582</v>
      </c>
      <c r="Q376" s="118" t="n">
        <f aca="false">P375*(1-0.5^(1/K$7))</f>
        <v>0.257083858385605</v>
      </c>
      <c r="R376" s="105" t="n">
        <f aca="false">R375-S376+O376</f>
        <v>73.1635489992267</v>
      </c>
      <c r="S376" s="118" t="n">
        <f aca="false">R375*(1-0.5^(1/K$8))</f>
        <v>1.67993101596465</v>
      </c>
      <c r="T376" s="105" t="n">
        <f aca="false">Q376*R$8/86.4</f>
        <v>25.5685369804109</v>
      </c>
      <c r="U376" s="105" t="n">
        <f aca="false">S376*R$8/86.4</f>
        <v>167.079250233614</v>
      </c>
      <c r="V376" s="105" t="n">
        <f aca="false">(Q376+S376)*R$8/86.4</f>
        <v>192.647787214025</v>
      </c>
      <c r="Y376" s="15"/>
      <c r="Z376" s="15"/>
      <c r="AA376" s="15"/>
      <c r="AB376" s="15"/>
      <c r="AC376" s="105" t="n">
        <f aca="false">(B376-B$16)^2</f>
        <v>3.82443153254438</v>
      </c>
      <c r="AD376" s="105" t="n">
        <f aca="false">(B376-V376)^2</f>
        <v>34188.6709149406</v>
      </c>
      <c r="AE376" s="32"/>
      <c r="AF376" s="32" t="n">
        <f aca="false">B376-V376</f>
        <v>-184.901787214025</v>
      </c>
      <c r="AG376" s="32" t="str">
        <f aca="false">B376</f>
        <v>7,746</v>
      </c>
      <c r="AH376" s="32"/>
      <c r="AI376" s="119" t="str">
        <f aca="false">IF(V376&lt;B376,"-","+")</f>
        <v>-</v>
      </c>
      <c r="AJ376" s="120" t="n">
        <f aca="false">IF(AI376="-",AJ375-1,AJ375+1)</f>
        <v>-345</v>
      </c>
      <c r="AK376" s="112"/>
      <c r="AL376" s="105" t="n">
        <f aca="false">V376-V$16+AL375</f>
        <v>-877.576824614636</v>
      </c>
      <c r="AM376" s="105" t="n">
        <f aca="false">B376-B$16+AM375</f>
        <v>294.303923076925</v>
      </c>
      <c r="AN376" s="105" t="n">
        <f aca="false">(AM376-AM$16)^2</f>
        <v>1303.39019600001</v>
      </c>
      <c r="AO376" s="105" t="n">
        <f aca="false">(AM376-AL376)^2</f>
        <v>1373304.48681013</v>
      </c>
      <c r="AP376" s="32"/>
      <c r="AQ376" s="109" t="n">
        <f aca="false">((V376-B376)/B376)^2</f>
        <v>569.806281581656</v>
      </c>
    </row>
    <row r="377" customFormat="false" ht="12.8" hidden="false" customHeight="false" outlineLevel="0" collapsed="false">
      <c r="A377" s="113" t="n">
        <v>41268</v>
      </c>
      <c r="B377" s="114" t="s">
        <v>131</v>
      </c>
      <c r="C377" s="68" t="n">
        <v>4.9</v>
      </c>
      <c r="D377" s="115" t="n">
        <v>0</v>
      </c>
      <c r="E377" s="116" t="n">
        <v>7.5</v>
      </c>
      <c r="F377" s="116" t="n">
        <v>0</v>
      </c>
      <c r="G377" s="116" t="n">
        <v>0</v>
      </c>
      <c r="H377" s="117"/>
      <c r="I377" s="117"/>
      <c r="J377" s="118" t="n">
        <f aca="false">(D377*D$15*D$8+E377*E$15*E$8+F377*F$15*F$8+G377*G$15*G$8+H377*H$15*H$8+I377*I$15*I$8)*M$15</f>
        <v>1.48469630358164</v>
      </c>
      <c r="K377" s="105" t="n">
        <f aca="false">K376+J377-M377-N377-O377</f>
        <v>121.660635326793</v>
      </c>
      <c r="L377" s="109" t="n">
        <f aca="false">K376/$K$3</f>
        <v>0.607157947463407</v>
      </c>
      <c r="M377" s="118" t="n">
        <f aca="false">IF(J377&gt;K$6,(J377-K$6)^2/(J377-K$6+K$3-K376),0)</f>
        <v>0</v>
      </c>
      <c r="N377" s="118" t="n">
        <f aca="false">IF((J377-M377)&gt;C377,C377,(J377-M377+(C377-(J377-M377))*L377))</f>
        <v>3.5583250858632</v>
      </c>
      <c r="O377" s="118" t="n">
        <f aca="false">IF(K376&gt;(K$5/100*K$3),(K$4/100*L377*(K376-(K$5/100*K$3))),0)</f>
        <v>1.34027306838724</v>
      </c>
      <c r="P377" s="105" t="n">
        <f aca="false">P376+M377-Q377</f>
        <v>0.252644228084791</v>
      </c>
      <c r="Q377" s="118" t="n">
        <f aca="false">P376*(1-0.5^(1/K$7))</f>
        <v>0.252644228084791</v>
      </c>
      <c r="R377" s="105" t="n">
        <f aca="false">R376-S377+O377</f>
        <v>72.832764299009</v>
      </c>
      <c r="S377" s="118" t="n">
        <f aca="false">R376*(1-0.5^(1/K$8))</f>
        <v>1.67105776860493</v>
      </c>
      <c r="T377" s="105" t="n">
        <f aca="false">Q377*R$8/86.4</f>
        <v>25.1269890269978</v>
      </c>
      <c r="U377" s="105" t="n">
        <f aca="false">S377*R$8/86.4</f>
        <v>166.196752379886</v>
      </c>
      <c r="V377" s="105" t="n">
        <f aca="false">(Q377+S377)*R$8/86.4</f>
        <v>191.323741406884</v>
      </c>
      <c r="Y377" s="15"/>
      <c r="Z377" s="15"/>
      <c r="AA377" s="15"/>
      <c r="AB377" s="15"/>
      <c r="AC377" s="105" t="n">
        <f aca="false">(B377-B$16)^2</f>
        <v>0.0638145325443786</v>
      </c>
      <c r="AD377" s="105" t="n">
        <f aca="false">(B377-V377)^2</f>
        <v>34328.9531362847</v>
      </c>
      <c r="AE377" s="32"/>
      <c r="AF377" s="32" t="n">
        <f aca="false">B377-V377</f>
        <v>-185.280741406884</v>
      </c>
      <c r="AG377" s="32" t="str">
        <f aca="false">B377</f>
        <v>6,043</v>
      </c>
      <c r="AH377" s="32"/>
      <c r="AI377" s="119" t="str">
        <f aca="false">IF(V377&lt;B377,"-","+")</f>
        <v>-</v>
      </c>
      <c r="AJ377" s="120" t="n">
        <f aca="false">IF(AI377="-",AJ376-1,AJ376+1)</f>
        <v>-346</v>
      </c>
      <c r="AK377" s="112"/>
      <c r="AL377" s="105" t="n">
        <f aca="false">V377-V$16+AL376</f>
        <v>-771.252399583756</v>
      </c>
      <c r="AM377" s="105" t="n">
        <f aca="false">B377-B$16+AM376</f>
        <v>294.55653846154</v>
      </c>
      <c r="AN377" s="105" t="n">
        <f aca="false">(AM377-AM$16)^2</f>
        <v>1285.21391885727</v>
      </c>
      <c r="AO377" s="105" t="n">
        <f aca="false">(AM377-AL377)^2</f>
        <v>1135948.69241724</v>
      </c>
      <c r="AP377" s="32"/>
      <c r="AQ377" s="109" t="n">
        <f aca="false">((V377-B377)/B377)^2</f>
        <v>940.059562004452</v>
      </c>
    </row>
    <row r="378" customFormat="false" ht="12.8" hidden="false" customHeight="false" outlineLevel="0" collapsed="false">
      <c r="A378" s="113" t="n">
        <v>41269</v>
      </c>
      <c r="B378" s="114" t="s">
        <v>142</v>
      </c>
      <c r="C378" s="68" t="n">
        <v>4.9</v>
      </c>
      <c r="D378" s="115" t="n">
        <v>0</v>
      </c>
      <c r="E378" s="116" t="n">
        <v>0</v>
      </c>
      <c r="F378" s="116" t="n">
        <v>0</v>
      </c>
      <c r="G378" s="116" t="n">
        <v>0</v>
      </c>
      <c r="H378" s="117"/>
      <c r="I378" s="117"/>
      <c r="J378" s="118" t="n">
        <f aca="false">(D378*D$15*D$8+E378*E$15*E$8+F378*F$15*F$8+G378*G$15*G$8+H378*H$15*H$8+I378*I$15*I$8)*M$15</f>
        <v>0</v>
      </c>
      <c r="K378" s="105" t="n">
        <f aca="false">K377+J378-M378-N378-O378</f>
        <v>117.664695578991</v>
      </c>
      <c r="L378" s="109" t="n">
        <f aca="false">K377/$K$3</f>
        <v>0.590585608382491</v>
      </c>
      <c r="M378" s="118" t="n">
        <f aca="false">IF(J378&gt;K$6,(J378-K$6)^2/(J378-K$6+K$3-K377),0)</f>
        <v>0</v>
      </c>
      <c r="N378" s="118" t="n">
        <f aca="false">IF((J378-M378)&gt;C378,C378,(J378-M378+(C378-(J378-M378))*L378))</f>
        <v>2.8938694810742</v>
      </c>
      <c r="O378" s="118" t="n">
        <f aca="false">IF(K377&gt;(K$5/100*K$3),(K$4/100*L378*(K377-(K$5/100*K$3))),0)</f>
        <v>1.10207026672779</v>
      </c>
      <c r="P378" s="105" t="n">
        <f aca="false">P377+M378-Q378</f>
        <v>0.126322114042395</v>
      </c>
      <c r="Q378" s="118" t="n">
        <f aca="false">P377*(1-0.5^(1/K$7))</f>
        <v>0.126322114042395</v>
      </c>
      <c r="R378" s="105" t="n">
        <f aca="false">R377-S378+O378</f>
        <v>72.2713319301263</v>
      </c>
      <c r="S378" s="118" t="n">
        <f aca="false">R377*(1-0.5^(1/K$8))</f>
        <v>1.66350263561049</v>
      </c>
      <c r="T378" s="105" t="n">
        <f aca="false">Q378*R$8/86.4</f>
        <v>12.5634945134989</v>
      </c>
      <c r="U378" s="105" t="n">
        <f aca="false">S378*R$8/86.4</f>
        <v>165.445348932882</v>
      </c>
      <c r="V378" s="105" t="n">
        <f aca="false">(Q378+S378)*R$8/86.4</f>
        <v>178.00884344638</v>
      </c>
      <c r="Y378" s="15"/>
      <c r="Z378" s="15"/>
      <c r="AA378" s="15"/>
      <c r="AB378" s="15"/>
      <c r="AC378" s="105" t="n">
        <f aca="false">(B378-B$16)^2</f>
        <v>0.861897994082841</v>
      </c>
      <c r="AD378" s="105" t="n">
        <f aca="false">(B378-V378)^2</f>
        <v>29979.8293954454</v>
      </c>
      <c r="AE378" s="32"/>
      <c r="AF378" s="32" t="n">
        <f aca="false">B378-V378</f>
        <v>-173.14684344638</v>
      </c>
      <c r="AG378" s="32" t="str">
        <f aca="false">B378</f>
        <v>4,862</v>
      </c>
      <c r="AH378" s="32"/>
      <c r="AI378" s="119" t="str">
        <f aca="false">IF(V378&lt;B378,"-","+")</f>
        <v>-</v>
      </c>
      <c r="AJ378" s="120" t="n">
        <f aca="false">IF(AI378="-",AJ377-1,AJ377+1)</f>
        <v>-347</v>
      </c>
      <c r="AK378" s="112"/>
      <c r="AL378" s="105" t="n">
        <f aca="false">V378-V$16+AL377</f>
        <v>-678.24287251338</v>
      </c>
      <c r="AM378" s="105" t="n">
        <f aca="false">B378-B$16+AM377</f>
        <v>293.628153846155</v>
      </c>
      <c r="AN378" s="105" t="n">
        <f aca="false">(AM378-AM$16)^2</f>
        <v>1352.64077155367</v>
      </c>
      <c r="AO378" s="105" t="n">
        <f aca="false">(AM378-AL378)^2</f>
        <v>944533.291877136</v>
      </c>
      <c r="AP378" s="32"/>
      <c r="AQ378" s="109" t="n">
        <f aca="false">((V378-B378)/B378)^2</f>
        <v>1268.23357981166</v>
      </c>
    </row>
    <row r="379" customFormat="false" ht="12.8" hidden="false" customHeight="false" outlineLevel="0" collapsed="false">
      <c r="A379" s="113" t="n">
        <v>41270</v>
      </c>
      <c r="B379" s="114" t="s">
        <v>124</v>
      </c>
      <c r="C379" s="68" t="n">
        <v>4.9</v>
      </c>
      <c r="D379" s="115" t="n">
        <v>34</v>
      </c>
      <c r="E379" s="116" t="n">
        <v>12</v>
      </c>
      <c r="F379" s="116" t="n">
        <v>0</v>
      </c>
      <c r="G379" s="116" t="n">
        <v>3.3</v>
      </c>
      <c r="H379" s="117"/>
      <c r="I379" s="117"/>
      <c r="J379" s="118" t="n">
        <f aca="false">(D379*D$15*D$8+E379*E$15*E$8+F379*F$15*F$8+G379*G$15*G$8+H379*H$15*H$8+I379*I$15*I$8)*M$15</f>
        <v>16.1520031577005</v>
      </c>
      <c r="K379" s="105" t="n">
        <f aca="false">K378+J379-M379-N379-O379</f>
        <v>126.251614398324</v>
      </c>
      <c r="L379" s="109" t="n">
        <f aca="false">K378/$K$3</f>
        <v>0.571187842616462</v>
      </c>
      <c r="M379" s="118" t="n">
        <f aca="false">IF(J379&gt;K$6,(J379-K$6)^2/(J379-K$6+K$3-K378),0)</f>
        <v>1.8274547553285</v>
      </c>
      <c r="N379" s="118" t="n">
        <f aca="false">IF((J379-M379)&gt;C379,C379,(J379-M379+(C379-(J379-M379))*L379))</f>
        <v>4.9</v>
      </c>
      <c r="O379" s="118" t="n">
        <f aca="false">IF(K378&gt;(K$5/100*K$3),(K$4/100*L379*(K378-(K$5/100*K$3))),0)</f>
        <v>0.837629583039107</v>
      </c>
      <c r="P379" s="105" t="n">
        <f aca="false">P378+M379-Q379</f>
        <v>1.8906158123497</v>
      </c>
      <c r="Q379" s="118" t="n">
        <f aca="false">P378*(1-0.5^(1/K$7))</f>
        <v>0.0631610570211977</v>
      </c>
      <c r="R379" s="105" t="n">
        <f aca="false">R378-S379+O379</f>
        <v>71.4582820105822</v>
      </c>
      <c r="S379" s="118" t="n">
        <f aca="false">R378*(1-0.5^(1/K$8))</f>
        <v>1.65067950258318</v>
      </c>
      <c r="T379" s="105" t="n">
        <f aca="false">Q379*R$8/86.4</f>
        <v>6.28174725674944</v>
      </c>
      <c r="U379" s="105" t="n">
        <f aca="false">S379*R$8/86.4</f>
        <v>164.170011177051</v>
      </c>
      <c r="V379" s="105" t="n">
        <f aca="false">(Q379+S379)*R$8/86.4</f>
        <v>170.451758433801</v>
      </c>
      <c r="Y379" s="15"/>
      <c r="Z379" s="15"/>
      <c r="AA379" s="15"/>
      <c r="AB379" s="15"/>
      <c r="AC379" s="105" t="n">
        <f aca="false">(B379-B$16)^2</f>
        <v>18.6504388402367</v>
      </c>
      <c r="AD379" s="105" t="n">
        <f aca="false">(B379-V379)^2</f>
        <v>25709.8001821602</v>
      </c>
      <c r="AE379" s="32"/>
      <c r="AF379" s="32" t="n">
        <f aca="false">B379-V379</f>
        <v>-160.342758433801</v>
      </c>
      <c r="AG379" s="32" t="str">
        <f aca="false">B379</f>
        <v>10,109</v>
      </c>
      <c r="AH379" s="32"/>
      <c r="AI379" s="119" t="str">
        <f aca="false">IF(V379&lt;B379,"-","+")</f>
        <v>-</v>
      </c>
      <c r="AJ379" s="120" t="n">
        <f aca="false">IF(AI379="-",AJ378-1,AJ378+1)</f>
        <v>-348</v>
      </c>
      <c r="AK379" s="112"/>
      <c r="AL379" s="105" t="n">
        <f aca="false">V379-V$16+AL378</f>
        <v>-592.790430455584</v>
      </c>
      <c r="AM379" s="105" t="n">
        <f aca="false">B379-B$16+AM378</f>
        <v>297.946769230771</v>
      </c>
      <c r="AN379" s="105" t="n">
        <f aca="false">(AM379-AM$16)^2</f>
        <v>1053.62884886726</v>
      </c>
      <c r="AO379" s="105" t="n">
        <f aca="false">(AM379-AL379)^2</f>
        <v>793412.758905089</v>
      </c>
      <c r="AP379" s="32"/>
      <c r="AQ379" s="109" t="n">
        <f aca="false">((V379-B379)/B379)^2</f>
        <v>251.583588936583</v>
      </c>
    </row>
    <row r="380" customFormat="false" ht="12.8" hidden="false" customHeight="false" outlineLevel="0" collapsed="false">
      <c r="A380" s="113" t="n">
        <v>41271</v>
      </c>
      <c r="B380" s="114" t="s">
        <v>122</v>
      </c>
      <c r="C380" s="68" t="n">
        <v>4.9</v>
      </c>
      <c r="D380" s="115" t="n">
        <v>0</v>
      </c>
      <c r="E380" s="116" t="n">
        <v>10</v>
      </c>
      <c r="F380" s="116" t="n">
        <v>0</v>
      </c>
      <c r="G380" s="116" t="n">
        <v>1.2</v>
      </c>
      <c r="H380" s="117"/>
      <c r="I380" s="117"/>
      <c r="J380" s="118" t="n">
        <f aca="false">(D380*D$15*D$8+E380*E$15*E$8+F380*F$15*F$8+G380*G$15*G$8+H380*H$15*H$8+I380*I$15*I$8)*M$15</f>
        <v>2.49468074052074</v>
      </c>
      <c r="K380" s="105" t="n">
        <f aca="false">K379+J380-M380-N380-O380</f>
        <v>123.352435635371</v>
      </c>
      <c r="L380" s="109" t="n">
        <f aca="false">K379/$K$3</f>
        <v>0.612871914554971</v>
      </c>
      <c r="M380" s="118" t="n">
        <f aca="false">IF(J380&gt;K$6,(J380-K$6)^2/(J380-K$6+K$3-K379),0)</f>
        <v>0</v>
      </c>
      <c r="N380" s="118" t="n">
        <f aca="false">IF((J380-M380)&gt;C380,C380,(J380-M380+(C380-(J380-M380))*L380))</f>
        <v>3.96883336019374</v>
      </c>
      <c r="O380" s="118" t="n">
        <f aca="false">IF(K379&gt;(K$5/100*K$3),(K$4/100*L380*(K379-(K$5/100*K$3))),0)</f>
        <v>1.42502614327947</v>
      </c>
      <c r="P380" s="105" t="n">
        <f aca="false">P379+M380-Q380</f>
        <v>0.94530790617485</v>
      </c>
      <c r="Q380" s="118" t="n">
        <f aca="false">P379*(1-0.5^(1/K$7))</f>
        <v>0.94530790617485</v>
      </c>
      <c r="R380" s="105" t="n">
        <f aca="false">R379-S380+O380</f>
        <v>71.2511987371054</v>
      </c>
      <c r="S380" s="118" t="n">
        <f aca="false">R379*(1-0.5^(1/K$8))</f>
        <v>1.63210941675626</v>
      </c>
      <c r="T380" s="105" t="n">
        <f aca="false">Q380*R$8/86.4</f>
        <v>94.0165606222279</v>
      </c>
      <c r="U380" s="105" t="n">
        <f aca="false">S380*R$8/86.4</f>
        <v>162.323104377159</v>
      </c>
      <c r="V380" s="105" t="n">
        <f aca="false">(Q380+S380)*R$8/86.4</f>
        <v>256.339664999387</v>
      </c>
      <c r="Y380" s="15"/>
      <c r="Z380" s="15"/>
      <c r="AA380" s="15"/>
      <c r="AB380" s="15"/>
      <c r="AC380" s="105" t="n">
        <f aca="false">(B380-B$16)^2</f>
        <v>20.6899019171598</v>
      </c>
      <c r="AD380" s="105" t="n">
        <f aca="false">(B380-V380)^2</f>
        <v>60516.3271801404</v>
      </c>
      <c r="AE380" s="32"/>
      <c r="AF380" s="32" t="n">
        <f aca="false">B380-V380</f>
        <v>-246.000664999387</v>
      </c>
      <c r="AG380" s="32" t="str">
        <f aca="false">B380</f>
        <v>10,339</v>
      </c>
      <c r="AH380" s="32"/>
      <c r="AI380" s="119" t="str">
        <f aca="false">IF(V380&lt;B380,"-","+")</f>
        <v>-</v>
      </c>
      <c r="AJ380" s="120" t="n">
        <f aca="false">IF(AI380="-",AJ379-1,AJ379+1)</f>
        <v>-349</v>
      </c>
      <c r="AK380" s="112"/>
      <c r="AL380" s="105" t="n">
        <f aca="false">V380-V$16+AL379</f>
        <v>-421.450081832202</v>
      </c>
      <c r="AM380" s="105" t="n">
        <f aca="false">B380-B$16+AM379</f>
        <v>302.495384615386</v>
      </c>
      <c r="AN380" s="105" t="n">
        <f aca="false">(AM380-AM$16)^2</f>
        <v>779.02582814553</v>
      </c>
      <c r="AO380" s="105" t="n">
        <f aca="false">(AM380-AL380)^2</f>
        <v>524097.038390015</v>
      </c>
      <c r="AP380" s="32"/>
      <c r="AQ380" s="109" t="n">
        <f aca="false">((V380-B380)/B380)^2</f>
        <v>566.129116463264</v>
      </c>
    </row>
    <row r="381" customFormat="false" ht="12.8" hidden="false" customHeight="false" outlineLevel="0" collapsed="false">
      <c r="A381" s="113" t="n">
        <v>41272</v>
      </c>
      <c r="B381" s="114" t="s">
        <v>120</v>
      </c>
      <c r="C381" s="68" t="n">
        <v>4.9</v>
      </c>
      <c r="D381" s="115" t="n">
        <v>0</v>
      </c>
      <c r="E381" s="116" t="n">
        <v>21.8</v>
      </c>
      <c r="F381" s="116" t="n">
        <v>0</v>
      </c>
      <c r="G381" s="116" t="n">
        <v>0.5</v>
      </c>
      <c r="H381" s="117"/>
      <c r="I381" s="117"/>
      <c r="J381" s="118" t="n">
        <f aca="false">(D381*D$15*D$8+E381*E$15*E$8+F381*F$15*F$8+G381*G$15*G$8+H381*H$15*H$8+I381*I$15*I$8)*M$15</f>
        <v>4.53013628452669</v>
      </c>
      <c r="K381" s="105" t="n">
        <f aca="false">K380+J381-M381-N381-O381</f>
        <v>121.883116799783</v>
      </c>
      <c r="L381" s="109" t="n">
        <f aca="false">K380/$K$3</f>
        <v>0.598798231239667</v>
      </c>
      <c r="M381" s="118" t="n">
        <f aca="false">IF(J381&gt;K$6,(J381-K$6)^2/(J381-K$6+K$3-K380),0)</f>
        <v>0.0486722395879432</v>
      </c>
      <c r="N381" s="118" t="n">
        <f aca="false">IF((J381-M381)&gt;C381,C381,(J381-M381+(C381-(J381-M381))*L381))</f>
        <v>4.73208263453963</v>
      </c>
      <c r="O381" s="118" t="n">
        <f aca="false">IF(K380&gt;(K$5/100*K$3),(K$4/100*L381*(K380-(K$5/100*K$3))),0)</f>
        <v>1.21870024598796</v>
      </c>
      <c r="P381" s="105" t="n">
        <f aca="false">P380+M381-Q381</f>
        <v>0.521326192675368</v>
      </c>
      <c r="Q381" s="118" t="n">
        <f aca="false">P380*(1-0.5^(1/K$7))</f>
        <v>0.472653953087425</v>
      </c>
      <c r="R381" s="105" t="n">
        <f aca="false">R380-S381+O381</f>
        <v>70.8425193548401</v>
      </c>
      <c r="S381" s="118" t="n">
        <f aca="false">R380*(1-0.5^(1/K$8))</f>
        <v>1.62737962825331</v>
      </c>
      <c r="T381" s="105" t="n">
        <f aca="false">Q381*R$8/86.4</f>
        <v>47.0082803111139</v>
      </c>
      <c r="U381" s="105" t="n">
        <f aca="false">S381*R$8/86.4</f>
        <v>161.852698444221</v>
      </c>
      <c r="V381" s="105" t="n">
        <f aca="false">(Q381+S381)*R$8/86.4</f>
        <v>208.860978755335</v>
      </c>
      <c r="Y381" s="15"/>
      <c r="Z381" s="15"/>
      <c r="AA381" s="15"/>
      <c r="AB381" s="15"/>
      <c r="AC381" s="105" t="n">
        <f aca="false">(B381-B$16)^2</f>
        <v>1.37502684023669</v>
      </c>
      <c r="AD381" s="105" t="n">
        <f aca="false">(B381-V381)^2</f>
        <v>40762.7938254895</v>
      </c>
      <c r="AE381" s="32"/>
      <c r="AF381" s="32" t="n">
        <f aca="false">B381-V381</f>
        <v>-201.897978755335</v>
      </c>
      <c r="AG381" s="32" t="str">
        <f aca="false">B381</f>
        <v>6,963</v>
      </c>
      <c r="AH381" s="32"/>
      <c r="AI381" s="119" t="str">
        <f aca="false">IF(V381&lt;B381,"-","+")</f>
        <v>-</v>
      </c>
      <c r="AJ381" s="120" t="n">
        <f aca="false">IF(AI381="-",AJ380-1,AJ380+1)</f>
        <v>-350</v>
      </c>
      <c r="AK381" s="112"/>
      <c r="AL381" s="105" t="n">
        <f aca="false">V381-V$16+AL380</f>
        <v>-297.588419452872</v>
      </c>
      <c r="AM381" s="105" t="n">
        <f aca="false">B381-B$16+AM380</f>
        <v>303.668000000002</v>
      </c>
      <c r="AN381" s="105" t="n">
        <f aca="false">(AM381-AM$16)^2</f>
        <v>714.943038861558</v>
      </c>
      <c r="AO381" s="105" t="n">
        <f aca="false">(AM381-AL381)^2</f>
        <v>361509.28193329</v>
      </c>
      <c r="AP381" s="32"/>
      <c r="AQ381" s="109" t="n">
        <f aca="false">((V381-B381)/B381)^2</f>
        <v>840.758277864096</v>
      </c>
    </row>
    <row r="382" customFormat="false" ht="12.8" hidden="false" customHeight="false" outlineLevel="0" collapsed="false">
      <c r="A382" s="113" t="n">
        <v>41273</v>
      </c>
      <c r="B382" s="114" t="s">
        <v>156</v>
      </c>
      <c r="C382" s="68" t="n">
        <v>4.9</v>
      </c>
      <c r="D382" s="115" t="n">
        <v>0</v>
      </c>
      <c r="E382" s="116" t="n">
        <v>3.7</v>
      </c>
      <c r="F382" s="116" t="n">
        <v>0</v>
      </c>
      <c r="G382" s="116" t="n">
        <v>13.5</v>
      </c>
      <c r="H382" s="117"/>
      <c r="I382" s="117"/>
      <c r="J382" s="118" t="n">
        <f aca="false">(D382*D$15*D$8+E382*E$15*E$8+F382*F$15*F$8+G382*G$15*G$8+H382*H$15*H$8+I382*I$15*I$8)*M$15</f>
        <v>6.52716395356743</v>
      </c>
      <c r="K382" s="105" t="n">
        <f aca="false">K381+J382-M382-N382-O382</f>
        <v>122.209036824802</v>
      </c>
      <c r="L382" s="109" t="n">
        <f aca="false">K381/$K$3</f>
        <v>0.591665615532925</v>
      </c>
      <c r="M382" s="118" t="n">
        <f aca="false">IF(J382&gt;K$6,(J382-K$6)^2/(J382-K$6+K$3-K381),0)</f>
        <v>0.18399483609616</v>
      </c>
      <c r="N382" s="118" t="n">
        <f aca="false">IF((J382-M382)&gt;C382,C382,(J382-M382+(C382-(J382-M382))*L382))</f>
        <v>4.9</v>
      </c>
      <c r="O382" s="118" t="n">
        <f aca="false">IF(K381&gt;(K$5/100*K$3),(K$4/100*L382*(K381-(K$5/100*K$3))),0)</f>
        <v>1.11724909245235</v>
      </c>
      <c r="P382" s="105" t="n">
        <f aca="false">P381+M382-Q382</f>
        <v>0.444657932433844</v>
      </c>
      <c r="Q382" s="118" t="n">
        <f aca="false">P381*(1-0.5^(1/K$7))</f>
        <v>0.260663096337684</v>
      </c>
      <c r="R382" s="105" t="n">
        <f aca="false">R381-S382+O382</f>
        <v>70.3417230690303</v>
      </c>
      <c r="S382" s="118" t="n">
        <f aca="false">R381*(1-0.5^(1/K$8))</f>
        <v>1.61804537826209</v>
      </c>
      <c r="T382" s="105" t="n">
        <f aca="false">Q382*R$8/86.4</f>
        <v>25.9245137364551</v>
      </c>
      <c r="U382" s="105" t="n">
        <f aca="false">S382*R$8/86.4</f>
        <v>160.924351104238</v>
      </c>
      <c r="V382" s="105" t="n">
        <f aca="false">(Q382+S382)*R$8/86.4</f>
        <v>186.848864840693</v>
      </c>
      <c r="Y382" s="15"/>
      <c r="Z382" s="15"/>
      <c r="AA382" s="15"/>
      <c r="AB382" s="15"/>
      <c r="AC382" s="105" t="n">
        <f aca="false">(B382-B$16)^2</f>
        <v>123.890598840237</v>
      </c>
      <c r="AD382" s="105" t="n">
        <f aca="false">(B382-V382)^2</f>
        <v>28875.4792493169</v>
      </c>
      <c r="AE382" s="32"/>
      <c r="AF382" s="32" t="n">
        <f aca="false">B382-V382</f>
        <v>-169.927864840693</v>
      </c>
      <c r="AG382" s="32" t="str">
        <f aca="false">B382</f>
        <v>16,921</v>
      </c>
      <c r="AH382" s="32"/>
      <c r="AI382" s="119" t="str">
        <f aca="false">IF(V382&lt;B382,"-","+")</f>
        <v>-</v>
      </c>
      <c r="AJ382" s="120" t="n">
        <f aca="false">IF(AI382="-",AJ381-1,AJ381+1)</f>
        <v>-351</v>
      </c>
      <c r="AK382" s="112"/>
      <c r="AL382" s="105" t="n">
        <f aca="false">V382-V$16+AL381</f>
        <v>-195.738870988183</v>
      </c>
      <c r="AM382" s="105" t="n">
        <f aca="false">B382-B$16+AM381</f>
        <v>314.798615384617</v>
      </c>
      <c r="AN382" s="105" t="n">
        <f aca="false">(AM382-AM$16)^2</f>
        <v>243.603526833008</v>
      </c>
      <c r="AO382" s="105" t="n">
        <f aca="false">(AM382-AL382)^2</f>
        <v>260648.524991857</v>
      </c>
      <c r="AP382" s="32"/>
      <c r="AQ382" s="109" t="n">
        <f aca="false">((V382-B382)/B382)^2</f>
        <v>100.850289691244</v>
      </c>
    </row>
    <row r="383" customFormat="false" ht="12.8" hidden="false" customHeight="false" outlineLevel="0" collapsed="false">
      <c r="A383" s="113" t="n">
        <v>41274</v>
      </c>
      <c r="B383" s="114" t="s">
        <v>157</v>
      </c>
      <c r="C383" s="68" t="n">
        <v>4.9</v>
      </c>
      <c r="D383" s="115" t="n">
        <v>0</v>
      </c>
      <c r="E383" s="116" t="n">
        <v>35.1</v>
      </c>
      <c r="F383" s="116" t="n">
        <v>7.5</v>
      </c>
      <c r="G383" s="116" t="n">
        <v>0.7</v>
      </c>
      <c r="H383" s="68"/>
      <c r="I383" s="68"/>
      <c r="J383" s="118" t="n">
        <f aca="false">(D383*D$15*D$8+E383*E$15*E$8+F383*F$15*F$8+G383*G$15*G$8+H383*H$15*H$8+I383*I$15*I$8)*M$15</f>
        <v>7.51019595646142</v>
      </c>
      <c r="K383" s="105" t="n">
        <f aca="false">K382+J383-M383-N383-O383</f>
        <v>123.396983784983</v>
      </c>
      <c r="L383" s="109" t="n">
        <f aca="false">K382/$K$3</f>
        <v>0.593247751576707</v>
      </c>
      <c r="M383" s="118" t="n">
        <f aca="false">IF(J383&gt;K$6,(J383-K$6)^2/(J383-K$6+K$3-K382),0)</f>
        <v>0.282677205653646</v>
      </c>
      <c r="N383" s="118" t="n">
        <f aca="false">IF((J383-M383)&gt;C383,C383,(J383-M383+(C383-(J383-M383))*L383))</f>
        <v>4.9</v>
      </c>
      <c r="O383" s="118" t="n">
        <f aca="false">IF(K382&gt;(K$5/100*K$3),(K$4/100*L383*(K382-(K$5/100*K$3))),0)</f>
        <v>1.13957179062677</v>
      </c>
      <c r="P383" s="105" t="n">
        <f aca="false">P382+M383-Q383</f>
        <v>0.505006171870568</v>
      </c>
      <c r="Q383" s="118" t="n">
        <f aca="false">P382*(1-0.5^(1/K$7))</f>
        <v>0.222328966216922</v>
      </c>
      <c r="R383" s="105" t="n">
        <f aca="false">R382-S383+O383</f>
        <v>69.8746876843709</v>
      </c>
      <c r="S383" s="118" t="n">
        <f aca="false">R382*(1-0.5^(1/K$8))</f>
        <v>1.60660717528619</v>
      </c>
      <c r="T383" s="105" t="n">
        <f aca="false">Q383*R$8/86.4</f>
        <v>22.1119537812733</v>
      </c>
      <c r="U383" s="105" t="n">
        <f aca="false">S383*R$8/86.4</f>
        <v>159.786752977248</v>
      </c>
      <c r="V383" s="105" t="n">
        <f aca="false">(Q383+S383)*R$8/86.4</f>
        <v>181.898706758521</v>
      </c>
      <c r="AC383" s="105" t="n">
        <f aca="false">(B383-B$16)^2</f>
        <v>542.965279532544</v>
      </c>
      <c r="AD383" s="105" t="n">
        <f aca="false">(B383-V383)^2</f>
        <v>23349.8896303846</v>
      </c>
      <c r="AE383" s="32"/>
      <c r="AF383" s="32" t="n">
        <f aca="false">B383-V383</f>
        <v>-152.806706758521</v>
      </c>
      <c r="AG383" s="32" t="str">
        <f aca="false">B383</f>
        <v>29,092</v>
      </c>
      <c r="AH383" s="32"/>
      <c r="AI383" s="119" t="str">
        <f aca="false">IF(V383&lt;B383,"-","+")</f>
        <v>-</v>
      </c>
      <c r="AJ383" s="120" t="n">
        <f aca="false">IF(AI383="-",AJ382-1,AJ382+1)</f>
        <v>-352</v>
      </c>
      <c r="AK383" s="112"/>
      <c r="AL383" s="105" t="n">
        <f aca="false">V383-V$16+AL382</f>
        <v>-98.8394806056669</v>
      </c>
      <c r="AM383" s="105" t="n">
        <f aca="false">B383-B$16+AM382</f>
        <v>338.100230769232</v>
      </c>
      <c r="AN383" s="105" t="n">
        <f aca="false">(AM383-AM$16)^2</f>
        <v>59.1947429236456</v>
      </c>
      <c r="AO383" s="105" t="n">
        <f aca="false">(AM383-AL383)^2</f>
        <v>190916.31137638</v>
      </c>
      <c r="AP383" s="32"/>
      <c r="AQ383" s="109" t="n">
        <f aca="false">((V383-B383)/B383)^2</f>
        <v>27.5891089545599</v>
      </c>
    </row>
    <row r="384" customFormat="false" ht="12.8" hidden="false" customHeight="false" outlineLevel="0" collapsed="false">
      <c r="A384" s="113" t="n">
        <v>41275</v>
      </c>
      <c r="B384" s="114" t="s">
        <v>153</v>
      </c>
      <c r="C384" s="68" t="n">
        <v>2.6</v>
      </c>
      <c r="D384" s="115" t="n">
        <v>0</v>
      </c>
      <c r="E384" s="116" t="n">
        <v>28.1</v>
      </c>
      <c r="F384" s="116" t="n">
        <v>0</v>
      </c>
      <c r="G384" s="116" t="n">
        <v>0</v>
      </c>
      <c r="H384" s="68"/>
      <c r="I384" s="68"/>
      <c r="J384" s="118" t="n">
        <f aca="false">(D384*D$15*D$8+E384*E$15*E$8+F384*F$15*F$8+G384*G$15*G$8+H384*H$15*H$8+I384*I$15*I$8)*M$15</f>
        <v>5.56266215075253</v>
      </c>
      <c r="K384" s="105" t="n">
        <f aca="false">K383+J384-M384-N384-O384</f>
        <v>125.028342810347</v>
      </c>
      <c r="L384" s="109" t="n">
        <f aca="false">K383/$K$3</f>
        <v>0.599014484393119</v>
      </c>
      <c r="M384" s="118" t="n">
        <f aca="false">IF(J384&gt;K$6,(J384-K$6)^2/(J384-K$6+K$3-K383),0)</f>
        <v>0.109494252874557</v>
      </c>
      <c r="N384" s="118" t="n">
        <f aca="false">IF((J384-M384)&gt;C384,C384,(J384-M384+(C384-(J384-M384))*L384))</f>
        <v>2.6</v>
      </c>
      <c r="O384" s="118" t="n">
        <f aca="false">IF(K383&gt;(K$5/100*K$3),(K$4/100*L384*(K383-(K$5/100*K$3))),0)</f>
        <v>1.22180887251361</v>
      </c>
      <c r="P384" s="105" t="n">
        <f aca="false">P383+M384-Q384</f>
        <v>0.361997338809841</v>
      </c>
      <c r="Q384" s="118" t="n">
        <f aca="false">P383*(1-0.5^(1/K$7))</f>
        <v>0.252503085935284</v>
      </c>
      <c r="R384" s="105" t="n">
        <f aca="false">R383-S384+O384</f>
        <v>69.5005564845263</v>
      </c>
      <c r="S384" s="118" t="n">
        <f aca="false">R383*(1-0.5^(1/K$8))</f>
        <v>1.59594007235824</v>
      </c>
      <c r="T384" s="105" t="n">
        <f aca="false">Q384*R$8/86.4</f>
        <v>25.1129515907627</v>
      </c>
      <c r="U384" s="105" t="n">
        <f aca="false">S384*R$8/86.4</f>
        <v>158.725845390907</v>
      </c>
      <c r="V384" s="105" t="n">
        <f aca="false">(Q384+S384)*R$8/86.4</f>
        <v>183.83879698167</v>
      </c>
      <c r="AC384" s="105" t="n">
        <f aca="false">(B384-B$16)^2</f>
        <v>64.6193373017752</v>
      </c>
      <c r="AD384" s="105" t="n">
        <f aca="false">(B384-V384)^2</f>
        <v>28903.3310697485</v>
      </c>
      <c r="AE384" s="32"/>
      <c r="AF384" s="32" t="n">
        <f aca="false">B384-V384</f>
        <v>-170.00979698167</v>
      </c>
      <c r="AG384" s="32" t="str">
        <f aca="false">B384</f>
        <v>13,829</v>
      </c>
      <c r="AH384" s="32"/>
      <c r="AI384" s="119" t="str">
        <f aca="false">IF(V384&lt;B384,"-","+")</f>
        <v>-</v>
      </c>
      <c r="AJ384" s="120" t="n">
        <f aca="false">IF(AI384="-",AJ383-1,AJ383+1)</f>
        <v>-353</v>
      </c>
      <c r="AK384" s="112"/>
      <c r="AL384" s="105" t="n">
        <f aca="false">V384-V$16+AL383</f>
        <v>-1.81898940354586E-012</v>
      </c>
      <c r="AM384" s="105" t="n">
        <f aca="false">B384-B$16+AM383</f>
        <v>346.138846153848</v>
      </c>
      <c r="AN384" s="105" t="n">
        <f aca="false">(AM384-AM$16)^2</f>
        <v>247.509271069285</v>
      </c>
      <c r="AO384" s="105" t="n">
        <f aca="false">(AM384-AL384)^2</f>
        <v>119812.100816719</v>
      </c>
      <c r="AP384" s="32"/>
      <c r="AQ384" s="109" t="n">
        <f aca="false">((V384-B384)/B384)^2</f>
        <v>151.135450275333</v>
      </c>
    </row>
    <row r="385" customFormat="false" ht="12.8" hidden="false" customHeight="false" outlineLevel="0" collapsed="false">
      <c r="A385" s="113" t="n">
        <v>41276</v>
      </c>
      <c r="B385" s="114" t="s">
        <v>125</v>
      </c>
      <c r="C385" s="71"/>
      <c r="D385" s="115" t="n">
        <v>0</v>
      </c>
      <c r="E385" s="116" t="n">
        <v>6.1</v>
      </c>
      <c r="F385" s="116" t="n">
        <v>0</v>
      </c>
      <c r="G385" s="116" t="n">
        <v>0</v>
      </c>
    </row>
    <row r="386" customFormat="false" ht="12.8" hidden="false" customHeight="false" outlineLevel="0" collapsed="false">
      <c r="A386" s="113" t="n">
        <v>41277</v>
      </c>
      <c r="B386" s="114" t="s">
        <v>158</v>
      </c>
      <c r="C386" s="71"/>
      <c r="D386" s="115" t="n">
        <v>77.3</v>
      </c>
      <c r="E386" s="116" t="n">
        <v>29.6</v>
      </c>
      <c r="F386" s="116" t="n">
        <v>0</v>
      </c>
      <c r="G386" s="116" t="n">
        <v>36.9</v>
      </c>
    </row>
    <row r="387" customFormat="false" ht="12.8" hidden="false" customHeight="false" outlineLevel="0" collapsed="false">
      <c r="A387" s="113" t="n">
        <v>41278</v>
      </c>
      <c r="B387" s="114" t="s">
        <v>159</v>
      </c>
      <c r="C387" s="71"/>
      <c r="D387" s="115" t="n">
        <v>9.3</v>
      </c>
      <c r="E387" s="116" t="n">
        <v>13.7</v>
      </c>
      <c r="F387" s="116" t="n">
        <v>0</v>
      </c>
      <c r="G387" s="116" t="n">
        <v>1.1</v>
      </c>
    </row>
    <row r="388" customFormat="false" ht="12.8" hidden="false" customHeight="false" outlineLevel="0" collapsed="false">
      <c r="A388" s="113" t="n">
        <v>41279</v>
      </c>
      <c r="B388" s="114" t="s">
        <v>133</v>
      </c>
      <c r="C388" s="71"/>
      <c r="D388" s="115" t="n">
        <v>0</v>
      </c>
      <c r="E388" s="116" t="n">
        <v>10.6</v>
      </c>
      <c r="F388" s="116" t="n">
        <v>15.2</v>
      </c>
      <c r="G388" s="116" t="n">
        <v>29.4</v>
      </c>
    </row>
    <row r="389" customFormat="false" ht="12.8" hidden="false" customHeight="false" outlineLevel="0" collapsed="false">
      <c r="A389" s="113" t="n">
        <v>41280</v>
      </c>
      <c r="B389" s="114" t="s">
        <v>134</v>
      </c>
      <c r="C389" s="71"/>
      <c r="D389" s="115" t="n">
        <v>21.2</v>
      </c>
      <c r="E389" s="116" t="n">
        <v>26.4</v>
      </c>
      <c r="F389" s="116" t="n">
        <v>0</v>
      </c>
      <c r="G389" s="116" t="n">
        <v>0</v>
      </c>
    </row>
    <row r="390" customFormat="false" ht="12.8" hidden="false" customHeight="false" outlineLevel="0" collapsed="false">
      <c r="A390" s="113" t="n">
        <v>41281</v>
      </c>
      <c r="B390" s="114" t="s">
        <v>160</v>
      </c>
      <c r="C390" s="71"/>
      <c r="D390" s="115" t="n">
        <v>20.4</v>
      </c>
      <c r="E390" s="116" t="n">
        <v>32.4</v>
      </c>
      <c r="F390" s="116" t="n">
        <v>0</v>
      </c>
      <c r="G390" s="116" t="n">
        <v>1.9</v>
      </c>
    </row>
    <row r="391" customFormat="false" ht="12.8" hidden="false" customHeight="false" outlineLevel="0" collapsed="false">
      <c r="A391" s="113" t="n">
        <v>41282</v>
      </c>
      <c r="B391" s="114" t="s">
        <v>136</v>
      </c>
      <c r="C391" s="71"/>
      <c r="D391" s="115" t="n">
        <v>2.1</v>
      </c>
      <c r="E391" s="116" t="n">
        <v>34.3</v>
      </c>
      <c r="F391" s="116" t="n">
        <v>1.5</v>
      </c>
      <c r="G391" s="116" t="n">
        <v>10.8</v>
      </c>
    </row>
    <row r="392" customFormat="false" ht="12.8" hidden="false" customHeight="false" outlineLevel="0" collapsed="false">
      <c r="A392" s="113" t="n">
        <v>41283</v>
      </c>
      <c r="B392" s="114" t="n">
        <v>13.3</v>
      </c>
      <c r="C392" s="71"/>
      <c r="D392" s="115" t="n">
        <v>0</v>
      </c>
      <c r="E392" s="116" t="n">
        <v>35.6</v>
      </c>
      <c r="F392" s="116" t="n">
        <v>20.7</v>
      </c>
      <c r="G392" s="116" t="n">
        <v>13.3</v>
      </c>
    </row>
    <row r="393" customFormat="false" ht="12.8" hidden="false" customHeight="false" outlineLevel="0" collapsed="false">
      <c r="A393" s="113" t="n">
        <v>41284</v>
      </c>
      <c r="B393" s="114" t="n">
        <v>13.3</v>
      </c>
      <c r="C393" s="71"/>
      <c r="D393" s="115" t="n">
        <v>49.6</v>
      </c>
      <c r="E393" s="116" t="n">
        <v>17.9</v>
      </c>
      <c r="F393" s="116" t="n">
        <v>3.9</v>
      </c>
      <c r="G393" s="116" t="n">
        <v>24.4</v>
      </c>
    </row>
    <row r="394" customFormat="false" ht="12.8" hidden="false" customHeight="false" outlineLevel="0" collapsed="false">
      <c r="A394" s="113" t="n">
        <v>41285</v>
      </c>
      <c r="B394" s="114" t="s">
        <v>161</v>
      </c>
      <c r="C394" s="71"/>
      <c r="D394" s="115" t="n">
        <v>61.4</v>
      </c>
      <c r="E394" s="116" t="n">
        <v>73.5</v>
      </c>
      <c r="F394" s="116" t="n">
        <v>49.7</v>
      </c>
      <c r="G394" s="116" t="n">
        <v>55.3</v>
      </c>
    </row>
    <row r="395" customFormat="false" ht="12.8" hidden="false" customHeight="false" outlineLevel="0" collapsed="false">
      <c r="A395" s="113" t="n">
        <v>41286</v>
      </c>
      <c r="B395" s="114" t="s">
        <v>162</v>
      </c>
      <c r="C395" s="71"/>
      <c r="D395" s="115" t="n">
        <v>9.8</v>
      </c>
      <c r="E395" s="116" t="n">
        <v>26.7</v>
      </c>
      <c r="F395" s="116" t="n">
        <v>22.7</v>
      </c>
      <c r="G395" s="116" t="n">
        <v>21.2</v>
      </c>
    </row>
    <row r="396" customFormat="false" ht="12.8" hidden="false" customHeight="false" outlineLevel="0" collapsed="false">
      <c r="A396" s="113" t="n">
        <v>41287</v>
      </c>
      <c r="B396" s="114" t="s">
        <v>123</v>
      </c>
      <c r="C396" s="71"/>
      <c r="D396" s="115" t="n">
        <v>1.6</v>
      </c>
      <c r="E396" s="116" t="n">
        <v>21.2</v>
      </c>
      <c r="F396" s="116" t="n">
        <v>6.1</v>
      </c>
      <c r="G396" s="116" t="n">
        <v>21.1</v>
      </c>
    </row>
    <row r="397" customFormat="false" ht="12.8" hidden="false" customHeight="false" outlineLevel="0" collapsed="false">
      <c r="A397" s="113" t="n">
        <v>41288</v>
      </c>
      <c r="B397" s="114" t="n">
        <v>23.22</v>
      </c>
      <c r="C397" s="71"/>
      <c r="D397" s="115" t="n">
        <v>9.6</v>
      </c>
      <c r="E397" s="116" t="n">
        <v>26.5</v>
      </c>
      <c r="F397" s="116" t="n">
        <v>0</v>
      </c>
      <c r="G397" s="116" t="n">
        <v>41.9</v>
      </c>
    </row>
    <row r="398" customFormat="false" ht="12.8" hidden="false" customHeight="false" outlineLevel="0" collapsed="false">
      <c r="A398" s="113" t="n">
        <v>41289</v>
      </c>
      <c r="B398" s="114" t="s">
        <v>104</v>
      </c>
      <c r="C398" s="71"/>
      <c r="D398" s="115" t="n">
        <v>0</v>
      </c>
      <c r="E398" s="116" t="n">
        <v>22.4</v>
      </c>
      <c r="F398" s="116" t="n">
        <v>0</v>
      </c>
      <c r="G398" s="116" t="n">
        <v>22.2</v>
      </c>
    </row>
    <row r="399" customFormat="false" ht="12.8" hidden="false" customHeight="false" outlineLevel="0" collapsed="false">
      <c r="A399" s="113" t="n">
        <v>41290</v>
      </c>
      <c r="B399" s="114" t="s">
        <v>93</v>
      </c>
      <c r="C399" s="71"/>
      <c r="D399" s="115" t="n">
        <v>0</v>
      </c>
      <c r="E399" s="116" t="n">
        <v>27.7</v>
      </c>
      <c r="F399" s="116" t="n">
        <v>20.2</v>
      </c>
      <c r="G399" s="116" t="n">
        <v>16.3</v>
      </c>
    </row>
    <row r="400" customFormat="false" ht="12.8" hidden="false" customHeight="false" outlineLevel="0" collapsed="false">
      <c r="A400" s="113" t="n">
        <v>41291</v>
      </c>
      <c r="B400" s="114" t="s">
        <v>163</v>
      </c>
      <c r="C400" s="71"/>
      <c r="D400" s="115" t="n">
        <v>3.2</v>
      </c>
      <c r="E400" s="116" t="n">
        <v>10</v>
      </c>
      <c r="F400" s="116" t="n">
        <v>5.9</v>
      </c>
      <c r="G400" s="116" t="n">
        <v>42.5</v>
      </c>
    </row>
    <row r="401" customFormat="false" ht="12.8" hidden="false" customHeight="false" outlineLevel="0" collapsed="false">
      <c r="A401" s="113" t="n">
        <v>41292</v>
      </c>
      <c r="B401" s="114" t="s">
        <v>93</v>
      </c>
      <c r="C401" s="71"/>
      <c r="D401" s="115" t="n">
        <v>4.2</v>
      </c>
      <c r="E401" s="116" t="n">
        <v>0</v>
      </c>
      <c r="F401" s="116" t="n">
        <v>3.7</v>
      </c>
      <c r="G401" s="116" t="n">
        <v>10.9</v>
      </c>
    </row>
    <row r="402" customFormat="false" ht="12.8" hidden="false" customHeight="false" outlineLevel="0" collapsed="false">
      <c r="A402" s="113" t="n">
        <v>41293</v>
      </c>
      <c r="B402" s="114" t="s">
        <v>153</v>
      </c>
      <c r="C402" s="71"/>
      <c r="D402" s="115" t="n">
        <v>23.3</v>
      </c>
      <c r="E402" s="116" t="n">
        <v>30</v>
      </c>
      <c r="F402" s="116" t="n">
        <v>14.7</v>
      </c>
      <c r="G402" s="116" t="n">
        <v>3.8</v>
      </c>
    </row>
    <row r="403" customFormat="false" ht="12.8" hidden="false" customHeight="false" outlineLevel="0" collapsed="false">
      <c r="A403" s="113" t="n">
        <v>41294</v>
      </c>
      <c r="B403" s="114" t="s">
        <v>153</v>
      </c>
      <c r="C403" s="71"/>
      <c r="D403" s="115" t="n">
        <v>10.4</v>
      </c>
      <c r="E403" s="116" t="n">
        <v>1.4</v>
      </c>
      <c r="F403" s="116" t="n">
        <v>8.1</v>
      </c>
      <c r="G403" s="116" t="n">
        <v>7.3</v>
      </c>
    </row>
    <row r="404" customFormat="false" ht="12.8" hidden="false" customHeight="false" outlineLevel="0" collapsed="false">
      <c r="A404" s="113" t="n">
        <v>41295</v>
      </c>
      <c r="B404" s="114" t="s">
        <v>164</v>
      </c>
      <c r="C404" s="71"/>
      <c r="D404" s="115" t="n">
        <v>9.6</v>
      </c>
      <c r="E404" s="116" t="n">
        <v>8.5</v>
      </c>
      <c r="F404" s="116" t="n">
        <v>0</v>
      </c>
      <c r="G404" s="116" t="n">
        <v>1.6</v>
      </c>
    </row>
    <row r="405" customFormat="false" ht="12.8" hidden="false" customHeight="false" outlineLevel="0" collapsed="false">
      <c r="A405" s="113" t="n">
        <v>41296</v>
      </c>
      <c r="B405" s="114" t="s">
        <v>165</v>
      </c>
      <c r="C405" s="71"/>
      <c r="D405" s="115" t="n">
        <v>0</v>
      </c>
      <c r="E405" s="116" t="n">
        <v>9.5</v>
      </c>
      <c r="F405" s="116" t="n">
        <v>0</v>
      </c>
      <c r="G405" s="116" t="n">
        <v>1.2</v>
      </c>
    </row>
    <row r="406" customFormat="false" ht="12.8" hidden="false" customHeight="false" outlineLevel="0" collapsed="false">
      <c r="A406" s="113" t="n">
        <v>41297</v>
      </c>
      <c r="B406" s="114" t="s">
        <v>164</v>
      </c>
      <c r="C406" s="71"/>
      <c r="D406" s="115" t="n">
        <v>21.3</v>
      </c>
      <c r="E406" s="116" t="n">
        <v>13.9</v>
      </c>
      <c r="F406" s="116" t="n">
        <v>0</v>
      </c>
      <c r="G406" s="116" t="n">
        <v>2.1</v>
      </c>
    </row>
    <row r="407" customFormat="false" ht="12.8" hidden="false" customHeight="false" outlineLevel="0" collapsed="false">
      <c r="A407" s="113" t="n">
        <v>41298</v>
      </c>
      <c r="B407" s="114" t="s">
        <v>129</v>
      </c>
      <c r="C407" s="71"/>
      <c r="D407" s="115" t="n">
        <v>0</v>
      </c>
      <c r="E407" s="116" t="n">
        <v>10</v>
      </c>
      <c r="F407" s="116" t="n">
        <v>0</v>
      </c>
      <c r="G407" s="116" t="n">
        <v>0</v>
      </c>
    </row>
    <row r="408" customFormat="false" ht="12.8" hidden="false" customHeight="false" outlineLevel="0" collapsed="false">
      <c r="A408" s="113" t="n">
        <v>41299</v>
      </c>
      <c r="B408" s="114" t="s">
        <v>125</v>
      </c>
      <c r="C408" s="71"/>
      <c r="D408" s="115" t="n">
        <v>13.6</v>
      </c>
      <c r="E408" s="116" t="n">
        <v>0.7</v>
      </c>
      <c r="F408" s="116" t="n">
        <v>0</v>
      </c>
      <c r="G408" s="116" t="n">
        <v>0</v>
      </c>
    </row>
    <row r="409" customFormat="false" ht="12.8" hidden="false" customHeight="false" outlineLevel="0" collapsed="false">
      <c r="A409" s="113" t="n">
        <v>41300</v>
      </c>
      <c r="B409" s="114" t="s">
        <v>99</v>
      </c>
      <c r="C409" s="71"/>
      <c r="D409" s="115" t="n">
        <v>2.6</v>
      </c>
      <c r="E409" s="116" t="n">
        <v>16.9</v>
      </c>
      <c r="F409" s="116" t="n">
        <v>5.2</v>
      </c>
      <c r="G409" s="116" t="n">
        <v>6.9</v>
      </c>
    </row>
    <row r="410" customFormat="false" ht="12.8" hidden="false" customHeight="false" outlineLevel="0" collapsed="false">
      <c r="A410" s="113" t="n">
        <v>41301</v>
      </c>
      <c r="B410" s="114" t="s">
        <v>166</v>
      </c>
      <c r="C410" s="71"/>
      <c r="D410" s="115" t="n">
        <v>1.3</v>
      </c>
      <c r="E410" s="116" t="n">
        <v>11.3</v>
      </c>
      <c r="F410" s="116" t="n">
        <v>0</v>
      </c>
      <c r="G410" s="116" t="n">
        <v>35.2</v>
      </c>
    </row>
    <row r="411" customFormat="false" ht="12.8" hidden="false" customHeight="false" outlineLevel="0" collapsed="false">
      <c r="A411" s="113" t="n">
        <v>41302</v>
      </c>
      <c r="B411" s="114" t="s">
        <v>154</v>
      </c>
      <c r="C411" s="71"/>
      <c r="D411" s="115" t="n">
        <v>5.2</v>
      </c>
      <c r="E411" s="116" t="n">
        <v>13.6</v>
      </c>
      <c r="F411" s="116" t="n">
        <v>0</v>
      </c>
      <c r="G411" s="116" t="n">
        <v>1.1</v>
      </c>
    </row>
    <row r="412" customFormat="false" ht="12.8" hidden="false" customHeight="false" outlineLevel="0" collapsed="false">
      <c r="A412" s="113" t="n">
        <v>41303</v>
      </c>
      <c r="B412" s="114" t="s">
        <v>129</v>
      </c>
      <c r="C412" s="71"/>
      <c r="D412" s="115" t="n">
        <v>8.6</v>
      </c>
      <c r="E412" s="116" t="n">
        <v>8.1</v>
      </c>
      <c r="F412" s="116" t="n">
        <v>0</v>
      </c>
      <c r="G412" s="116" t="n">
        <v>5.8</v>
      </c>
    </row>
    <row r="413" customFormat="false" ht="12.8" hidden="false" customHeight="false" outlineLevel="0" collapsed="false">
      <c r="A413" s="113" t="n">
        <v>41304</v>
      </c>
      <c r="B413" s="114" t="s">
        <v>104</v>
      </c>
      <c r="C413" s="71"/>
      <c r="D413" s="115" t="n">
        <v>9.4</v>
      </c>
      <c r="E413" s="116" t="n">
        <v>17.1</v>
      </c>
      <c r="F413" s="116" t="n">
        <v>17.3</v>
      </c>
      <c r="G413" s="116" t="n">
        <v>3.5</v>
      </c>
    </row>
    <row r="414" customFormat="false" ht="12.8" hidden="false" customHeight="false" outlineLevel="0" collapsed="false">
      <c r="A414" s="113" t="n">
        <v>41305</v>
      </c>
      <c r="B414" s="114" t="s">
        <v>167</v>
      </c>
      <c r="C414" s="71"/>
      <c r="D414" s="115" t="n">
        <v>61.5</v>
      </c>
      <c r="E414" s="116" t="n">
        <v>18.7</v>
      </c>
      <c r="F414" s="116" t="n">
        <v>5.1</v>
      </c>
      <c r="G414" s="116" t="n">
        <v>4.6</v>
      </c>
    </row>
    <row r="415" customFormat="false" ht="12.8" hidden="false" customHeight="false" outlineLevel="0" collapsed="false">
      <c r="A415" s="113" t="n">
        <v>41306</v>
      </c>
      <c r="B415" s="114" t="s">
        <v>125</v>
      </c>
      <c r="C415" s="71"/>
      <c r="D415" s="115" t="n">
        <v>27.6</v>
      </c>
      <c r="E415" s="116" t="n">
        <v>40</v>
      </c>
      <c r="F415" s="116" t="n">
        <v>10.3</v>
      </c>
      <c r="G415" s="116" t="n">
        <v>8.6</v>
      </c>
    </row>
    <row r="416" customFormat="false" ht="12.8" hidden="false" customHeight="false" outlineLevel="0" collapsed="false">
      <c r="A416" s="113" t="n">
        <v>41307</v>
      </c>
      <c r="B416" s="114" t="s">
        <v>134</v>
      </c>
      <c r="C416" s="71"/>
      <c r="D416" s="115" t="n">
        <v>3.4</v>
      </c>
      <c r="E416" s="116" t="n">
        <v>19.3</v>
      </c>
      <c r="F416" s="116" t="n">
        <v>53.9</v>
      </c>
      <c r="G416" s="116" t="n">
        <v>24.8</v>
      </c>
    </row>
    <row r="417" customFormat="false" ht="12.8" hidden="false" customHeight="false" outlineLevel="0" collapsed="false">
      <c r="A417" s="113" t="n">
        <v>41308</v>
      </c>
      <c r="B417" s="114" t="s">
        <v>160</v>
      </c>
      <c r="C417" s="71"/>
      <c r="D417" s="115" t="n">
        <v>5.6</v>
      </c>
      <c r="E417" s="116" t="n">
        <v>30</v>
      </c>
      <c r="F417" s="116" t="n">
        <v>0</v>
      </c>
      <c r="G417" s="116" t="n">
        <v>0</v>
      </c>
    </row>
    <row r="418" customFormat="false" ht="12.8" hidden="false" customHeight="false" outlineLevel="0" collapsed="false">
      <c r="A418" s="113" t="n">
        <v>41309</v>
      </c>
      <c r="B418" s="114" t="s">
        <v>168</v>
      </c>
      <c r="C418" s="71"/>
      <c r="D418" s="115" t="n">
        <v>8.2</v>
      </c>
      <c r="E418" s="116" t="n">
        <v>4.2</v>
      </c>
      <c r="F418" s="116" t="n">
        <v>21.5</v>
      </c>
      <c r="G418" s="116" t="n">
        <v>7.9</v>
      </c>
    </row>
    <row r="419" customFormat="false" ht="12.8" hidden="false" customHeight="false" outlineLevel="0" collapsed="false">
      <c r="A419" s="113" t="n">
        <v>41310</v>
      </c>
      <c r="B419" s="114" t="s">
        <v>169</v>
      </c>
      <c r="C419" s="71"/>
      <c r="D419" s="115" t="n">
        <v>7.9</v>
      </c>
      <c r="E419" s="116" t="n">
        <v>9.6</v>
      </c>
      <c r="F419" s="116" t="n">
        <v>22.3</v>
      </c>
      <c r="G419" s="116" t="n">
        <v>31.3</v>
      </c>
    </row>
    <row r="420" customFormat="false" ht="12.8" hidden="false" customHeight="false" outlineLevel="0" collapsed="false">
      <c r="A420" s="113" t="n">
        <v>41311</v>
      </c>
      <c r="B420" s="114" t="s">
        <v>104</v>
      </c>
      <c r="C420" s="71"/>
      <c r="D420" s="115" t="n">
        <v>43.5</v>
      </c>
      <c r="E420" s="116" t="n">
        <v>22.1</v>
      </c>
      <c r="F420" s="116" t="n">
        <v>2.9</v>
      </c>
      <c r="G420" s="116" t="n">
        <v>7.4</v>
      </c>
    </row>
    <row r="421" customFormat="false" ht="12.8" hidden="false" customHeight="false" outlineLevel="0" collapsed="false">
      <c r="A421" s="113" t="n">
        <v>41312</v>
      </c>
      <c r="B421" s="114" t="s">
        <v>170</v>
      </c>
      <c r="C421" s="71"/>
      <c r="D421" s="115" t="n">
        <v>0</v>
      </c>
      <c r="E421" s="116" t="n">
        <v>41.6</v>
      </c>
      <c r="F421" s="116" t="n">
        <v>2.1</v>
      </c>
      <c r="G421" s="116" t="n">
        <v>66.3</v>
      </c>
    </row>
    <row r="422" customFormat="false" ht="12.8" hidden="false" customHeight="false" outlineLevel="0" collapsed="false">
      <c r="A422" s="113" t="n">
        <v>41313</v>
      </c>
      <c r="B422" s="114" t="s">
        <v>154</v>
      </c>
      <c r="C422" s="71"/>
      <c r="D422" s="115" t="n">
        <v>0</v>
      </c>
      <c r="E422" s="116" t="n">
        <v>5</v>
      </c>
      <c r="F422" s="116" t="n">
        <v>0</v>
      </c>
      <c r="G422" s="116" t="n">
        <v>16.8</v>
      </c>
    </row>
    <row r="423" customFormat="false" ht="12.8" hidden="false" customHeight="false" outlineLevel="0" collapsed="false">
      <c r="A423" s="113" t="n">
        <v>41314</v>
      </c>
      <c r="B423" s="114" t="s">
        <v>99</v>
      </c>
      <c r="C423" s="71"/>
      <c r="D423" s="115" t="n">
        <v>0</v>
      </c>
      <c r="E423" s="116" t="n">
        <v>24.7</v>
      </c>
      <c r="F423" s="116" t="n">
        <v>4.8</v>
      </c>
      <c r="G423" s="116" t="n">
        <v>31.7</v>
      </c>
    </row>
    <row r="424" customFormat="false" ht="12.8" hidden="false" customHeight="false" outlineLevel="0" collapsed="false">
      <c r="A424" s="113" t="n">
        <v>41315</v>
      </c>
      <c r="B424" s="114" t="s">
        <v>167</v>
      </c>
      <c r="C424" s="71"/>
      <c r="D424" s="115" t="n">
        <v>0</v>
      </c>
      <c r="E424" s="116" t="n">
        <v>0.3</v>
      </c>
      <c r="F424" s="116" t="n">
        <v>0</v>
      </c>
      <c r="G424" s="116" t="n">
        <v>12.1</v>
      </c>
    </row>
    <row r="425" customFormat="false" ht="12.8" hidden="false" customHeight="false" outlineLevel="0" collapsed="false">
      <c r="A425" s="113" t="n">
        <v>41316</v>
      </c>
      <c r="B425" s="114" t="s">
        <v>155</v>
      </c>
      <c r="C425" s="71"/>
      <c r="D425" s="115" t="n">
        <v>0</v>
      </c>
      <c r="E425" s="116" t="n">
        <v>38.4</v>
      </c>
      <c r="F425" s="116" t="n">
        <v>0</v>
      </c>
      <c r="G425" s="116" t="n">
        <v>0</v>
      </c>
    </row>
    <row r="426" customFormat="false" ht="12.8" hidden="false" customHeight="false" outlineLevel="0" collapsed="false">
      <c r="A426" s="113" t="n">
        <v>41317</v>
      </c>
      <c r="B426" s="114" t="s">
        <v>153</v>
      </c>
      <c r="C426" s="71"/>
      <c r="D426" s="115" t="n">
        <v>0</v>
      </c>
      <c r="E426" s="116" t="n">
        <v>0.3</v>
      </c>
      <c r="F426" s="116" t="n">
        <v>0</v>
      </c>
      <c r="G426" s="116" t="n">
        <v>0</v>
      </c>
    </row>
    <row r="427" customFormat="false" ht="12.8" hidden="false" customHeight="false" outlineLevel="0" collapsed="false">
      <c r="A427" s="113" t="n">
        <v>41318</v>
      </c>
      <c r="B427" s="114" t="s">
        <v>167</v>
      </c>
      <c r="C427" s="71"/>
      <c r="D427" s="115" t="n">
        <v>0</v>
      </c>
      <c r="E427" s="116" t="n">
        <v>12.1</v>
      </c>
      <c r="F427" s="116" t="n">
        <v>0</v>
      </c>
      <c r="G427" s="116" t="n">
        <v>0</v>
      </c>
    </row>
    <row r="428" customFormat="false" ht="12.8" hidden="false" customHeight="false" outlineLevel="0" collapsed="false">
      <c r="A428" s="113" t="n">
        <v>41319</v>
      </c>
      <c r="B428" s="114" t="s">
        <v>129</v>
      </c>
      <c r="C428" s="71"/>
      <c r="D428" s="115" t="n">
        <v>0</v>
      </c>
      <c r="E428" s="116" t="n">
        <v>1.1</v>
      </c>
      <c r="F428" s="116" t="n">
        <v>0</v>
      </c>
      <c r="G428" s="116" t="n">
        <v>0</v>
      </c>
    </row>
    <row r="429" customFormat="false" ht="12.8" hidden="false" customHeight="false" outlineLevel="0" collapsed="false">
      <c r="A429" s="113" t="n">
        <v>41320</v>
      </c>
      <c r="B429" s="114" t="s">
        <v>106</v>
      </c>
      <c r="C429" s="71"/>
      <c r="D429" s="115" t="n">
        <v>0</v>
      </c>
      <c r="E429" s="116" t="n">
        <v>0</v>
      </c>
      <c r="F429" s="116" t="n">
        <v>0</v>
      </c>
      <c r="G429" s="116" t="n">
        <v>0</v>
      </c>
    </row>
    <row r="430" customFormat="false" ht="12.8" hidden="false" customHeight="false" outlineLevel="0" collapsed="false">
      <c r="A430" s="113" t="n">
        <v>41321</v>
      </c>
      <c r="B430" s="114" t="s">
        <v>125</v>
      </c>
      <c r="C430" s="71"/>
      <c r="D430" s="115" t="n">
        <v>0</v>
      </c>
      <c r="E430" s="116" t="n">
        <v>16.1</v>
      </c>
      <c r="F430" s="116" t="n">
        <v>0</v>
      </c>
      <c r="G430" s="116" t="n">
        <v>0</v>
      </c>
    </row>
    <row r="431" customFormat="false" ht="12.8" hidden="false" customHeight="false" outlineLevel="0" collapsed="false">
      <c r="A431" s="113" t="n">
        <v>41322</v>
      </c>
      <c r="B431" s="114" t="s">
        <v>154</v>
      </c>
      <c r="C431" s="71"/>
      <c r="D431" s="115" t="n">
        <v>0</v>
      </c>
      <c r="E431" s="116" t="n">
        <v>36.7</v>
      </c>
      <c r="F431" s="116" t="n">
        <v>0</v>
      </c>
      <c r="G431" s="116" t="n">
        <v>2.9</v>
      </c>
    </row>
    <row r="432" customFormat="false" ht="12.8" hidden="false" customHeight="false" outlineLevel="0" collapsed="false">
      <c r="A432" s="113" t="n">
        <v>41323</v>
      </c>
      <c r="B432" s="114" t="s">
        <v>170</v>
      </c>
      <c r="C432" s="71"/>
      <c r="D432" s="115" t="n">
        <v>0</v>
      </c>
      <c r="E432" s="116" t="n">
        <v>14.9</v>
      </c>
      <c r="F432" s="116" t="n">
        <v>0</v>
      </c>
      <c r="G432" s="116" t="n">
        <v>0</v>
      </c>
    </row>
    <row r="433" customFormat="false" ht="12.8" hidden="false" customHeight="false" outlineLevel="0" collapsed="false">
      <c r="A433" s="113" t="n">
        <v>41324</v>
      </c>
      <c r="B433" s="114" t="s">
        <v>99</v>
      </c>
      <c r="C433" s="71"/>
      <c r="D433" s="115" t="n">
        <v>0</v>
      </c>
      <c r="E433" s="116" t="n">
        <v>0.4</v>
      </c>
      <c r="F433" s="116" t="n">
        <v>0</v>
      </c>
      <c r="G433" s="116" t="n">
        <v>0</v>
      </c>
    </row>
    <row r="434" customFormat="false" ht="12.8" hidden="false" customHeight="false" outlineLevel="0" collapsed="false">
      <c r="A434" s="113" t="n">
        <v>41325</v>
      </c>
      <c r="B434" s="114" t="s">
        <v>125</v>
      </c>
      <c r="C434" s="71"/>
      <c r="D434" s="115" t="n">
        <v>0</v>
      </c>
      <c r="E434" s="116" t="n">
        <v>16.7</v>
      </c>
      <c r="F434" s="116" t="n">
        <v>0</v>
      </c>
      <c r="G434" s="116" t="n">
        <v>0</v>
      </c>
    </row>
    <row r="435" customFormat="false" ht="12.8" hidden="false" customHeight="false" outlineLevel="0" collapsed="false">
      <c r="A435" s="113" t="n">
        <v>41326</v>
      </c>
      <c r="B435" s="114" t="s">
        <v>122</v>
      </c>
      <c r="C435" s="71"/>
      <c r="D435" s="115" t="n">
        <v>0</v>
      </c>
      <c r="E435" s="116" t="n">
        <v>14.3</v>
      </c>
      <c r="F435" s="116" t="n">
        <v>0</v>
      </c>
      <c r="G435" s="116" t="n">
        <v>0</v>
      </c>
    </row>
    <row r="436" customFormat="false" ht="12.8" hidden="false" customHeight="false" outlineLevel="0" collapsed="false">
      <c r="A436" s="113" t="n">
        <v>41327</v>
      </c>
      <c r="B436" s="114" t="s">
        <v>122</v>
      </c>
      <c r="C436" s="71"/>
      <c r="D436" s="115" t="n">
        <v>0</v>
      </c>
      <c r="E436" s="116" t="n">
        <v>0</v>
      </c>
      <c r="F436" s="116" t="n">
        <v>0</v>
      </c>
      <c r="G436" s="116" t="n">
        <v>0</v>
      </c>
    </row>
    <row r="437" customFormat="false" ht="12.8" hidden="false" customHeight="false" outlineLevel="0" collapsed="false">
      <c r="A437" s="113" t="n">
        <v>41328</v>
      </c>
      <c r="B437" s="114" t="n">
        <v>13.3</v>
      </c>
      <c r="C437" s="71"/>
      <c r="D437" s="115" t="n">
        <v>0.5</v>
      </c>
      <c r="E437" s="116" t="n">
        <v>0</v>
      </c>
      <c r="F437" s="116" t="n">
        <v>0</v>
      </c>
      <c r="G437" s="116" t="n">
        <v>3.2</v>
      </c>
    </row>
    <row r="438" customFormat="false" ht="12.8" hidden="false" customHeight="false" outlineLevel="0" collapsed="false">
      <c r="A438" s="113" t="n">
        <v>41329</v>
      </c>
      <c r="B438" s="114" t="s">
        <v>153</v>
      </c>
      <c r="C438" s="71"/>
      <c r="D438" s="115" t="n">
        <v>0.3</v>
      </c>
      <c r="E438" s="116" t="n">
        <v>2.1</v>
      </c>
      <c r="F438" s="116" t="n">
        <v>0</v>
      </c>
      <c r="G438" s="116" t="n">
        <v>0</v>
      </c>
    </row>
    <row r="439" customFormat="false" ht="12.8" hidden="false" customHeight="false" outlineLevel="0" collapsed="false">
      <c r="A439" s="113" t="n">
        <v>41330</v>
      </c>
      <c r="B439" s="114" t="s">
        <v>97</v>
      </c>
      <c r="C439" s="71"/>
      <c r="D439" s="115" t="n">
        <v>0</v>
      </c>
      <c r="E439" s="116" t="n">
        <v>6.6</v>
      </c>
      <c r="F439" s="116" t="n">
        <v>0</v>
      </c>
      <c r="G439" s="116" t="n">
        <v>0</v>
      </c>
    </row>
    <row r="440" customFormat="false" ht="12.8" hidden="false" customHeight="false" outlineLevel="0" collapsed="false">
      <c r="A440" s="113" t="n">
        <v>41331</v>
      </c>
      <c r="B440" s="114" t="s">
        <v>103</v>
      </c>
      <c r="C440" s="71"/>
      <c r="D440" s="115" t="n">
        <v>0</v>
      </c>
      <c r="E440" s="116" t="n">
        <v>1.1</v>
      </c>
      <c r="F440" s="116" t="n">
        <v>0</v>
      </c>
      <c r="G440" s="116" t="n">
        <v>15.3</v>
      </c>
    </row>
    <row r="441" customFormat="false" ht="12.8" hidden="false" customHeight="false" outlineLevel="0" collapsed="false">
      <c r="A441" s="113" t="n">
        <v>41332</v>
      </c>
      <c r="B441" s="114" t="s">
        <v>171</v>
      </c>
      <c r="C441" s="71"/>
      <c r="D441" s="115" t="n">
        <v>10.2</v>
      </c>
      <c r="E441" s="116" t="n">
        <v>16.2</v>
      </c>
      <c r="F441" s="116" t="n">
        <v>15.9</v>
      </c>
      <c r="G441" s="116" t="n">
        <v>4.6</v>
      </c>
    </row>
    <row r="442" customFormat="false" ht="12.8" hidden="false" customHeight="false" outlineLevel="0" collapsed="false">
      <c r="A442" s="113" t="n">
        <v>41333</v>
      </c>
      <c r="B442" s="114" t="s">
        <v>104</v>
      </c>
      <c r="C442" s="71"/>
      <c r="D442" s="115" t="n">
        <v>9.3</v>
      </c>
      <c r="E442" s="116" t="n">
        <v>23.3</v>
      </c>
      <c r="F442" s="116" t="n">
        <v>0</v>
      </c>
      <c r="G442" s="116" t="n">
        <v>13.7</v>
      </c>
    </row>
    <row r="443" customFormat="false" ht="12.8" hidden="false" customHeight="false" outlineLevel="0" collapsed="false">
      <c r="A443" s="113" t="n">
        <v>41334</v>
      </c>
      <c r="B443" s="114" t="s">
        <v>99</v>
      </c>
      <c r="C443" s="71"/>
      <c r="D443" s="115" t="n">
        <v>4.9</v>
      </c>
      <c r="E443" s="116" t="n">
        <v>41.1</v>
      </c>
      <c r="F443" s="116" t="n">
        <v>0</v>
      </c>
      <c r="G443" s="116" t="n">
        <v>6.1</v>
      </c>
    </row>
    <row r="444" customFormat="false" ht="12.8" hidden="false" customHeight="false" outlineLevel="0" collapsed="false">
      <c r="A444" s="113" t="n">
        <v>41335</v>
      </c>
      <c r="B444" s="114" t="s">
        <v>134</v>
      </c>
      <c r="C444" s="71"/>
      <c r="D444" s="115" t="n">
        <v>0</v>
      </c>
      <c r="E444" s="116" t="n">
        <v>29.1</v>
      </c>
      <c r="F444" s="116" t="n">
        <v>20.4</v>
      </c>
      <c r="G444" s="116" t="n">
        <v>26.5</v>
      </c>
    </row>
    <row r="445" customFormat="false" ht="12.8" hidden="false" customHeight="false" outlineLevel="0" collapsed="false">
      <c r="A445" s="113" t="n">
        <v>41336</v>
      </c>
      <c r="B445" s="114" t="s">
        <v>124</v>
      </c>
      <c r="C445" s="71"/>
      <c r="D445" s="115" t="n">
        <v>20.2</v>
      </c>
      <c r="E445" s="116" t="n">
        <v>9.3</v>
      </c>
      <c r="F445" s="116" t="n">
        <v>0</v>
      </c>
      <c r="G445" s="116" t="n">
        <v>1.8</v>
      </c>
    </row>
    <row r="446" customFormat="false" ht="12.8" hidden="false" customHeight="false" outlineLevel="0" collapsed="false">
      <c r="A446" s="113" t="n">
        <v>41337</v>
      </c>
      <c r="B446" s="114" t="s">
        <v>136</v>
      </c>
      <c r="C446" s="71"/>
      <c r="D446" s="115" t="n">
        <v>21.4</v>
      </c>
      <c r="E446" s="116" t="n">
        <v>0</v>
      </c>
      <c r="F446" s="116" t="n">
        <v>0</v>
      </c>
      <c r="G446" s="116" t="n">
        <v>0</v>
      </c>
    </row>
    <row r="447" customFormat="false" ht="12.8" hidden="false" customHeight="false" outlineLevel="0" collapsed="false">
      <c r="A447" s="113" t="n">
        <v>41338</v>
      </c>
      <c r="B447" s="114" t="s">
        <v>100</v>
      </c>
      <c r="C447" s="71"/>
      <c r="D447" s="115" t="n">
        <v>0</v>
      </c>
      <c r="E447" s="116" t="n">
        <v>3.1</v>
      </c>
      <c r="F447" s="116" t="n">
        <v>0</v>
      </c>
      <c r="G447" s="116" t="n">
        <v>21.7</v>
      </c>
    </row>
    <row r="448" customFormat="false" ht="12.8" hidden="false" customHeight="false" outlineLevel="0" collapsed="false">
      <c r="A448" s="113" t="n">
        <v>41339</v>
      </c>
      <c r="B448" s="114" t="s">
        <v>100</v>
      </c>
      <c r="C448" s="71"/>
      <c r="D448" s="115" t="n">
        <v>23.5</v>
      </c>
      <c r="E448" s="116" t="n">
        <v>0</v>
      </c>
      <c r="F448" s="116" t="n">
        <v>11.6</v>
      </c>
      <c r="G448" s="116" t="n">
        <v>1.8</v>
      </c>
    </row>
    <row r="449" customFormat="false" ht="12.8" hidden="false" customHeight="false" outlineLevel="0" collapsed="false">
      <c r="A449" s="113" t="n">
        <v>41340</v>
      </c>
      <c r="B449" s="114" t="s">
        <v>99</v>
      </c>
      <c r="C449" s="71"/>
      <c r="D449" s="115" t="n">
        <v>0</v>
      </c>
      <c r="E449" s="116" t="n">
        <v>46.7</v>
      </c>
      <c r="F449" s="116" t="n">
        <v>0</v>
      </c>
      <c r="G449" s="116" t="n">
        <v>7.9</v>
      </c>
    </row>
    <row r="450" customFormat="false" ht="12.8" hidden="false" customHeight="false" outlineLevel="0" collapsed="false">
      <c r="A450" s="113" t="n">
        <v>41341</v>
      </c>
      <c r="B450" s="114" t="s">
        <v>100</v>
      </c>
      <c r="C450" s="71"/>
      <c r="D450" s="115" t="n">
        <v>0</v>
      </c>
      <c r="E450" s="116" t="n">
        <v>47.9</v>
      </c>
      <c r="F450" s="116" t="n">
        <v>23.5</v>
      </c>
      <c r="G450" s="116" t="n">
        <v>19.3</v>
      </c>
    </row>
    <row r="451" customFormat="false" ht="12.8" hidden="false" customHeight="false" outlineLevel="0" collapsed="false">
      <c r="A451" s="113" t="n">
        <v>41342</v>
      </c>
      <c r="B451" s="114" t="s">
        <v>100</v>
      </c>
      <c r="C451" s="71"/>
      <c r="D451" s="115" t="n">
        <v>0</v>
      </c>
      <c r="E451" s="116" t="n">
        <v>30</v>
      </c>
      <c r="F451" s="116" t="n">
        <v>0</v>
      </c>
      <c r="G451" s="116" t="n">
        <v>16.1</v>
      </c>
    </row>
    <row r="452" customFormat="false" ht="12.8" hidden="false" customHeight="false" outlineLevel="0" collapsed="false">
      <c r="A452" s="113" t="n">
        <v>41343</v>
      </c>
      <c r="B452" s="114" t="s">
        <v>97</v>
      </c>
      <c r="C452" s="71"/>
      <c r="D452" s="115" t="n">
        <v>6.4</v>
      </c>
      <c r="E452" s="116" t="n">
        <v>10</v>
      </c>
      <c r="F452" s="116" t="n">
        <v>45.7</v>
      </c>
      <c r="G452" s="116" t="n">
        <v>10.9</v>
      </c>
    </row>
    <row r="453" customFormat="false" ht="12.8" hidden="false" customHeight="false" outlineLevel="0" collapsed="false">
      <c r="A453" s="113" t="n">
        <v>41344</v>
      </c>
      <c r="B453" s="114" t="s">
        <v>125</v>
      </c>
      <c r="C453" s="71"/>
      <c r="D453" s="115" t="n">
        <v>19.5</v>
      </c>
      <c r="E453" s="116" t="n">
        <v>1.5</v>
      </c>
      <c r="F453" s="116" t="n">
        <v>0</v>
      </c>
      <c r="G453" s="116" t="n">
        <v>0</v>
      </c>
    </row>
    <row r="454" customFormat="false" ht="12.8" hidden="false" customHeight="false" outlineLevel="0" collapsed="false">
      <c r="A454" s="113" t="n">
        <v>41345</v>
      </c>
      <c r="B454" s="114" t="s">
        <v>125</v>
      </c>
      <c r="C454" s="71"/>
      <c r="D454" s="115" t="n">
        <v>19.4</v>
      </c>
      <c r="E454" s="116" t="n">
        <v>8.4</v>
      </c>
      <c r="F454" s="116" t="n">
        <v>17.4</v>
      </c>
      <c r="G454" s="116" t="n">
        <v>2.2</v>
      </c>
    </row>
    <row r="455" customFormat="false" ht="12.8" hidden="false" customHeight="false" outlineLevel="0" collapsed="false">
      <c r="A455" s="113" t="n">
        <v>41346</v>
      </c>
      <c r="B455" s="114" t="s">
        <v>97</v>
      </c>
      <c r="C455" s="71"/>
      <c r="D455" s="115" t="n">
        <v>3.6</v>
      </c>
      <c r="E455" s="116" t="n">
        <v>0.1</v>
      </c>
      <c r="F455" s="116" t="n">
        <v>5.1</v>
      </c>
      <c r="G455" s="116" t="n">
        <v>11.8</v>
      </c>
    </row>
    <row r="456" customFormat="false" ht="12.8" hidden="false" customHeight="false" outlineLevel="0" collapsed="false">
      <c r="A456" s="113" t="n">
        <v>41347</v>
      </c>
      <c r="B456" s="114" t="s">
        <v>135</v>
      </c>
      <c r="C456" s="71"/>
      <c r="D456" s="115" t="n">
        <v>0</v>
      </c>
      <c r="E456" s="116" t="n">
        <v>2.7</v>
      </c>
      <c r="F456" s="116" t="n">
        <v>19.6</v>
      </c>
      <c r="G456" s="116" t="n">
        <v>1.2</v>
      </c>
    </row>
    <row r="457" customFormat="false" ht="12.8" hidden="false" customHeight="false" outlineLevel="0" collapsed="false">
      <c r="A457" s="113" t="n">
        <v>41348</v>
      </c>
      <c r="B457" s="114" t="s">
        <v>172</v>
      </c>
      <c r="C457" s="71"/>
      <c r="D457" s="115" t="n">
        <v>0</v>
      </c>
      <c r="E457" s="116" t="n">
        <v>34.6</v>
      </c>
      <c r="F457" s="116" t="n">
        <v>0</v>
      </c>
      <c r="G457" s="116" t="n">
        <v>0</v>
      </c>
    </row>
    <row r="458" customFormat="false" ht="12.8" hidden="false" customHeight="false" outlineLevel="0" collapsed="false">
      <c r="A458" s="113" t="n">
        <v>41349</v>
      </c>
      <c r="B458" s="114" t="s">
        <v>122</v>
      </c>
      <c r="C458" s="71"/>
      <c r="D458" s="115" t="n">
        <v>0</v>
      </c>
      <c r="E458" s="116" t="n">
        <v>1.5</v>
      </c>
      <c r="F458" s="116" t="n">
        <v>0.2</v>
      </c>
      <c r="G458" s="116" t="n">
        <v>2.1</v>
      </c>
    </row>
    <row r="459" customFormat="false" ht="12.8" hidden="false" customHeight="false" outlineLevel="0" collapsed="false">
      <c r="A459" s="113" t="n">
        <v>41350</v>
      </c>
      <c r="B459" s="114" t="s">
        <v>173</v>
      </c>
      <c r="C459" s="71"/>
      <c r="D459" s="115" t="n">
        <v>0</v>
      </c>
      <c r="E459" s="116" t="n">
        <v>41.5</v>
      </c>
      <c r="F459" s="116" t="n">
        <v>0</v>
      </c>
      <c r="G459" s="116" t="n">
        <v>0</v>
      </c>
    </row>
    <row r="460" customFormat="false" ht="12.8" hidden="false" customHeight="false" outlineLevel="0" collapsed="false">
      <c r="A460" s="113" t="n">
        <v>41351</v>
      </c>
      <c r="B460" s="114" t="s">
        <v>174</v>
      </c>
      <c r="C460" s="71"/>
      <c r="D460" s="115" t="n">
        <v>0</v>
      </c>
      <c r="E460" s="116" t="n">
        <v>22.1</v>
      </c>
      <c r="F460" s="116" t="n">
        <v>5.9</v>
      </c>
      <c r="G460" s="116" t="n">
        <v>8.7</v>
      </c>
    </row>
    <row r="461" customFormat="false" ht="12.8" hidden="false" customHeight="false" outlineLevel="0" collapsed="false">
      <c r="A461" s="113" t="n">
        <v>41352</v>
      </c>
      <c r="B461" s="114" t="s">
        <v>175</v>
      </c>
      <c r="C461" s="71"/>
      <c r="D461" s="115" t="n">
        <v>0</v>
      </c>
      <c r="E461" s="116" t="n">
        <v>6.9</v>
      </c>
      <c r="F461" s="116" t="n">
        <v>0</v>
      </c>
      <c r="G461" s="116" t="n">
        <v>0.7</v>
      </c>
    </row>
    <row r="462" customFormat="false" ht="12.8" hidden="false" customHeight="false" outlineLevel="0" collapsed="false">
      <c r="A462" s="113" t="n">
        <v>41353</v>
      </c>
      <c r="B462" s="114" t="s">
        <v>123</v>
      </c>
      <c r="C462" s="71"/>
      <c r="D462" s="115" t="n">
        <v>0</v>
      </c>
      <c r="E462" s="116" t="n">
        <v>7.3</v>
      </c>
      <c r="F462" s="116" t="n">
        <v>1.5</v>
      </c>
      <c r="G462" s="116" t="n">
        <v>1.1</v>
      </c>
    </row>
    <row r="463" customFormat="false" ht="12.8" hidden="false" customHeight="false" outlineLevel="0" collapsed="false">
      <c r="A463" s="113" t="n">
        <v>41354</v>
      </c>
      <c r="B463" s="114" t="s">
        <v>170</v>
      </c>
      <c r="C463" s="71"/>
      <c r="D463" s="115" t="n">
        <v>0</v>
      </c>
      <c r="E463" s="116" t="n">
        <v>1</v>
      </c>
      <c r="F463" s="116" t="n">
        <v>0</v>
      </c>
      <c r="G463" s="116" t="n">
        <v>0</v>
      </c>
    </row>
    <row r="464" customFormat="false" ht="12.8" hidden="false" customHeight="false" outlineLevel="0" collapsed="false">
      <c r="A464" s="113" t="n">
        <v>41355</v>
      </c>
      <c r="B464" s="114" t="s">
        <v>153</v>
      </c>
      <c r="C464" s="71"/>
      <c r="D464" s="115" t="n">
        <v>0</v>
      </c>
      <c r="E464" s="116" t="n">
        <v>2.7</v>
      </c>
      <c r="F464" s="116" t="n">
        <v>0</v>
      </c>
      <c r="G464" s="116" t="n">
        <v>1.3</v>
      </c>
    </row>
    <row r="465" customFormat="false" ht="12.8" hidden="false" customHeight="false" outlineLevel="0" collapsed="false">
      <c r="A465" s="113" t="n">
        <v>41356</v>
      </c>
      <c r="B465" s="114" t="s">
        <v>154</v>
      </c>
      <c r="C465" s="71"/>
      <c r="D465" s="115" t="n">
        <v>0</v>
      </c>
      <c r="E465" s="116" t="n">
        <v>35.3</v>
      </c>
      <c r="F465" s="116" t="n">
        <v>4.4</v>
      </c>
      <c r="G465" s="116" t="n">
        <v>0</v>
      </c>
    </row>
    <row r="466" customFormat="false" ht="12.8" hidden="false" customHeight="false" outlineLevel="0" collapsed="false">
      <c r="A466" s="113" t="n">
        <v>41357</v>
      </c>
      <c r="B466" s="114" t="s">
        <v>162</v>
      </c>
      <c r="C466" s="71"/>
      <c r="D466" s="115" t="n">
        <v>8.4</v>
      </c>
      <c r="E466" s="116" t="n">
        <v>18.1</v>
      </c>
      <c r="F466" s="116" t="n">
        <v>0</v>
      </c>
      <c r="G466" s="116" t="n">
        <v>0</v>
      </c>
    </row>
    <row r="467" customFormat="false" ht="12.8" hidden="false" customHeight="false" outlineLevel="0" collapsed="false">
      <c r="A467" s="113" t="n">
        <v>41358</v>
      </c>
      <c r="B467" s="114" t="s">
        <v>133</v>
      </c>
      <c r="C467" s="71"/>
      <c r="D467" s="115" t="n">
        <v>6.2</v>
      </c>
      <c r="E467" s="116" t="n">
        <v>8.4</v>
      </c>
      <c r="F467" s="116" t="n">
        <v>0.5</v>
      </c>
      <c r="G467" s="116" t="n">
        <v>0</v>
      </c>
    </row>
    <row r="468" customFormat="false" ht="12.8" hidden="false" customHeight="false" outlineLevel="0" collapsed="false">
      <c r="A468" s="113" t="n">
        <v>41359</v>
      </c>
      <c r="B468" s="114" t="s">
        <v>105</v>
      </c>
      <c r="C468" s="71"/>
      <c r="D468" s="115" t="n">
        <v>9.5</v>
      </c>
      <c r="E468" s="116" t="n">
        <v>36.3</v>
      </c>
      <c r="F468" s="116" t="n">
        <v>15.1</v>
      </c>
      <c r="G468" s="116" t="n">
        <v>0</v>
      </c>
    </row>
    <row r="469" customFormat="false" ht="12.8" hidden="false" customHeight="false" outlineLevel="0" collapsed="false">
      <c r="A469" s="113" t="n">
        <v>41360</v>
      </c>
      <c r="B469" s="114" t="s">
        <v>138</v>
      </c>
      <c r="C469" s="71"/>
      <c r="D469" s="115" t="n">
        <v>0</v>
      </c>
      <c r="E469" s="116" t="n">
        <v>11</v>
      </c>
      <c r="F469" s="116" t="n">
        <v>22.1</v>
      </c>
      <c r="G469" s="116" t="n">
        <v>8.1</v>
      </c>
    </row>
    <row r="470" customFormat="false" ht="12.8" hidden="false" customHeight="false" outlineLevel="0" collapsed="false">
      <c r="A470" s="113" t="n">
        <v>41361</v>
      </c>
      <c r="B470" s="114" t="s">
        <v>138</v>
      </c>
      <c r="C470" s="71"/>
      <c r="D470" s="115" t="n">
        <v>11.5</v>
      </c>
      <c r="E470" s="116" t="n">
        <v>26.9</v>
      </c>
      <c r="F470" s="116" t="n">
        <v>15.6</v>
      </c>
      <c r="G470" s="116" t="n">
        <v>16.5</v>
      </c>
    </row>
    <row r="471" customFormat="false" ht="12.8" hidden="false" customHeight="false" outlineLevel="0" collapsed="false">
      <c r="A471" s="113" t="n">
        <v>41362</v>
      </c>
      <c r="B471" s="114" t="s">
        <v>99</v>
      </c>
      <c r="C471" s="71"/>
      <c r="D471" s="115" t="n">
        <v>90.6</v>
      </c>
      <c r="E471" s="116" t="n">
        <v>0</v>
      </c>
      <c r="F471" s="116" t="n">
        <v>0</v>
      </c>
      <c r="G471" s="116" t="n">
        <v>0</v>
      </c>
    </row>
    <row r="472" customFormat="false" ht="12.8" hidden="false" customHeight="false" outlineLevel="0" collapsed="false">
      <c r="A472" s="113" t="n">
        <v>41363</v>
      </c>
      <c r="B472" s="114" t="n">
        <v>13.3</v>
      </c>
      <c r="C472" s="71"/>
      <c r="D472" s="115" t="n">
        <v>6.4</v>
      </c>
      <c r="E472" s="116" t="n">
        <v>4.4</v>
      </c>
      <c r="F472" s="116" t="n">
        <v>0</v>
      </c>
      <c r="G472" s="116" t="n">
        <v>0</v>
      </c>
    </row>
    <row r="473" customFormat="false" ht="12.8" hidden="false" customHeight="false" outlineLevel="0" collapsed="false">
      <c r="A473" s="113" t="n">
        <v>41364</v>
      </c>
      <c r="B473" s="114" t="s">
        <v>167</v>
      </c>
      <c r="C473" s="71"/>
      <c r="D473" s="115" t="n">
        <v>8.7</v>
      </c>
      <c r="E473" s="116" t="n">
        <v>10</v>
      </c>
      <c r="F473" s="116" t="n">
        <v>0</v>
      </c>
      <c r="G473" s="116" t="n">
        <v>1.4</v>
      </c>
    </row>
    <row r="474" customFormat="false" ht="12.8" hidden="false" customHeight="false" outlineLevel="0" collapsed="false">
      <c r="A474" s="113" t="n">
        <v>41365</v>
      </c>
      <c r="B474" s="114" t="s">
        <v>134</v>
      </c>
      <c r="C474" s="71"/>
      <c r="D474" s="115" t="n">
        <v>0</v>
      </c>
      <c r="E474" s="116" t="n">
        <v>0</v>
      </c>
      <c r="F474" s="116" t="n">
        <v>0</v>
      </c>
      <c r="G474" s="116" t="n">
        <v>0</v>
      </c>
    </row>
    <row r="475" customFormat="false" ht="12.8" hidden="false" customHeight="false" outlineLevel="0" collapsed="false">
      <c r="A475" s="113" t="n">
        <v>41366</v>
      </c>
      <c r="B475" s="114" t="s">
        <v>113</v>
      </c>
      <c r="C475" s="71"/>
      <c r="D475" s="115" t="n">
        <v>0</v>
      </c>
      <c r="E475" s="116" t="n">
        <v>8.9</v>
      </c>
      <c r="F475" s="116" t="n">
        <v>0</v>
      </c>
      <c r="G475" s="116" t="n">
        <v>0</v>
      </c>
    </row>
    <row r="476" customFormat="false" ht="12.8" hidden="false" customHeight="false" outlineLevel="0" collapsed="false">
      <c r="A476" s="113" t="n">
        <v>41367</v>
      </c>
      <c r="B476" s="114" t="s">
        <v>113</v>
      </c>
      <c r="C476" s="71"/>
      <c r="D476" s="115" t="n">
        <v>0</v>
      </c>
      <c r="E476" s="116" t="n">
        <v>1.2</v>
      </c>
      <c r="F476" s="116" t="n">
        <v>0.3</v>
      </c>
      <c r="G476" s="116" t="n">
        <v>10.3</v>
      </c>
    </row>
    <row r="477" customFormat="false" ht="12.8" hidden="false" customHeight="false" outlineLevel="0" collapsed="false">
      <c r="A477" s="113" t="n">
        <v>41368</v>
      </c>
      <c r="B477" s="114" t="s">
        <v>134</v>
      </c>
      <c r="C477" s="71"/>
      <c r="D477" s="115" t="n">
        <v>0</v>
      </c>
      <c r="E477" s="116" t="n">
        <v>3.1</v>
      </c>
      <c r="F477" s="116" t="n">
        <v>3.4</v>
      </c>
      <c r="G477" s="116" t="n">
        <v>1.9</v>
      </c>
    </row>
    <row r="478" customFormat="false" ht="12.8" hidden="false" customHeight="false" outlineLevel="0" collapsed="false">
      <c r="A478" s="113" t="n">
        <v>41369</v>
      </c>
      <c r="B478" s="114" t="s">
        <v>122</v>
      </c>
      <c r="C478" s="71"/>
      <c r="D478" s="115" t="n">
        <v>0</v>
      </c>
      <c r="E478" s="116" t="n">
        <v>10</v>
      </c>
      <c r="F478" s="116" t="n">
        <v>0</v>
      </c>
      <c r="G478" s="116" t="n">
        <v>1.7</v>
      </c>
    </row>
    <row r="479" customFormat="false" ht="12.8" hidden="false" customHeight="false" outlineLevel="0" collapsed="false">
      <c r="A479" s="113" t="n">
        <v>41370</v>
      </c>
      <c r="B479" s="114" t="s">
        <v>138</v>
      </c>
      <c r="C479" s="71"/>
      <c r="D479" s="115" t="n">
        <v>0</v>
      </c>
      <c r="E479" s="116" t="n">
        <v>0.9</v>
      </c>
      <c r="F479" s="116" t="n">
        <v>23.7</v>
      </c>
      <c r="G479" s="116" t="n">
        <v>15.8</v>
      </c>
    </row>
    <row r="480" customFormat="false" ht="12.8" hidden="false" customHeight="false" outlineLevel="0" collapsed="false">
      <c r="A480" s="113" t="n">
        <v>41371</v>
      </c>
      <c r="B480" s="114" t="s">
        <v>134</v>
      </c>
      <c r="C480" s="71"/>
      <c r="D480" s="115" t="n">
        <v>10.2</v>
      </c>
      <c r="E480" s="116" t="n">
        <v>6.6</v>
      </c>
      <c r="F480" s="116" t="n">
        <v>0</v>
      </c>
      <c r="G480" s="116" t="n">
        <v>0</v>
      </c>
    </row>
    <row r="481" customFormat="false" ht="12.8" hidden="false" customHeight="false" outlineLevel="0" collapsed="false">
      <c r="A481" s="113" t="n">
        <v>41372</v>
      </c>
      <c r="B481" s="114" t="s">
        <v>97</v>
      </c>
      <c r="C481" s="71"/>
      <c r="D481" s="115" t="n">
        <v>23.2</v>
      </c>
      <c r="E481" s="116" t="n">
        <v>0</v>
      </c>
      <c r="F481" s="116" t="n">
        <v>0</v>
      </c>
      <c r="G481" s="116" t="n">
        <v>0</v>
      </c>
    </row>
    <row r="482" customFormat="false" ht="12.8" hidden="false" customHeight="false" outlineLevel="0" collapsed="false">
      <c r="A482" s="113" t="n">
        <v>41373</v>
      </c>
      <c r="B482" s="114" t="s">
        <v>97</v>
      </c>
      <c r="C482" s="71"/>
      <c r="D482" s="115" t="n">
        <v>2.3</v>
      </c>
      <c r="E482" s="116" t="n">
        <v>36.5</v>
      </c>
      <c r="F482" s="116" t="n">
        <v>5.3</v>
      </c>
      <c r="G482" s="116" t="n">
        <v>5.3</v>
      </c>
    </row>
    <row r="483" customFormat="false" ht="12.8" hidden="false" customHeight="false" outlineLevel="0" collapsed="false">
      <c r="A483" s="113" t="n">
        <v>41374</v>
      </c>
      <c r="B483" s="114" t="s">
        <v>97</v>
      </c>
      <c r="C483" s="71"/>
      <c r="D483" s="115" t="n">
        <v>19.4</v>
      </c>
      <c r="E483" s="116" t="n">
        <v>37.6</v>
      </c>
      <c r="F483" s="116" t="n">
        <v>4.4</v>
      </c>
      <c r="G483" s="116" t="n">
        <v>1.9</v>
      </c>
    </row>
    <row r="484" customFormat="false" ht="12.8" hidden="false" customHeight="false" outlineLevel="0" collapsed="false">
      <c r="A484" s="113" t="n">
        <v>41375</v>
      </c>
      <c r="B484" s="114" t="s">
        <v>97</v>
      </c>
      <c r="C484" s="71"/>
      <c r="D484" s="115" t="n">
        <v>4.6</v>
      </c>
      <c r="E484" s="116" t="n">
        <v>7.5</v>
      </c>
      <c r="F484" s="116" t="n">
        <v>0</v>
      </c>
      <c r="G484" s="116" t="n">
        <v>2.5</v>
      </c>
    </row>
    <row r="485" customFormat="false" ht="12.8" hidden="false" customHeight="false" outlineLevel="0" collapsed="false">
      <c r="A485" s="113" t="n">
        <v>41376</v>
      </c>
      <c r="B485" s="114" t="s">
        <v>103</v>
      </c>
      <c r="C485" s="71"/>
      <c r="D485" s="115" t="n">
        <v>0</v>
      </c>
      <c r="E485" s="116" t="n">
        <v>4.9</v>
      </c>
      <c r="F485" s="116" t="n">
        <v>0</v>
      </c>
      <c r="G485" s="116" t="n">
        <v>1.3</v>
      </c>
    </row>
    <row r="486" customFormat="false" ht="12.8" hidden="false" customHeight="false" outlineLevel="0" collapsed="false">
      <c r="A486" s="113" t="n">
        <v>41377</v>
      </c>
      <c r="B486" s="114" t="s">
        <v>103</v>
      </c>
      <c r="C486" s="71"/>
      <c r="D486" s="115" t="n">
        <v>4.4</v>
      </c>
      <c r="E486" s="116" t="n">
        <v>0</v>
      </c>
      <c r="F486" s="116" t="n">
        <v>0</v>
      </c>
      <c r="G486" s="116" t="n">
        <v>0</v>
      </c>
    </row>
    <row r="487" customFormat="false" ht="12.8" hidden="false" customHeight="false" outlineLevel="0" collapsed="false">
      <c r="A487" s="113" t="n">
        <v>41378</v>
      </c>
      <c r="B487" s="114" t="s">
        <v>155</v>
      </c>
      <c r="C487" s="71"/>
      <c r="D487" s="115" t="n">
        <v>8.6</v>
      </c>
      <c r="E487" s="116" t="n">
        <v>1.6</v>
      </c>
      <c r="F487" s="116" t="n">
        <v>0</v>
      </c>
      <c r="G487" s="116" t="n">
        <v>1.3</v>
      </c>
    </row>
    <row r="488" customFormat="false" ht="12.8" hidden="false" customHeight="false" outlineLevel="0" collapsed="false">
      <c r="A488" s="113" t="n">
        <v>41379</v>
      </c>
      <c r="B488" s="114" t="s">
        <v>129</v>
      </c>
      <c r="C488" s="71"/>
      <c r="D488" s="115" t="n">
        <v>0</v>
      </c>
      <c r="E488" s="116" t="n">
        <v>8.7</v>
      </c>
      <c r="F488" s="116" t="n">
        <v>0</v>
      </c>
      <c r="G488" s="116" t="n">
        <v>0.3</v>
      </c>
    </row>
    <row r="489" customFormat="false" ht="12.8" hidden="false" customHeight="false" outlineLevel="0" collapsed="false">
      <c r="A489" s="113" t="n">
        <v>41380</v>
      </c>
      <c r="B489" s="114" t="s">
        <v>122</v>
      </c>
      <c r="C489" s="71"/>
      <c r="D489" s="115" t="n">
        <v>0</v>
      </c>
      <c r="E489" s="116" t="n">
        <v>0</v>
      </c>
      <c r="F489" s="116" t="n">
        <v>0</v>
      </c>
      <c r="G489" s="116" t="n">
        <v>0</v>
      </c>
    </row>
    <row r="490" customFormat="false" ht="12.8" hidden="false" customHeight="false" outlineLevel="0" collapsed="false">
      <c r="A490" s="113" t="n">
        <v>41381</v>
      </c>
      <c r="B490" s="114" t="s">
        <v>103</v>
      </c>
      <c r="C490" s="71"/>
      <c r="D490" s="115" t="n">
        <v>0</v>
      </c>
      <c r="E490" s="116" t="n">
        <v>0</v>
      </c>
      <c r="F490" s="116" t="n">
        <v>0</v>
      </c>
      <c r="G490" s="116" t="n">
        <v>0</v>
      </c>
    </row>
    <row r="491" customFormat="false" ht="12.8" hidden="false" customHeight="false" outlineLevel="0" collapsed="false">
      <c r="A491" s="113" t="n">
        <v>41382</v>
      </c>
      <c r="B491" s="114" t="s">
        <v>100</v>
      </c>
      <c r="C491" s="71"/>
      <c r="D491" s="115" t="n">
        <v>0</v>
      </c>
      <c r="E491" s="116" t="n">
        <v>0</v>
      </c>
      <c r="F491" s="116" t="n">
        <v>0</v>
      </c>
      <c r="G491" s="116" t="n">
        <v>0</v>
      </c>
    </row>
    <row r="492" customFormat="false" ht="12.8" hidden="false" customHeight="false" outlineLevel="0" collapsed="false">
      <c r="A492" s="113" t="n">
        <v>41383</v>
      </c>
      <c r="B492" s="114" t="s">
        <v>136</v>
      </c>
      <c r="C492" s="71"/>
      <c r="D492" s="115" t="n">
        <v>0</v>
      </c>
      <c r="E492" s="116" t="n">
        <v>0</v>
      </c>
      <c r="F492" s="116" t="n">
        <v>0</v>
      </c>
      <c r="G492" s="116" t="n">
        <v>0</v>
      </c>
    </row>
    <row r="493" customFormat="false" ht="12.8" hidden="false" customHeight="false" outlineLevel="0" collapsed="false">
      <c r="A493" s="113" t="n">
        <v>41384</v>
      </c>
      <c r="B493" s="114" t="s">
        <v>101</v>
      </c>
      <c r="C493" s="71"/>
      <c r="D493" s="115" t="n">
        <v>0</v>
      </c>
      <c r="E493" s="116" t="n">
        <v>0.9</v>
      </c>
      <c r="F493" s="116" t="n">
        <v>0</v>
      </c>
      <c r="G493" s="116" t="n">
        <v>0</v>
      </c>
    </row>
    <row r="494" customFormat="false" ht="12.8" hidden="false" customHeight="false" outlineLevel="0" collapsed="false">
      <c r="A494" s="113" t="n">
        <v>41385</v>
      </c>
      <c r="B494" s="114" t="s">
        <v>101</v>
      </c>
      <c r="C494" s="71"/>
      <c r="D494" s="115" t="n">
        <v>0</v>
      </c>
      <c r="E494" s="116" t="n">
        <v>0</v>
      </c>
      <c r="F494" s="116" t="n">
        <v>0</v>
      </c>
      <c r="G494" s="116" t="n">
        <v>0</v>
      </c>
    </row>
    <row r="495" customFormat="false" ht="12.8" hidden="false" customHeight="false" outlineLevel="0" collapsed="false">
      <c r="A495" s="113" t="n">
        <v>41386</v>
      </c>
      <c r="B495" s="114" t="s">
        <v>94</v>
      </c>
      <c r="C495" s="71"/>
      <c r="D495" s="115" t="n">
        <v>0</v>
      </c>
      <c r="E495" s="116" t="n">
        <v>0.7</v>
      </c>
      <c r="F495" s="116" t="n">
        <v>0</v>
      </c>
      <c r="G495" s="116" t="n">
        <v>0</v>
      </c>
    </row>
    <row r="496" customFormat="false" ht="12.8" hidden="false" customHeight="false" outlineLevel="0" collapsed="false">
      <c r="A496" s="113" t="n">
        <v>41387</v>
      </c>
      <c r="B496" s="114" t="s">
        <v>101</v>
      </c>
      <c r="C496" s="71"/>
      <c r="D496" s="115" t="n">
        <v>0</v>
      </c>
      <c r="E496" s="116" t="n">
        <v>0</v>
      </c>
      <c r="F496" s="116" t="n">
        <v>0</v>
      </c>
      <c r="G496" s="116" t="n">
        <v>0</v>
      </c>
    </row>
    <row r="497" customFormat="false" ht="12.8" hidden="false" customHeight="false" outlineLevel="0" collapsed="false">
      <c r="A497" s="113" t="n">
        <v>41388</v>
      </c>
      <c r="B497" s="114" t="s">
        <v>117</v>
      </c>
      <c r="C497" s="71"/>
      <c r="D497" s="115" t="n">
        <v>0</v>
      </c>
      <c r="E497" s="116" t="n">
        <v>0</v>
      </c>
      <c r="F497" s="116" t="n">
        <v>0</v>
      </c>
      <c r="G497" s="116" t="n">
        <v>0.6</v>
      </c>
    </row>
    <row r="498" customFormat="false" ht="12.8" hidden="false" customHeight="false" outlineLevel="0" collapsed="false">
      <c r="A498" s="113" t="n">
        <v>41389</v>
      </c>
      <c r="B498" s="114" t="s">
        <v>117</v>
      </c>
      <c r="C498" s="71"/>
      <c r="D498" s="115" t="n">
        <v>0</v>
      </c>
      <c r="E498" s="116" t="n">
        <v>0</v>
      </c>
      <c r="F498" s="116" t="n">
        <v>0</v>
      </c>
      <c r="G498" s="116" t="n">
        <v>0</v>
      </c>
    </row>
    <row r="499" customFormat="false" ht="12.8" hidden="false" customHeight="false" outlineLevel="0" collapsed="false">
      <c r="A499" s="113" t="n">
        <v>41390</v>
      </c>
      <c r="B499" s="114" t="s">
        <v>176</v>
      </c>
      <c r="C499" s="71"/>
      <c r="D499" s="115" t="n">
        <v>0</v>
      </c>
      <c r="E499" s="116" t="n">
        <v>0</v>
      </c>
      <c r="F499" s="116" t="n">
        <v>0</v>
      </c>
      <c r="G499" s="116" t="n">
        <v>0</v>
      </c>
    </row>
    <row r="500" customFormat="false" ht="12.8" hidden="false" customHeight="false" outlineLevel="0" collapsed="false">
      <c r="A500" s="113" t="n">
        <v>41391</v>
      </c>
      <c r="B500" s="114" t="s">
        <v>176</v>
      </c>
      <c r="C500" s="71"/>
      <c r="D500" s="115" t="n">
        <v>0</v>
      </c>
      <c r="E500" s="116" t="n">
        <v>0</v>
      </c>
      <c r="F500" s="116" t="n">
        <v>0</v>
      </c>
      <c r="G500" s="116" t="n">
        <v>0</v>
      </c>
    </row>
    <row r="501" customFormat="false" ht="12.8" hidden="false" customHeight="false" outlineLevel="0" collapsed="false">
      <c r="A501" s="113" t="n">
        <v>41392</v>
      </c>
      <c r="B501" s="114" t="s">
        <v>107</v>
      </c>
      <c r="C501" s="71"/>
      <c r="D501" s="115" t="n">
        <v>0</v>
      </c>
      <c r="E501" s="116" t="n">
        <v>0</v>
      </c>
      <c r="F501" s="116" t="n">
        <v>0</v>
      </c>
      <c r="G501" s="116" t="n">
        <v>0</v>
      </c>
    </row>
    <row r="502" customFormat="false" ht="12.8" hidden="false" customHeight="false" outlineLevel="0" collapsed="false">
      <c r="A502" s="113" t="n">
        <v>41393</v>
      </c>
      <c r="B502" s="114" t="s">
        <v>107</v>
      </c>
      <c r="C502" s="71"/>
      <c r="D502" s="115" t="n">
        <v>0</v>
      </c>
      <c r="E502" s="116" t="n">
        <v>0</v>
      </c>
      <c r="F502" s="116" t="n">
        <v>0</v>
      </c>
      <c r="G502" s="116" t="n">
        <v>0</v>
      </c>
    </row>
    <row r="503" customFormat="false" ht="12.8" hidden="false" customHeight="false" outlineLevel="0" collapsed="false">
      <c r="A503" s="113" t="n">
        <v>41394</v>
      </c>
      <c r="B503" s="114" t="s">
        <v>102</v>
      </c>
      <c r="C503" s="71"/>
      <c r="D503" s="115" t="n">
        <v>0</v>
      </c>
      <c r="E503" s="116" t="n">
        <v>0</v>
      </c>
      <c r="F503" s="116" t="n">
        <v>0</v>
      </c>
      <c r="G503" s="116" t="n">
        <v>0</v>
      </c>
    </row>
    <row r="504" customFormat="false" ht="12.8" hidden="false" customHeight="false" outlineLevel="0" collapsed="false">
      <c r="A504" s="113" t="n">
        <v>41395</v>
      </c>
      <c r="B504" s="114" t="s">
        <v>102</v>
      </c>
      <c r="C504" s="71"/>
      <c r="D504" s="115" t="n">
        <v>0</v>
      </c>
      <c r="E504" s="116" t="n">
        <v>0</v>
      </c>
      <c r="F504" s="116" t="n">
        <v>4.7</v>
      </c>
      <c r="G504" s="116" t="n">
        <v>0</v>
      </c>
    </row>
    <row r="505" customFormat="false" ht="12.8" hidden="false" customHeight="false" outlineLevel="0" collapsed="false">
      <c r="A505" s="113" t="n">
        <v>41396</v>
      </c>
      <c r="B505" s="114" t="s">
        <v>108</v>
      </c>
      <c r="C505" s="71"/>
      <c r="D505" s="115" t="n">
        <v>0</v>
      </c>
      <c r="E505" s="116" t="n">
        <v>0</v>
      </c>
      <c r="F505" s="116" t="n">
        <v>0</v>
      </c>
      <c r="G505" s="116" t="n">
        <v>0</v>
      </c>
    </row>
    <row r="506" customFormat="false" ht="12.8" hidden="false" customHeight="false" outlineLevel="0" collapsed="false">
      <c r="A506" s="113" t="n">
        <v>41397</v>
      </c>
      <c r="B506" s="114" t="s">
        <v>108</v>
      </c>
      <c r="C506" s="71"/>
      <c r="D506" s="115" t="n">
        <v>0</v>
      </c>
      <c r="E506" s="116" t="n">
        <v>0</v>
      </c>
      <c r="F506" s="116" t="n">
        <v>0</v>
      </c>
      <c r="G506" s="116" t="n">
        <v>0</v>
      </c>
    </row>
    <row r="507" customFormat="false" ht="12.8" hidden="false" customHeight="false" outlineLevel="0" collapsed="false">
      <c r="A507" s="113" t="n">
        <v>41398</v>
      </c>
      <c r="B507" s="114" t="s">
        <v>92</v>
      </c>
      <c r="C507" s="71"/>
      <c r="D507" s="115" t="n">
        <v>0</v>
      </c>
      <c r="E507" s="116" t="n">
        <v>0</v>
      </c>
      <c r="F507" s="116" t="n">
        <v>0</v>
      </c>
      <c r="G507" s="116" t="n">
        <v>0</v>
      </c>
    </row>
    <row r="508" customFormat="false" ht="12.8" hidden="false" customHeight="false" outlineLevel="0" collapsed="false">
      <c r="A508" s="113" t="n">
        <v>41399</v>
      </c>
      <c r="B508" s="114" t="s">
        <v>92</v>
      </c>
      <c r="C508" s="71"/>
      <c r="D508" s="115" t="n">
        <v>0</v>
      </c>
      <c r="E508" s="116" t="n">
        <v>0</v>
      </c>
      <c r="F508" s="116" t="n">
        <v>0</v>
      </c>
      <c r="G508" s="116" t="n">
        <v>0</v>
      </c>
    </row>
    <row r="509" customFormat="false" ht="12.8" hidden="false" customHeight="false" outlineLevel="0" collapsed="false">
      <c r="A509" s="113" t="n">
        <v>41400</v>
      </c>
      <c r="B509" s="114" t="s">
        <v>107</v>
      </c>
      <c r="C509" s="71"/>
      <c r="D509" s="115" t="n">
        <v>0</v>
      </c>
      <c r="E509" s="116" t="n">
        <v>0</v>
      </c>
      <c r="F509" s="116" t="n">
        <v>0</v>
      </c>
      <c r="G509" s="116" t="n">
        <v>2.2</v>
      </c>
    </row>
    <row r="510" customFormat="false" ht="12.8" hidden="false" customHeight="false" outlineLevel="0" collapsed="false">
      <c r="A510" s="113" t="n">
        <v>41401</v>
      </c>
      <c r="B510" s="114" t="s">
        <v>107</v>
      </c>
      <c r="C510" s="71"/>
      <c r="D510" s="115" t="n">
        <v>0</v>
      </c>
      <c r="E510" s="116" t="n">
        <v>6.8</v>
      </c>
      <c r="F510" s="116" t="n">
        <v>0</v>
      </c>
      <c r="G510" s="116" t="n">
        <v>0</v>
      </c>
    </row>
    <row r="511" customFormat="false" ht="12.8" hidden="false" customHeight="false" outlineLevel="0" collapsed="false">
      <c r="A511" s="113" t="n">
        <v>41402</v>
      </c>
      <c r="B511" s="114" t="s">
        <v>95</v>
      </c>
      <c r="C511" s="71"/>
      <c r="D511" s="115" t="n">
        <v>0</v>
      </c>
      <c r="E511" s="116" t="n">
        <v>0</v>
      </c>
      <c r="F511" s="116" t="n">
        <v>0</v>
      </c>
      <c r="G511" s="116" t="n">
        <v>0</v>
      </c>
    </row>
    <row r="512" customFormat="false" ht="12.8" hidden="false" customHeight="false" outlineLevel="0" collapsed="false">
      <c r="A512" s="113" t="n">
        <v>41403</v>
      </c>
      <c r="B512" s="114" t="s">
        <v>95</v>
      </c>
      <c r="C512" s="71"/>
      <c r="D512" s="115" t="n">
        <v>0</v>
      </c>
      <c r="E512" s="116" t="n">
        <v>0</v>
      </c>
      <c r="F512" s="116" t="n">
        <v>0</v>
      </c>
      <c r="G512" s="116" t="n">
        <v>0</v>
      </c>
    </row>
    <row r="513" customFormat="false" ht="12.8" hidden="false" customHeight="false" outlineLevel="0" collapsed="false">
      <c r="A513" s="113" t="n">
        <v>41404</v>
      </c>
      <c r="B513" s="114" t="s">
        <v>119</v>
      </c>
      <c r="C513" s="71"/>
      <c r="D513" s="115" t="n">
        <v>0</v>
      </c>
      <c r="E513" s="116" t="n">
        <v>0</v>
      </c>
      <c r="F513" s="116" t="n">
        <v>0</v>
      </c>
      <c r="G513" s="116" t="n">
        <v>0</v>
      </c>
    </row>
    <row r="514" customFormat="false" ht="12.8" hidden="false" customHeight="false" outlineLevel="0" collapsed="false">
      <c r="A514" s="113" t="n">
        <v>41405</v>
      </c>
      <c r="B514" s="114" t="s">
        <v>119</v>
      </c>
      <c r="C514" s="71"/>
      <c r="D514" s="115" t="n">
        <v>0</v>
      </c>
      <c r="E514" s="116" t="n">
        <v>0</v>
      </c>
      <c r="F514" s="116" t="n">
        <v>0</v>
      </c>
      <c r="G514" s="116" t="n">
        <v>0</v>
      </c>
    </row>
    <row r="515" customFormat="false" ht="12.8" hidden="false" customHeight="false" outlineLevel="0" collapsed="false">
      <c r="A515" s="113" t="n">
        <v>41406</v>
      </c>
      <c r="B515" s="114" t="s">
        <v>119</v>
      </c>
      <c r="C515" s="71"/>
      <c r="D515" s="115" t="n">
        <v>0</v>
      </c>
      <c r="E515" s="116" t="n">
        <v>0</v>
      </c>
      <c r="F515" s="116" t="n">
        <v>0</v>
      </c>
      <c r="G515" s="116" t="n">
        <v>0</v>
      </c>
    </row>
    <row r="516" customFormat="false" ht="12.8" hidden="false" customHeight="false" outlineLevel="0" collapsed="false">
      <c r="A516" s="113" t="n">
        <v>41407</v>
      </c>
      <c r="B516" s="114" t="s">
        <v>120</v>
      </c>
      <c r="C516" s="71"/>
      <c r="D516" s="115" t="n">
        <v>0</v>
      </c>
      <c r="E516" s="116" t="n">
        <v>0</v>
      </c>
      <c r="F516" s="116" t="n">
        <v>0</v>
      </c>
      <c r="G516" s="116" t="n">
        <v>0</v>
      </c>
    </row>
    <row r="517" customFormat="false" ht="12.8" hidden="false" customHeight="false" outlineLevel="0" collapsed="false">
      <c r="A517" s="113" t="n">
        <v>41408</v>
      </c>
      <c r="B517" s="114" t="s">
        <v>121</v>
      </c>
      <c r="C517" s="71"/>
      <c r="D517" s="115" t="n">
        <v>0</v>
      </c>
      <c r="E517" s="116" t="n">
        <v>0</v>
      </c>
      <c r="F517" s="116" t="n">
        <v>0</v>
      </c>
      <c r="G517" s="116" t="n">
        <v>0</v>
      </c>
    </row>
    <row r="518" customFormat="false" ht="12.8" hidden="false" customHeight="false" outlineLevel="0" collapsed="false">
      <c r="A518" s="113" t="n">
        <v>41409</v>
      </c>
      <c r="B518" s="114" t="s">
        <v>120</v>
      </c>
      <c r="C518" s="71"/>
      <c r="D518" s="115" t="n">
        <v>0</v>
      </c>
      <c r="E518" s="116" t="n">
        <v>0</v>
      </c>
      <c r="F518" s="116" t="n">
        <v>0</v>
      </c>
      <c r="G518" s="116" t="n">
        <v>0</v>
      </c>
    </row>
    <row r="519" customFormat="false" ht="12.8" hidden="false" customHeight="false" outlineLevel="0" collapsed="false">
      <c r="A519" s="113" t="n">
        <v>41410</v>
      </c>
      <c r="B519" s="114" t="s">
        <v>122</v>
      </c>
      <c r="C519" s="71"/>
      <c r="D519" s="115" t="n">
        <v>0</v>
      </c>
      <c r="E519" s="116" t="n">
        <v>0</v>
      </c>
      <c r="F519" s="116" t="n">
        <v>0</v>
      </c>
      <c r="G519" s="116" t="n">
        <v>0</v>
      </c>
    </row>
    <row r="520" customFormat="false" ht="12.8" hidden="false" customHeight="false" outlineLevel="0" collapsed="false">
      <c r="A520" s="113" t="n">
        <v>41411</v>
      </c>
      <c r="B520" s="114" t="s">
        <v>101</v>
      </c>
      <c r="C520" s="71"/>
      <c r="D520" s="115" t="n">
        <v>0</v>
      </c>
      <c r="E520" s="116" t="n">
        <v>6.3</v>
      </c>
      <c r="F520" s="116" t="n">
        <v>0</v>
      </c>
      <c r="G520" s="116" t="n">
        <v>3.7</v>
      </c>
    </row>
    <row r="521" customFormat="false" ht="12.8" hidden="false" customHeight="false" outlineLevel="0" collapsed="false">
      <c r="A521" s="113" t="n">
        <v>41412</v>
      </c>
      <c r="B521" s="114" t="s">
        <v>102</v>
      </c>
      <c r="C521" s="71"/>
      <c r="D521" s="115" t="n">
        <v>0</v>
      </c>
      <c r="E521" s="116" t="n">
        <v>4.3</v>
      </c>
      <c r="F521" s="116" t="n">
        <v>0</v>
      </c>
      <c r="G521" s="116" t="n">
        <v>0</v>
      </c>
    </row>
    <row r="522" customFormat="false" ht="12.8" hidden="false" customHeight="false" outlineLevel="0" collapsed="false">
      <c r="A522" s="113" t="n">
        <v>41413</v>
      </c>
      <c r="B522" s="114" t="s">
        <v>95</v>
      </c>
      <c r="C522" s="71"/>
      <c r="D522" s="115" t="n">
        <v>0</v>
      </c>
      <c r="E522" s="116" t="n">
        <v>3.2</v>
      </c>
      <c r="F522" s="116" t="n">
        <v>0</v>
      </c>
      <c r="G522" s="116" t="n">
        <v>0</v>
      </c>
    </row>
    <row r="523" customFormat="false" ht="12.8" hidden="false" customHeight="false" outlineLevel="0" collapsed="false">
      <c r="A523" s="113" t="n">
        <v>41414</v>
      </c>
      <c r="B523" s="114" t="s">
        <v>120</v>
      </c>
      <c r="C523" s="71"/>
      <c r="D523" s="115" t="n">
        <v>1.9</v>
      </c>
      <c r="E523" s="116" t="n">
        <v>4.2</v>
      </c>
      <c r="F523" s="116" t="n">
        <v>0</v>
      </c>
      <c r="G523" s="116" t="n">
        <v>0</v>
      </c>
    </row>
    <row r="524" customFormat="false" ht="12.8" hidden="false" customHeight="false" outlineLevel="0" collapsed="false">
      <c r="A524" s="113" t="n">
        <v>41415</v>
      </c>
      <c r="B524" s="114" t="s">
        <v>120</v>
      </c>
      <c r="C524" s="71"/>
      <c r="D524" s="115" t="n">
        <v>0</v>
      </c>
      <c r="E524" s="116" t="n">
        <v>0</v>
      </c>
      <c r="F524" s="116" t="n">
        <v>0</v>
      </c>
      <c r="G524" s="116" t="n">
        <v>0</v>
      </c>
    </row>
    <row r="525" customFormat="false" ht="12.8" hidden="false" customHeight="false" outlineLevel="0" collapsed="false">
      <c r="A525" s="113" t="n">
        <v>41416</v>
      </c>
      <c r="B525" s="114" t="s">
        <v>120</v>
      </c>
      <c r="C525" s="71"/>
      <c r="D525" s="115" t="n">
        <v>0</v>
      </c>
      <c r="E525" s="116" t="n">
        <v>15.2</v>
      </c>
      <c r="F525" s="116" t="n">
        <v>11.9</v>
      </c>
      <c r="G525" s="116" t="n">
        <v>0</v>
      </c>
    </row>
    <row r="526" customFormat="false" ht="12.8" hidden="false" customHeight="false" outlineLevel="0" collapsed="false">
      <c r="A526" s="113" t="n">
        <v>41417</v>
      </c>
      <c r="B526" s="114" t="s">
        <v>119</v>
      </c>
      <c r="C526" s="71"/>
      <c r="D526" s="115" t="n">
        <v>0</v>
      </c>
      <c r="E526" s="116" t="n">
        <v>2</v>
      </c>
      <c r="F526" s="116" t="n">
        <v>0</v>
      </c>
      <c r="G526" s="116" t="n">
        <v>27.9</v>
      </c>
    </row>
    <row r="527" customFormat="false" ht="12.8" hidden="false" customHeight="false" outlineLevel="0" collapsed="false">
      <c r="A527" s="113" t="n">
        <v>41418</v>
      </c>
      <c r="B527" s="114" t="s">
        <v>120</v>
      </c>
      <c r="C527" s="71"/>
      <c r="D527" s="115" t="n">
        <v>12.2</v>
      </c>
      <c r="E527" s="116" t="n">
        <v>0.1</v>
      </c>
      <c r="F527" s="116" t="n">
        <v>0</v>
      </c>
      <c r="G527" s="116" t="n">
        <v>0</v>
      </c>
    </row>
    <row r="528" customFormat="false" ht="12.8" hidden="false" customHeight="false" outlineLevel="0" collapsed="false">
      <c r="A528" s="113" t="n">
        <v>41419</v>
      </c>
      <c r="B528" s="114" t="s">
        <v>120</v>
      </c>
      <c r="C528" s="71"/>
      <c r="D528" s="115" t="n">
        <v>14.4</v>
      </c>
      <c r="E528" s="116" t="n">
        <v>12.3</v>
      </c>
      <c r="F528" s="116" t="n">
        <v>6.1</v>
      </c>
      <c r="G528" s="116" t="n">
        <v>6.8</v>
      </c>
    </row>
    <row r="529" customFormat="false" ht="12.8" hidden="false" customHeight="false" outlineLevel="0" collapsed="false">
      <c r="A529" s="113" t="n">
        <v>41420</v>
      </c>
      <c r="B529" s="114" t="s">
        <v>120</v>
      </c>
      <c r="C529" s="71"/>
      <c r="D529" s="115" t="n">
        <v>0</v>
      </c>
      <c r="E529" s="116" t="n">
        <v>0</v>
      </c>
      <c r="F529" s="116" t="n">
        <v>0</v>
      </c>
      <c r="G529" s="116" t="n">
        <v>0</v>
      </c>
    </row>
    <row r="530" customFormat="false" ht="12.8" hidden="false" customHeight="false" outlineLevel="0" collapsed="false">
      <c r="A530" s="113" t="n">
        <v>41421</v>
      </c>
      <c r="B530" s="114" t="s">
        <v>96</v>
      </c>
      <c r="C530" s="71"/>
      <c r="D530" s="115" t="n">
        <v>0</v>
      </c>
      <c r="E530" s="116" t="n">
        <v>0</v>
      </c>
      <c r="F530" s="116" t="n">
        <v>0</v>
      </c>
      <c r="G530" s="116" t="n">
        <v>0</v>
      </c>
    </row>
    <row r="531" customFormat="false" ht="12.8" hidden="false" customHeight="false" outlineLevel="0" collapsed="false">
      <c r="A531" s="113" t="n">
        <v>41422</v>
      </c>
      <c r="B531" s="114" t="s">
        <v>96</v>
      </c>
      <c r="C531" s="71"/>
      <c r="D531" s="115" t="n">
        <v>10.1</v>
      </c>
      <c r="E531" s="116" t="n">
        <v>4.9</v>
      </c>
      <c r="F531" s="116" t="n">
        <v>9.7</v>
      </c>
      <c r="G531" s="116" t="n">
        <v>4.7</v>
      </c>
    </row>
    <row r="532" customFormat="false" ht="12.8" hidden="false" customHeight="false" outlineLevel="0" collapsed="false">
      <c r="A532" s="113" t="n">
        <v>41423</v>
      </c>
      <c r="B532" s="114" t="s">
        <v>120</v>
      </c>
      <c r="C532" s="71"/>
      <c r="D532" s="115" t="n">
        <v>2.3</v>
      </c>
      <c r="E532" s="116" t="n">
        <v>10</v>
      </c>
      <c r="F532" s="116" t="n">
        <v>10.5</v>
      </c>
      <c r="G532" s="116" t="n">
        <v>12.6</v>
      </c>
    </row>
    <row r="533" customFormat="false" ht="12.8" hidden="false" customHeight="false" outlineLevel="0" collapsed="false">
      <c r="A533" s="113" t="n">
        <v>41424</v>
      </c>
      <c r="B533" s="114" t="s">
        <v>121</v>
      </c>
      <c r="C533" s="71"/>
      <c r="D533" s="115" t="n">
        <v>0</v>
      </c>
      <c r="E533" s="116" t="n">
        <v>0</v>
      </c>
      <c r="F533" s="116" t="n">
        <v>0</v>
      </c>
      <c r="G533" s="116" t="n">
        <v>0</v>
      </c>
    </row>
    <row r="534" customFormat="false" ht="12.8" hidden="false" customHeight="false" outlineLevel="0" collapsed="false">
      <c r="A534" s="113" t="n">
        <v>41425</v>
      </c>
      <c r="B534" s="114" t="s">
        <v>96</v>
      </c>
      <c r="C534" s="71"/>
      <c r="D534" s="115" t="n">
        <v>0</v>
      </c>
      <c r="E534" s="116" t="n">
        <v>0.5</v>
      </c>
      <c r="F534" s="116" t="n">
        <v>0</v>
      </c>
      <c r="G534" s="116" t="n">
        <v>0</v>
      </c>
    </row>
    <row r="535" customFormat="false" ht="12.8" hidden="false" customHeight="false" outlineLevel="0" collapsed="false">
      <c r="A535" s="113" t="n">
        <v>41426</v>
      </c>
      <c r="B535" s="114" t="s">
        <v>96</v>
      </c>
      <c r="C535" s="71"/>
      <c r="D535" s="115" t="n">
        <v>0.6</v>
      </c>
      <c r="E535" s="116" t="n">
        <v>0</v>
      </c>
      <c r="F535" s="116" t="n">
        <v>0</v>
      </c>
      <c r="G535" s="116" t="n">
        <v>0</v>
      </c>
    </row>
    <row r="536" customFormat="false" ht="12.8" hidden="false" customHeight="false" outlineLevel="0" collapsed="false">
      <c r="A536" s="113" t="n">
        <v>41427</v>
      </c>
      <c r="B536" s="114" t="s">
        <v>128</v>
      </c>
      <c r="C536" s="71"/>
      <c r="D536" s="115" t="n">
        <v>0</v>
      </c>
      <c r="E536" s="116" t="n">
        <v>0</v>
      </c>
      <c r="F536" s="116" t="n">
        <v>0</v>
      </c>
      <c r="G536" s="116" t="n">
        <v>0</v>
      </c>
    </row>
    <row r="537" customFormat="false" ht="12.8" hidden="false" customHeight="false" outlineLevel="0" collapsed="false">
      <c r="A537" s="113" t="n">
        <v>41428</v>
      </c>
      <c r="B537" s="114" t="s">
        <v>96</v>
      </c>
      <c r="C537" s="71"/>
      <c r="D537" s="115" t="n">
        <v>5.2</v>
      </c>
      <c r="E537" s="116" t="n">
        <v>4.6</v>
      </c>
      <c r="F537" s="116" t="n">
        <v>8.5</v>
      </c>
      <c r="G537" s="116" t="n">
        <v>7.1</v>
      </c>
    </row>
    <row r="538" customFormat="false" ht="12.8" hidden="false" customHeight="false" outlineLevel="0" collapsed="false">
      <c r="A538" s="113" t="n">
        <v>41429</v>
      </c>
      <c r="B538" s="114" t="s">
        <v>96</v>
      </c>
      <c r="C538" s="71"/>
      <c r="D538" s="115" t="n">
        <v>0</v>
      </c>
      <c r="E538" s="116" t="n">
        <v>7.1</v>
      </c>
      <c r="F538" s="116" t="n">
        <v>45.2</v>
      </c>
      <c r="G538" s="116" t="n">
        <v>21.2</v>
      </c>
    </row>
    <row r="539" customFormat="false" ht="12.8" hidden="false" customHeight="false" outlineLevel="0" collapsed="false">
      <c r="A539" s="113" t="n">
        <v>41430</v>
      </c>
      <c r="B539" s="114" t="s">
        <v>128</v>
      </c>
      <c r="C539" s="71"/>
      <c r="D539" s="115" t="n">
        <v>20.2</v>
      </c>
      <c r="E539" s="116" t="n">
        <v>0</v>
      </c>
      <c r="F539" s="116" t="n">
        <v>0</v>
      </c>
      <c r="G539" s="116" t="n">
        <v>0</v>
      </c>
    </row>
    <row r="540" customFormat="false" ht="12.8" hidden="false" customHeight="false" outlineLevel="0" collapsed="false">
      <c r="A540" s="113" t="n">
        <v>41431</v>
      </c>
      <c r="B540" s="114" t="s">
        <v>130</v>
      </c>
      <c r="C540" s="71"/>
      <c r="D540" s="115" t="n">
        <v>0</v>
      </c>
      <c r="E540" s="116" t="n">
        <v>0</v>
      </c>
      <c r="F540" s="116" t="n">
        <v>0</v>
      </c>
      <c r="G540" s="116" t="n">
        <v>0</v>
      </c>
    </row>
    <row r="541" customFormat="false" ht="12.8" hidden="false" customHeight="false" outlineLevel="0" collapsed="false">
      <c r="A541" s="113" t="n">
        <v>41432</v>
      </c>
      <c r="B541" s="114" t="s">
        <v>131</v>
      </c>
      <c r="C541" s="71"/>
      <c r="D541" s="115" t="n">
        <v>0</v>
      </c>
      <c r="E541" s="116" t="n">
        <v>0</v>
      </c>
      <c r="F541" s="116" t="n">
        <v>0</v>
      </c>
      <c r="G541" s="116" t="n">
        <v>0</v>
      </c>
    </row>
    <row r="542" customFormat="false" ht="12.8" hidden="false" customHeight="false" outlineLevel="0" collapsed="false">
      <c r="A542" s="113" t="n">
        <v>41433</v>
      </c>
      <c r="B542" s="114" t="s">
        <v>131</v>
      </c>
      <c r="C542" s="71"/>
      <c r="D542" s="115" t="n">
        <v>0</v>
      </c>
      <c r="E542" s="116" t="n">
        <v>0</v>
      </c>
      <c r="F542" s="116" t="n">
        <v>0</v>
      </c>
      <c r="G542" s="116" t="n">
        <v>0</v>
      </c>
    </row>
    <row r="543" customFormat="false" ht="12.8" hidden="false" customHeight="false" outlineLevel="0" collapsed="false">
      <c r="A543" s="113" t="n">
        <v>41434</v>
      </c>
      <c r="B543" s="114" t="s">
        <v>126</v>
      </c>
      <c r="C543" s="71"/>
      <c r="D543" s="115" t="n">
        <v>0</v>
      </c>
      <c r="E543" s="116" t="n">
        <v>0</v>
      </c>
      <c r="F543" s="116" t="n">
        <v>0</v>
      </c>
      <c r="G543" s="116" t="n">
        <v>0</v>
      </c>
    </row>
    <row r="544" customFormat="false" ht="12.8" hidden="false" customHeight="false" outlineLevel="0" collapsed="false">
      <c r="A544" s="113" t="n">
        <v>41435</v>
      </c>
      <c r="B544" s="114" t="s">
        <v>126</v>
      </c>
      <c r="C544" s="71"/>
      <c r="D544" s="115" t="n">
        <v>0</v>
      </c>
      <c r="E544" s="116" t="n">
        <v>0</v>
      </c>
      <c r="F544" s="116" t="n">
        <v>0</v>
      </c>
      <c r="G544" s="116" t="n">
        <v>0</v>
      </c>
    </row>
    <row r="545" customFormat="false" ht="12.8" hidden="false" customHeight="false" outlineLevel="0" collapsed="false">
      <c r="A545" s="113" t="n">
        <v>41436</v>
      </c>
      <c r="B545" s="114" t="s">
        <v>126</v>
      </c>
      <c r="C545" s="71"/>
      <c r="D545" s="115" t="n">
        <v>0</v>
      </c>
      <c r="E545" s="116" t="n">
        <v>0</v>
      </c>
      <c r="F545" s="116" t="n">
        <v>0</v>
      </c>
      <c r="G545" s="116" t="n">
        <v>0</v>
      </c>
    </row>
    <row r="546" customFormat="false" ht="12.8" hidden="false" customHeight="false" outlineLevel="0" collapsed="false">
      <c r="A546" s="113" t="n">
        <v>41437</v>
      </c>
      <c r="B546" s="114" t="s">
        <v>126</v>
      </c>
      <c r="C546" s="71"/>
      <c r="D546" s="115" t="n">
        <v>0</v>
      </c>
      <c r="E546" s="116" t="n">
        <v>0</v>
      </c>
      <c r="F546" s="116" t="n">
        <v>0</v>
      </c>
      <c r="G546" s="116" t="n">
        <v>0.9</v>
      </c>
    </row>
    <row r="547" customFormat="false" ht="12.8" hidden="false" customHeight="false" outlineLevel="0" collapsed="false">
      <c r="A547" s="113" t="n">
        <v>41438</v>
      </c>
      <c r="B547" s="114" t="s">
        <v>126</v>
      </c>
      <c r="C547" s="71"/>
      <c r="D547" s="115" t="n">
        <v>0</v>
      </c>
      <c r="E547" s="116" t="n">
        <v>1.3</v>
      </c>
      <c r="F547" s="116" t="n">
        <v>0</v>
      </c>
      <c r="G547" s="116" t="n">
        <v>27.3</v>
      </c>
    </row>
    <row r="548" customFormat="false" ht="12.8" hidden="false" customHeight="false" outlineLevel="0" collapsed="false">
      <c r="A548" s="113" t="n">
        <v>41439</v>
      </c>
      <c r="B548" s="114" t="s">
        <v>126</v>
      </c>
      <c r="D548" s="115" t="n">
        <v>0</v>
      </c>
      <c r="E548" s="116" t="n">
        <v>0</v>
      </c>
      <c r="F548" s="116" t="n">
        <v>0</v>
      </c>
      <c r="G548" s="116" t="n">
        <v>0</v>
      </c>
    </row>
    <row r="549" customFormat="false" ht="12.8" hidden="false" customHeight="false" outlineLevel="0" collapsed="false">
      <c r="A549" s="113" t="n">
        <v>41440</v>
      </c>
      <c r="B549" s="114" t="s">
        <v>126</v>
      </c>
      <c r="D549" s="115" t="n">
        <v>0</v>
      </c>
      <c r="E549" s="116" t="n">
        <v>0</v>
      </c>
      <c r="F549" s="116" t="n">
        <v>0</v>
      </c>
      <c r="G549" s="116" t="n">
        <v>0</v>
      </c>
    </row>
    <row r="550" customFormat="false" ht="12.8" hidden="false" customHeight="false" outlineLevel="0" collapsed="false">
      <c r="A550" s="113" t="n">
        <v>41441</v>
      </c>
      <c r="B550" s="114" t="s">
        <v>126</v>
      </c>
      <c r="D550" s="115" t="n">
        <v>0</v>
      </c>
      <c r="E550" s="116" t="n">
        <v>0</v>
      </c>
      <c r="F550" s="116" t="n">
        <v>0</v>
      </c>
      <c r="G550" s="116" t="n">
        <v>0</v>
      </c>
    </row>
    <row r="551" customFormat="false" ht="12.8" hidden="false" customHeight="false" outlineLevel="0" collapsed="false">
      <c r="A551" s="113" t="n">
        <v>41442</v>
      </c>
      <c r="B551" s="114" t="s">
        <v>132</v>
      </c>
      <c r="D551" s="115" t="n">
        <v>0</v>
      </c>
      <c r="E551" s="116" t="n">
        <v>2</v>
      </c>
      <c r="F551" s="116" t="n">
        <v>0</v>
      </c>
      <c r="G551" s="116" t="n">
        <v>0</v>
      </c>
    </row>
    <row r="552" customFormat="false" ht="12.8" hidden="false" customHeight="false" outlineLevel="0" collapsed="false">
      <c r="A552" s="113" t="n">
        <v>41443</v>
      </c>
      <c r="B552" s="114" t="s">
        <v>132</v>
      </c>
      <c r="D552" s="115" t="n">
        <v>0</v>
      </c>
      <c r="E552" s="116" t="n">
        <v>0</v>
      </c>
      <c r="F552" s="116" t="n">
        <v>0</v>
      </c>
      <c r="G552" s="116" t="n">
        <v>0</v>
      </c>
    </row>
    <row r="553" customFormat="false" ht="12.8" hidden="false" customHeight="false" outlineLevel="0" collapsed="false">
      <c r="A553" s="113" t="n">
        <v>41444</v>
      </c>
      <c r="B553" s="114" t="s">
        <v>139</v>
      </c>
      <c r="D553" s="115" t="n">
        <v>0</v>
      </c>
      <c r="E553" s="116" t="n">
        <v>0</v>
      </c>
      <c r="F553" s="116" t="n">
        <v>0</v>
      </c>
      <c r="G553" s="116" t="n">
        <v>0</v>
      </c>
    </row>
    <row r="554" customFormat="false" ht="12.8" hidden="false" customHeight="false" outlineLevel="0" collapsed="false">
      <c r="A554" s="113" t="n">
        <v>41445</v>
      </c>
      <c r="B554" s="114" t="s">
        <v>139</v>
      </c>
      <c r="D554" s="115" t="n">
        <v>0</v>
      </c>
      <c r="E554" s="116" t="n">
        <v>0</v>
      </c>
      <c r="F554" s="116" t="n">
        <v>0</v>
      </c>
      <c r="G554" s="116" t="n">
        <v>0.4</v>
      </c>
    </row>
    <row r="555" customFormat="false" ht="12.8" hidden="false" customHeight="false" outlineLevel="0" collapsed="false">
      <c r="A555" s="113" t="n">
        <v>41446</v>
      </c>
      <c r="B555" s="114" t="s">
        <v>139</v>
      </c>
      <c r="D555" s="115" t="n">
        <v>0</v>
      </c>
      <c r="E555" s="116" t="n">
        <v>0</v>
      </c>
      <c r="F555" s="116" t="n">
        <v>0</v>
      </c>
      <c r="G555" s="116" t="n">
        <v>0</v>
      </c>
    </row>
    <row r="556" customFormat="false" ht="12.8" hidden="false" customHeight="false" outlineLevel="0" collapsed="false">
      <c r="A556" s="113" t="n">
        <v>41447</v>
      </c>
      <c r="B556" s="114" t="s">
        <v>127</v>
      </c>
      <c r="D556" s="115" t="n">
        <v>0</v>
      </c>
      <c r="E556" s="116" t="n">
        <v>0</v>
      </c>
      <c r="F556" s="116" t="n">
        <v>0</v>
      </c>
      <c r="G556" s="116" t="n">
        <v>0</v>
      </c>
    </row>
    <row r="557" customFormat="false" ht="12.8" hidden="false" customHeight="false" outlineLevel="0" collapsed="false">
      <c r="A557" s="113" t="n">
        <v>41448</v>
      </c>
      <c r="B557" s="114" t="s">
        <v>127</v>
      </c>
      <c r="D557" s="115" t="n">
        <v>0</v>
      </c>
      <c r="E557" s="116" t="n">
        <v>0</v>
      </c>
      <c r="F557" s="116" t="n">
        <v>0</v>
      </c>
      <c r="G557" s="116" t="n">
        <v>0.6</v>
      </c>
    </row>
    <row r="558" customFormat="false" ht="12.8" hidden="false" customHeight="false" outlineLevel="0" collapsed="false">
      <c r="A558" s="113" t="n">
        <v>41449</v>
      </c>
      <c r="B558" s="114" t="s">
        <v>139</v>
      </c>
      <c r="D558" s="115" t="n">
        <v>0</v>
      </c>
      <c r="E558" s="116" t="n">
        <v>1.9</v>
      </c>
      <c r="F558" s="116" t="n">
        <v>0</v>
      </c>
      <c r="G558" s="116" t="n">
        <v>0</v>
      </c>
    </row>
    <row r="559" customFormat="false" ht="12.8" hidden="false" customHeight="false" outlineLevel="0" collapsed="false">
      <c r="A559" s="113" t="n">
        <v>41450</v>
      </c>
      <c r="B559" s="114" t="s">
        <v>139</v>
      </c>
      <c r="D559" s="115" t="n">
        <v>0</v>
      </c>
      <c r="E559" s="116" t="n">
        <v>0.5</v>
      </c>
      <c r="F559" s="116" t="n">
        <v>0</v>
      </c>
      <c r="G559" s="116" t="n">
        <v>0</v>
      </c>
    </row>
    <row r="560" customFormat="false" ht="12.8" hidden="false" customHeight="false" outlineLevel="0" collapsed="false">
      <c r="A560" s="113" t="n">
        <v>41451</v>
      </c>
      <c r="B560" s="114" t="s">
        <v>139</v>
      </c>
      <c r="D560" s="115" t="n">
        <v>0</v>
      </c>
      <c r="E560" s="116" t="n">
        <v>0</v>
      </c>
      <c r="F560" s="116" t="n">
        <v>0</v>
      </c>
      <c r="G560" s="116" t="n">
        <v>0</v>
      </c>
    </row>
    <row r="561" customFormat="false" ht="12.8" hidden="false" customHeight="false" outlineLevel="0" collapsed="false">
      <c r="A561" s="113" t="n">
        <v>41452</v>
      </c>
      <c r="B561" s="114" t="s">
        <v>139</v>
      </c>
      <c r="D561" s="115" t="n">
        <v>0</v>
      </c>
      <c r="E561" s="116" t="n">
        <v>0</v>
      </c>
      <c r="F561" s="116" t="n">
        <v>0</v>
      </c>
      <c r="G561" s="116" t="n">
        <v>0</v>
      </c>
    </row>
    <row r="562" customFormat="false" ht="12.8" hidden="false" customHeight="false" outlineLevel="0" collapsed="false">
      <c r="A562" s="113" t="n">
        <v>41453</v>
      </c>
      <c r="B562" s="114" t="s">
        <v>139</v>
      </c>
      <c r="D562" s="115" t="n">
        <v>17.6</v>
      </c>
      <c r="E562" s="116" t="n">
        <v>32.2</v>
      </c>
      <c r="F562" s="116" t="n">
        <v>35.6</v>
      </c>
      <c r="G562" s="116" t="n">
        <v>14.9</v>
      </c>
    </row>
    <row r="563" customFormat="false" ht="12.8" hidden="false" customHeight="false" outlineLevel="0" collapsed="false">
      <c r="A563" s="113" t="n">
        <v>41454</v>
      </c>
      <c r="B563" s="114" t="s">
        <v>127</v>
      </c>
      <c r="D563" s="115" t="n">
        <v>0</v>
      </c>
      <c r="E563" s="116" t="n">
        <v>0</v>
      </c>
      <c r="F563" s="116" t="n">
        <v>0</v>
      </c>
      <c r="G563" s="116" t="n">
        <v>0</v>
      </c>
    </row>
    <row r="564" customFormat="false" ht="12.8" hidden="false" customHeight="false" outlineLevel="0" collapsed="false">
      <c r="A564" s="113" t="n">
        <v>41455</v>
      </c>
      <c r="B564" s="114" t="s">
        <v>139</v>
      </c>
      <c r="D564" s="115" t="n">
        <v>0</v>
      </c>
      <c r="E564" s="116" t="n">
        <v>0</v>
      </c>
      <c r="F564" s="116" t="n">
        <v>0</v>
      </c>
      <c r="G564" s="116" t="n">
        <v>0</v>
      </c>
    </row>
    <row r="565" customFormat="false" ht="12.8" hidden="false" customHeight="false" outlineLevel="0" collapsed="false">
      <c r="A565" s="113" t="n">
        <v>41456</v>
      </c>
      <c r="B565" s="114" t="s">
        <v>139</v>
      </c>
      <c r="D565" s="115" t="n">
        <v>0</v>
      </c>
      <c r="E565" s="116" t="n">
        <v>0</v>
      </c>
      <c r="F565" s="116" t="n">
        <v>0</v>
      </c>
      <c r="G565" s="116" t="n">
        <v>0</v>
      </c>
    </row>
    <row r="566" customFormat="false" ht="12.8" hidden="false" customHeight="false" outlineLevel="0" collapsed="false">
      <c r="A566" s="113" t="n">
        <v>41457</v>
      </c>
      <c r="B566" s="114" t="s">
        <v>96</v>
      </c>
      <c r="D566" s="115" t="n">
        <v>53.3</v>
      </c>
      <c r="E566" s="116" t="n">
        <v>0.3</v>
      </c>
      <c r="F566" s="116" t="n">
        <v>29.4</v>
      </c>
      <c r="G566" s="116" t="n">
        <v>4.2</v>
      </c>
    </row>
    <row r="567" customFormat="false" ht="12.8" hidden="false" customHeight="false" outlineLevel="0" collapsed="false">
      <c r="A567" s="113" t="n">
        <v>41458</v>
      </c>
      <c r="B567" s="114" t="s">
        <v>120</v>
      </c>
      <c r="D567" s="115" t="n">
        <v>0</v>
      </c>
      <c r="E567" s="116" t="n">
        <v>9.5</v>
      </c>
      <c r="F567" s="116" t="n">
        <v>0</v>
      </c>
      <c r="G567" s="116" t="n">
        <v>0.7</v>
      </c>
    </row>
    <row r="568" customFormat="false" ht="12.8" hidden="false" customHeight="false" outlineLevel="0" collapsed="false">
      <c r="A568" s="113" t="n">
        <v>41459</v>
      </c>
      <c r="B568" s="114" t="s">
        <v>126</v>
      </c>
      <c r="D568" s="115" t="n">
        <v>0</v>
      </c>
      <c r="E568" s="116" t="n">
        <v>2.7</v>
      </c>
      <c r="F568" s="116" t="n">
        <v>0</v>
      </c>
      <c r="G568" s="116" t="n">
        <v>0</v>
      </c>
    </row>
    <row r="569" customFormat="false" ht="12.8" hidden="false" customHeight="false" outlineLevel="0" collapsed="false">
      <c r="A569" s="113" t="n">
        <v>41460</v>
      </c>
      <c r="B569" s="114" t="s">
        <v>127</v>
      </c>
      <c r="D569" s="115" t="n">
        <v>0</v>
      </c>
      <c r="E569" s="116" t="n">
        <v>0</v>
      </c>
      <c r="F569" s="116" t="n">
        <v>0</v>
      </c>
      <c r="G569" s="116" t="n">
        <v>0</v>
      </c>
    </row>
    <row r="570" customFormat="false" ht="12.8" hidden="false" customHeight="false" outlineLevel="0" collapsed="false">
      <c r="A570" s="113" t="n">
        <v>41461</v>
      </c>
      <c r="B570" s="114" t="s">
        <v>140</v>
      </c>
      <c r="D570" s="115" t="n">
        <v>0</v>
      </c>
      <c r="E570" s="116" t="n">
        <v>0</v>
      </c>
      <c r="F570" s="116" t="n">
        <v>0</v>
      </c>
      <c r="G570" s="116" t="n">
        <v>0</v>
      </c>
    </row>
    <row r="571" customFormat="false" ht="12.8" hidden="false" customHeight="false" outlineLevel="0" collapsed="false">
      <c r="A571" s="113" t="n">
        <v>41462</v>
      </c>
      <c r="B571" s="114" t="s">
        <v>140</v>
      </c>
      <c r="D571" s="115" t="n">
        <v>0</v>
      </c>
      <c r="E571" s="116" t="n">
        <v>0</v>
      </c>
      <c r="F571" s="116" t="n">
        <v>0</v>
      </c>
      <c r="G571" s="116" t="n">
        <v>0</v>
      </c>
    </row>
    <row r="572" customFormat="false" ht="12.8" hidden="false" customHeight="false" outlineLevel="0" collapsed="false">
      <c r="A572" s="113" t="n">
        <v>41463</v>
      </c>
      <c r="B572" s="114" t="s">
        <v>140</v>
      </c>
      <c r="D572" s="115" t="n">
        <v>0</v>
      </c>
      <c r="E572" s="116" t="n">
        <v>0</v>
      </c>
      <c r="F572" s="116" t="n">
        <v>0</v>
      </c>
      <c r="G572" s="116" t="n">
        <v>0</v>
      </c>
    </row>
    <row r="573" customFormat="false" ht="12.8" hidden="false" customHeight="false" outlineLevel="0" collapsed="false">
      <c r="A573" s="113" t="n">
        <v>41464</v>
      </c>
      <c r="B573" s="114" t="s">
        <v>166</v>
      </c>
      <c r="D573" s="115" t="n">
        <v>0</v>
      </c>
      <c r="E573" s="116" t="n">
        <v>19.9</v>
      </c>
      <c r="F573" s="116" t="n">
        <v>0</v>
      </c>
      <c r="G573" s="116" t="n">
        <v>2.2</v>
      </c>
    </row>
    <row r="574" customFormat="false" ht="12.8" hidden="false" customHeight="false" outlineLevel="0" collapsed="false">
      <c r="A574" s="113" t="n">
        <v>41465</v>
      </c>
      <c r="B574" s="114" t="s">
        <v>136</v>
      </c>
      <c r="D574" s="115" t="n">
        <v>27.2</v>
      </c>
      <c r="E574" s="116" t="n">
        <v>12.7</v>
      </c>
      <c r="F574" s="116" t="n">
        <v>0</v>
      </c>
      <c r="G574" s="116" t="n">
        <v>0.9</v>
      </c>
    </row>
    <row r="575" customFormat="false" ht="12.8" hidden="false" customHeight="false" outlineLevel="0" collapsed="false">
      <c r="A575" s="113" t="n">
        <v>41466</v>
      </c>
      <c r="B575" s="114" t="s">
        <v>131</v>
      </c>
      <c r="D575" s="115" t="n">
        <v>0</v>
      </c>
      <c r="E575" s="116" t="n">
        <v>1</v>
      </c>
      <c r="F575" s="116" t="n">
        <v>0</v>
      </c>
      <c r="G575" s="116" t="n">
        <v>0</v>
      </c>
    </row>
    <row r="576" customFormat="false" ht="12.8" hidden="false" customHeight="false" outlineLevel="0" collapsed="false">
      <c r="A576" s="113" t="n">
        <v>41467</v>
      </c>
      <c r="B576" s="114" t="s">
        <v>132</v>
      </c>
      <c r="D576" s="115" t="n">
        <v>0</v>
      </c>
      <c r="E576" s="116" t="n">
        <v>0</v>
      </c>
      <c r="F576" s="116" t="n">
        <v>0</v>
      </c>
      <c r="G576" s="116" t="n">
        <v>0</v>
      </c>
    </row>
    <row r="577" customFormat="false" ht="12.8" hidden="false" customHeight="false" outlineLevel="0" collapsed="false">
      <c r="A577" s="113" t="n">
        <v>41468</v>
      </c>
      <c r="B577" s="114" t="s">
        <v>127</v>
      </c>
      <c r="D577" s="115" t="n">
        <v>0</v>
      </c>
      <c r="E577" s="116" t="n">
        <v>0</v>
      </c>
      <c r="F577" s="116" t="n">
        <v>0</v>
      </c>
      <c r="G577" s="116" t="n">
        <v>0</v>
      </c>
    </row>
    <row r="578" customFormat="false" ht="12.8" hidden="false" customHeight="false" outlineLevel="0" collapsed="false">
      <c r="A578" s="113" t="n">
        <v>41469</v>
      </c>
      <c r="B578" s="114" t="s">
        <v>140</v>
      </c>
      <c r="D578" s="115" t="n">
        <v>0</v>
      </c>
      <c r="E578" s="116" t="n">
        <v>0</v>
      </c>
      <c r="F578" s="116" t="n">
        <v>0</v>
      </c>
      <c r="G578" s="116" t="n">
        <v>0</v>
      </c>
    </row>
    <row r="579" customFormat="false" ht="12.8" hidden="false" customHeight="false" outlineLevel="0" collapsed="false">
      <c r="A579" s="113" t="n">
        <v>41470</v>
      </c>
      <c r="B579" s="114" t="s">
        <v>140</v>
      </c>
      <c r="D579" s="115" t="n">
        <v>0</v>
      </c>
      <c r="E579" s="116" t="n">
        <v>0.9</v>
      </c>
      <c r="F579" s="116" t="n">
        <v>0</v>
      </c>
      <c r="G579" s="116" t="n">
        <v>0</v>
      </c>
    </row>
    <row r="580" customFormat="false" ht="12.8" hidden="false" customHeight="false" outlineLevel="0" collapsed="false">
      <c r="A580" s="113" t="n">
        <v>41471</v>
      </c>
      <c r="B580" s="114" t="s">
        <v>140</v>
      </c>
      <c r="D580" s="115" t="n">
        <v>0</v>
      </c>
      <c r="E580" s="116" t="n">
        <v>2</v>
      </c>
      <c r="F580" s="116" t="n">
        <v>0</v>
      </c>
      <c r="G580" s="116" t="n">
        <v>0</v>
      </c>
    </row>
    <row r="581" customFormat="false" ht="12.8" hidden="false" customHeight="false" outlineLevel="0" collapsed="false">
      <c r="A581" s="113" t="n">
        <v>41472</v>
      </c>
      <c r="B581" s="114" t="s">
        <v>140</v>
      </c>
      <c r="D581" s="115" t="n">
        <v>0</v>
      </c>
      <c r="E581" s="116" t="n">
        <v>0</v>
      </c>
      <c r="F581" s="116" t="n">
        <v>0</v>
      </c>
      <c r="G581" s="116" t="n">
        <v>0</v>
      </c>
    </row>
    <row r="582" customFormat="false" ht="12.8" hidden="false" customHeight="false" outlineLevel="0" collapsed="false">
      <c r="A582" s="113" t="n">
        <v>41473</v>
      </c>
      <c r="B582" s="114" t="s">
        <v>141</v>
      </c>
      <c r="D582" s="115" t="n">
        <v>0</v>
      </c>
      <c r="E582" s="116" t="n">
        <v>0</v>
      </c>
      <c r="F582" s="116" t="n">
        <v>0</v>
      </c>
      <c r="G582" s="116" t="n">
        <v>0</v>
      </c>
    </row>
    <row r="583" customFormat="false" ht="12.8" hidden="false" customHeight="false" outlineLevel="0" collapsed="false">
      <c r="A583" s="113" t="n">
        <v>41474</v>
      </c>
      <c r="B583" s="114" t="s">
        <v>142</v>
      </c>
      <c r="D583" s="115" t="n">
        <v>16.7</v>
      </c>
      <c r="E583" s="116" t="n">
        <v>0</v>
      </c>
      <c r="F583" s="116" t="n">
        <v>0</v>
      </c>
      <c r="G583" s="116" t="n">
        <v>0</v>
      </c>
    </row>
    <row r="584" customFormat="false" ht="12.8" hidden="false" customHeight="false" outlineLevel="0" collapsed="false">
      <c r="A584" s="113" t="n">
        <v>41475</v>
      </c>
      <c r="B584" s="114" t="s">
        <v>139</v>
      </c>
      <c r="D584" s="115" t="n">
        <v>0</v>
      </c>
      <c r="E584" s="116" t="n">
        <v>8.5</v>
      </c>
      <c r="F584" s="116" t="n">
        <v>20.9</v>
      </c>
      <c r="G584" s="116" t="n">
        <v>1.2</v>
      </c>
    </row>
    <row r="585" customFormat="false" ht="12.8" hidden="false" customHeight="false" outlineLevel="0" collapsed="false">
      <c r="A585" s="113" t="n">
        <v>41476</v>
      </c>
      <c r="B585" s="114" t="s">
        <v>140</v>
      </c>
      <c r="D585" s="115" t="n">
        <v>0</v>
      </c>
      <c r="E585" s="116" t="n">
        <v>0</v>
      </c>
      <c r="F585" s="116" t="n">
        <v>0</v>
      </c>
      <c r="G585" s="116" t="n">
        <v>0</v>
      </c>
    </row>
    <row r="586" customFormat="false" ht="12.8" hidden="false" customHeight="false" outlineLevel="0" collapsed="false">
      <c r="A586" s="113" t="n">
        <v>41477</v>
      </c>
      <c r="B586" s="114" t="s">
        <v>142</v>
      </c>
      <c r="D586" s="115" t="n">
        <v>0</v>
      </c>
      <c r="E586" s="116" t="n">
        <v>0</v>
      </c>
      <c r="F586" s="116" t="n">
        <v>0</v>
      </c>
      <c r="G586" s="116" t="n">
        <v>0</v>
      </c>
    </row>
    <row r="587" customFormat="false" ht="12.8" hidden="false" customHeight="false" outlineLevel="0" collapsed="false">
      <c r="A587" s="113" t="n">
        <v>41478</v>
      </c>
      <c r="B587" s="114" t="s">
        <v>142</v>
      </c>
      <c r="D587" s="115" t="n">
        <v>0</v>
      </c>
      <c r="E587" s="116" t="n">
        <v>0</v>
      </c>
      <c r="F587" s="116" t="n">
        <v>0</v>
      </c>
      <c r="G587" s="116" t="n">
        <v>3.2</v>
      </c>
    </row>
    <row r="588" customFormat="false" ht="12.8" hidden="false" customHeight="false" outlineLevel="0" collapsed="false">
      <c r="A588" s="113" t="n">
        <v>41479</v>
      </c>
      <c r="B588" s="114" t="s">
        <v>139</v>
      </c>
      <c r="D588" s="115" t="n">
        <v>0</v>
      </c>
      <c r="E588" s="116" t="n">
        <v>0</v>
      </c>
      <c r="F588" s="116" t="n">
        <v>0</v>
      </c>
      <c r="G588" s="116" t="n">
        <v>0.6</v>
      </c>
    </row>
    <row r="589" customFormat="false" ht="12.8" hidden="false" customHeight="false" outlineLevel="0" collapsed="false">
      <c r="A589" s="113" t="n">
        <v>41480</v>
      </c>
      <c r="B589" s="114" t="s">
        <v>100</v>
      </c>
      <c r="D589" s="115" t="n">
        <v>0</v>
      </c>
      <c r="E589" s="116" t="n">
        <v>80</v>
      </c>
      <c r="F589" s="116" t="n">
        <v>11.5</v>
      </c>
      <c r="G589" s="116" t="n">
        <v>32.5</v>
      </c>
    </row>
    <row r="590" customFormat="false" ht="12.8" hidden="false" customHeight="false" outlineLevel="0" collapsed="false">
      <c r="A590" s="113" t="n">
        <v>41481</v>
      </c>
      <c r="B590" s="114" t="s">
        <v>108</v>
      </c>
      <c r="D590" s="115" t="n">
        <v>0</v>
      </c>
      <c r="E590" s="116" t="n">
        <v>9.1</v>
      </c>
      <c r="F590" s="116" t="n">
        <v>3.3</v>
      </c>
      <c r="G590" s="116" t="n">
        <v>4.2</v>
      </c>
    </row>
    <row r="591" customFormat="false" ht="12.8" hidden="false" customHeight="false" outlineLevel="0" collapsed="false">
      <c r="A591" s="113" t="n">
        <v>41482</v>
      </c>
      <c r="B591" s="114" t="s">
        <v>126</v>
      </c>
      <c r="D591" s="115" t="n">
        <v>0</v>
      </c>
      <c r="E591" s="116" t="n">
        <v>0</v>
      </c>
      <c r="F591" s="116" t="n">
        <v>0</v>
      </c>
      <c r="G591" s="116" t="n">
        <v>0</v>
      </c>
    </row>
    <row r="592" customFormat="false" ht="12.8" hidden="false" customHeight="false" outlineLevel="0" collapsed="false">
      <c r="A592" s="113" t="n">
        <v>41483</v>
      </c>
      <c r="B592" s="114" t="s">
        <v>139</v>
      </c>
      <c r="D592" s="115" t="n">
        <v>0</v>
      </c>
      <c r="E592" s="116" t="n">
        <v>0</v>
      </c>
      <c r="F592" s="116" t="n">
        <v>0</v>
      </c>
      <c r="G592" s="116" t="n">
        <v>0</v>
      </c>
    </row>
    <row r="593" customFormat="false" ht="12.8" hidden="false" customHeight="false" outlineLevel="0" collapsed="false">
      <c r="A593" s="113" t="n">
        <v>41484</v>
      </c>
      <c r="B593" s="114" t="s">
        <v>140</v>
      </c>
      <c r="D593" s="115" t="n">
        <v>0</v>
      </c>
      <c r="E593" s="116" t="n">
        <v>0</v>
      </c>
      <c r="F593" s="116" t="n">
        <v>0</v>
      </c>
      <c r="G593" s="116" t="n">
        <v>0</v>
      </c>
    </row>
    <row r="594" customFormat="false" ht="12.8" hidden="false" customHeight="false" outlineLevel="0" collapsed="false">
      <c r="A594" s="113" t="n">
        <v>41485</v>
      </c>
      <c r="B594" s="114" t="s">
        <v>141</v>
      </c>
      <c r="D594" s="115" t="n">
        <v>0</v>
      </c>
      <c r="E594" s="116" t="n">
        <v>0</v>
      </c>
      <c r="F594" s="116" t="n">
        <v>0</v>
      </c>
      <c r="G594" s="116" t="n">
        <v>0.7</v>
      </c>
    </row>
    <row r="595" customFormat="false" ht="12.8" hidden="false" customHeight="false" outlineLevel="0" collapsed="false">
      <c r="A595" s="113" t="n">
        <v>41486</v>
      </c>
      <c r="B595" s="114" t="s">
        <v>142</v>
      </c>
      <c r="D595" s="115" t="n">
        <v>0</v>
      </c>
      <c r="E595" s="116" t="n">
        <v>0</v>
      </c>
      <c r="F595" s="116" t="n">
        <v>0</v>
      </c>
      <c r="G595" s="116" t="n">
        <v>0</v>
      </c>
    </row>
    <row r="596" customFormat="false" ht="12.8" hidden="false" customHeight="false" outlineLevel="0" collapsed="false">
      <c r="A596" s="113" t="n">
        <v>41487</v>
      </c>
      <c r="B596" s="114" t="s">
        <v>142</v>
      </c>
      <c r="D596" s="115" t="n">
        <v>0</v>
      </c>
      <c r="E596" s="116" t="n">
        <v>0</v>
      </c>
      <c r="F596" s="116" t="n">
        <v>0</v>
      </c>
      <c r="G596" s="116" t="n">
        <v>0</v>
      </c>
    </row>
    <row r="597" customFormat="false" ht="12.8" hidden="false" customHeight="false" outlineLevel="0" collapsed="false">
      <c r="A597" s="113" t="n">
        <v>41488</v>
      </c>
      <c r="B597" s="114" t="s">
        <v>142</v>
      </c>
      <c r="D597" s="115" t="n">
        <v>0</v>
      </c>
      <c r="E597" s="116" t="n">
        <v>0</v>
      </c>
      <c r="F597" s="116" t="n">
        <v>0</v>
      </c>
      <c r="G597" s="116" t="n">
        <v>0</v>
      </c>
    </row>
    <row r="598" customFormat="false" ht="12.8" hidden="false" customHeight="false" outlineLevel="0" collapsed="false">
      <c r="A598" s="113" t="n">
        <v>41489</v>
      </c>
      <c r="B598" s="114" t="s">
        <v>143</v>
      </c>
      <c r="D598" s="115" t="n">
        <v>0</v>
      </c>
      <c r="E598" s="116" t="n">
        <v>0</v>
      </c>
      <c r="F598" s="116" t="n">
        <v>0</v>
      </c>
      <c r="G598" s="116" t="n">
        <v>0</v>
      </c>
    </row>
    <row r="599" customFormat="false" ht="12.8" hidden="false" customHeight="false" outlineLevel="0" collapsed="false">
      <c r="A599" s="113" t="n">
        <v>41490</v>
      </c>
      <c r="B599" s="114" t="s">
        <v>144</v>
      </c>
      <c r="D599" s="115" t="n">
        <v>0</v>
      </c>
      <c r="E599" s="116" t="n">
        <v>0</v>
      </c>
      <c r="F599" s="116" t="n">
        <v>0</v>
      </c>
      <c r="G599" s="116" t="n">
        <v>0</v>
      </c>
    </row>
    <row r="600" customFormat="false" ht="12.8" hidden="false" customHeight="false" outlineLevel="0" collapsed="false">
      <c r="A600" s="113" t="n">
        <v>41491</v>
      </c>
      <c r="B600" s="114" t="s">
        <v>144</v>
      </c>
      <c r="D600" s="115" t="n">
        <v>0</v>
      </c>
      <c r="E600" s="116" t="n">
        <v>0</v>
      </c>
      <c r="F600" s="116" t="n">
        <v>0</v>
      </c>
      <c r="G600" s="116" t="n">
        <v>0</v>
      </c>
    </row>
    <row r="601" customFormat="false" ht="12.8" hidden="false" customHeight="false" outlineLevel="0" collapsed="false">
      <c r="A601" s="113" t="n">
        <v>41492</v>
      </c>
      <c r="B601" s="114" t="s">
        <v>144</v>
      </c>
      <c r="D601" s="115" t="n">
        <v>0</v>
      </c>
      <c r="E601" s="116" t="n">
        <v>0</v>
      </c>
      <c r="F601" s="116" t="n">
        <v>0</v>
      </c>
      <c r="G601" s="116" t="n">
        <v>0</v>
      </c>
    </row>
    <row r="602" customFormat="false" ht="12.8" hidden="false" customHeight="false" outlineLevel="0" collapsed="false">
      <c r="A602" s="113" t="n">
        <v>41493</v>
      </c>
      <c r="B602" s="114" t="s">
        <v>144</v>
      </c>
      <c r="D602" s="115" t="n">
        <v>0</v>
      </c>
      <c r="E602" s="116" t="n">
        <v>0</v>
      </c>
      <c r="F602" s="116" t="n">
        <v>0</v>
      </c>
      <c r="G602" s="116" t="n">
        <v>0</v>
      </c>
    </row>
    <row r="603" customFormat="false" ht="12.8" hidden="false" customHeight="false" outlineLevel="0" collapsed="false">
      <c r="A603" s="113" t="n">
        <v>41494</v>
      </c>
      <c r="B603" s="114" t="s">
        <v>145</v>
      </c>
      <c r="D603" s="115" t="n">
        <v>0</v>
      </c>
      <c r="E603" s="116" t="n">
        <v>0</v>
      </c>
      <c r="F603" s="116" t="n">
        <v>0</v>
      </c>
      <c r="G603" s="116" t="n">
        <v>0</v>
      </c>
    </row>
    <row r="604" customFormat="false" ht="12.8" hidden="false" customHeight="false" outlineLevel="0" collapsed="false">
      <c r="A604" s="113" t="n">
        <v>41495</v>
      </c>
      <c r="B604" s="114" t="s">
        <v>145</v>
      </c>
      <c r="D604" s="115" t="n">
        <v>0</v>
      </c>
      <c r="E604" s="116" t="n">
        <v>0</v>
      </c>
      <c r="F604" s="116" t="n">
        <v>0</v>
      </c>
      <c r="G604" s="116" t="n">
        <v>0</v>
      </c>
    </row>
    <row r="605" customFormat="false" ht="12.8" hidden="false" customHeight="false" outlineLevel="0" collapsed="false">
      <c r="A605" s="113" t="n">
        <v>41496</v>
      </c>
      <c r="B605" s="114" t="s">
        <v>146</v>
      </c>
      <c r="D605" s="115" t="n">
        <v>0</v>
      </c>
      <c r="E605" s="116" t="n">
        <v>0</v>
      </c>
      <c r="F605" s="116" t="n">
        <v>0</v>
      </c>
      <c r="G605" s="116" t="n">
        <v>0</v>
      </c>
    </row>
    <row r="606" customFormat="false" ht="12.8" hidden="false" customHeight="false" outlineLevel="0" collapsed="false">
      <c r="A606" s="113" t="n">
        <v>41497</v>
      </c>
      <c r="B606" s="114" t="s">
        <v>146</v>
      </c>
      <c r="D606" s="115" t="n">
        <v>0</v>
      </c>
      <c r="E606" s="116" t="n">
        <v>0</v>
      </c>
      <c r="F606" s="116" t="n">
        <v>0</v>
      </c>
      <c r="G606" s="116" t="n">
        <v>0</v>
      </c>
    </row>
    <row r="607" customFormat="false" ht="12.8" hidden="false" customHeight="false" outlineLevel="0" collapsed="false">
      <c r="A607" s="113" t="n">
        <v>41498</v>
      </c>
      <c r="B607" s="114" t="s">
        <v>146</v>
      </c>
      <c r="D607" s="115" t="n">
        <v>0</v>
      </c>
      <c r="E607" s="116" t="n">
        <v>0</v>
      </c>
      <c r="F607" s="116" t="n">
        <v>0</v>
      </c>
      <c r="G607" s="116" t="n">
        <v>0</v>
      </c>
    </row>
    <row r="608" customFormat="false" ht="12.8" hidden="false" customHeight="false" outlineLevel="0" collapsed="false">
      <c r="A608" s="113" t="n">
        <v>41499</v>
      </c>
      <c r="B608" s="114" t="s">
        <v>146</v>
      </c>
      <c r="D608" s="115" t="n">
        <v>0</v>
      </c>
      <c r="E608" s="116" t="n">
        <v>0</v>
      </c>
      <c r="F608" s="116" t="n">
        <v>0</v>
      </c>
      <c r="G608" s="116" t="n">
        <v>0</v>
      </c>
    </row>
    <row r="609" customFormat="false" ht="12.8" hidden="false" customHeight="false" outlineLevel="0" collapsed="false">
      <c r="A609" s="113" t="n">
        <v>41500</v>
      </c>
      <c r="B609" s="114" t="s">
        <v>146</v>
      </c>
      <c r="D609" s="115" t="n">
        <v>0</v>
      </c>
      <c r="E609" s="116" t="n">
        <v>1.3</v>
      </c>
      <c r="F609" s="116" t="n">
        <v>0</v>
      </c>
      <c r="G609" s="116" t="n">
        <v>0</v>
      </c>
    </row>
    <row r="610" customFormat="false" ht="12.8" hidden="false" customHeight="false" outlineLevel="0" collapsed="false">
      <c r="A610" s="113" t="n">
        <v>41501</v>
      </c>
      <c r="B610" s="114" t="s">
        <v>142</v>
      </c>
      <c r="D610" s="115" t="n">
        <v>0</v>
      </c>
      <c r="E610" s="116" t="n">
        <v>15</v>
      </c>
      <c r="F610" s="116" t="n">
        <v>0</v>
      </c>
      <c r="G610" s="116" t="n">
        <v>1.3</v>
      </c>
    </row>
    <row r="611" customFormat="false" ht="12.8" hidden="false" customHeight="false" outlineLevel="0" collapsed="false">
      <c r="A611" s="113" t="n">
        <v>41502</v>
      </c>
      <c r="B611" s="114" t="s">
        <v>144</v>
      </c>
      <c r="D611" s="115" t="n">
        <v>0</v>
      </c>
      <c r="E611" s="116" t="n">
        <v>0</v>
      </c>
      <c r="F611" s="116" t="n">
        <v>0</v>
      </c>
      <c r="G611" s="116" t="n">
        <v>0</v>
      </c>
    </row>
    <row r="612" customFormat="false" ht="12.8" hidden="false" customHeight="false" outlineLevel="0" collapsed="false">
      <c r="A612" s="113" t="n">
        <v>41503</v>
      </c>
      <c r="B612" s="114" t="s">
        <v>145</v>
      </c>
      <c r="D612" s="115" t="n">
        <v>10</v>
      </c>
      <c r="E612" s="116" t="n">
        <v>0</v>
      </c>
      <c r="F612" s="116" t="n">
        <v>3.9</v>
      </c>
      <c r="G612" s="116" t="n">
        <v>0</v>
      </c>
    </row>
    <row r="613" customFormat="false" ht="12.8" hidden="false" customHeight="false" outlineLevel="0" collapsed="false">
      <c r="A613" s="113" t="n">
        <v>41504</v>
      </c>
      <c r="B613" s="114" t="s">
        <v>140</v>
      </c>
      <c r="D613" s="115" t="n">
        <v>12.1</v>
      </c>
      <c r="E613" s="116" t="n">
        <v>7.7</v>
      </c>
      <c r="F613" s="116" t="n">
        <v>0</v>
      </c>
      <c r="G613" s="116" t="n">
        <v>0</v>
      </c>
    </row>
    <row r="614" customFormat="false" ht="12.8" hidden="false" customHeight="false" outlineLevel="0" collapsed="false">
      <c r="A614" s="113" t="n">
        <v>41505</v>
      </c>
      <c r="B614" s="114" t="s">
        <v>139</v>
      </c>
      <c r="D614" s="115" t="n">
        <v>0.6</v>
      </c>
      <c r="E614" s="116" t="n">
        <v>8.3</v>
      </c>
      <c r="F614" s="116" t="n">
        <v>0</v>
      </c>
      <c r="G614" s="116" t="n">
        <v>0</v>
      </c>
    </row>
    <row r="615" customFormat="false" ht="12.8" hidden="false" customHeight="false" outlineLevel="0" collapsed="false">
      <c r="A615" s="113" t="n">
        <v>41506</v>
      </c>
      <c r="B615" s="114" t="s">
        <v>144</v>
      </c>
      <c r="D615" s="115" t="n">
        <v>0.2</v>
      </c>
      <c r="E615" s="116" t="n">
        <v>8.4</v>
      </c>
      <c r="F615" s="116" t="n">
        <v>0</v>
      </c>
      <c r="G615" s="116" t="n">
        <v>0</v>
      </c>
    </row>
    <row r="616" customFormat="false" ht="12.8" hidden="false" customHeight="false" outlineLevel="0" collapsed="false">
      <c r="A616" s="113" t="n">
        <v>41507</v>
      </c>
      <c r="B616" s="114" t="s">
        <v>144</v>
      </c>
      <c r="D616" s="115" t="n">
        <v>0.6</v>
      </c>
      <c r="E616" s="116" t="n">
        <v>0</v>
      </c>
      <c r="F616" s="116" t="n">
        <v>0</v>
      </c>
      <c r="G616" s="116" t="n">
        <v>0</v>
      </c>
    </row>
    <row r="617" customFormat="false" ht="12.8" hidden="false" customHeight="false" outlineLevel="0" collapsed="false">
      <c r="A617" s="113" t="n">
        <v>41508</v>
      </c>
      <c r="B617" s="114" t="s">
        <v>147</v>
      </c>
      <c r="D617" s="115" t="n">
        <v>0</v>
      </c>
      <c r="E617" s="116" t="n">
        <v>0</v>
      </c>
      <c r="F617" s="116" t="n">
        <v>0</v>
      </c>
      <c r="G617" s="116" t="n">
        <v>0</v>
      </c>
    </row>
    <row r="618" customFormat="false" ht="12.8" hidden="false" customHeight="false" outlineLevel="0" collapsed="false">
      <c r="A618" s="113" t="n">
        <v>41509</v>
      </c>
      <c r="B618" s="114" t="s">
        <v>147</v>
      </c>
      <c r="D618" s="115" t="n">
        <v>0</v>
      </c>
      <c r="E618" s="116" t="n">
        <v>0</v>
      </c>
      <c r="F618" s="116" t="n">
        <v>0</v>
      </c>
      <c r="G618" s="116" t="n">
        <v>0</v>
      </c>
    </row>
    <row r="619" customFormat="false" ht="12.8" hidden="false" customHeight="false" outlineLevel="0" collapsed="false">
      <c r="A619" s="113" t="n">
        <v>41510</v>
      </c>
      <c r="B619" s="114" t="s">
        <v>148</v>
      </c>
      <c r="D619" s="115" t="n">
        <v>0</v>
      </c>
      <c r="E619" s="116" t="n">
        <v>0</v>
      </c>
      <c r="F619" s="116" t="n">
        <v>0</v>
      </c>
      <c r="G619" s="116" t="n">
        <v>0</v>
      </c>
    </row>
    <row r="620" customFormat="false" ht="12.8" hidden="false" customHeight="false" outlineLevel="0" collapsed="false">
      <c r="A620" s="113" t="n">
        <v>41511</v>
      </c>
      <c r="B620" s="114" t="s">
        <v>148</v>
      </c>
      <c r="D620" s="115" t="n">
        <v>0</v>
      </c>
      <c r="E620" s="116" t="n">
        <v>0</v>
      </c>
      <c r="F620" s="116" t="n">
        <v>0</v>
      </c>
      <c r="G620" s="116" t="n">
        <v>0</v>
      </c>
    </row>
    <row r="621" customFormat="false" ht="12.8" hidden="false" customHeight="false" outlineLevel="0" collapsed="false">
      <c r="A621" s="113" t="n">
        <v>41512</v>
      </c>
      <c r="B621" s="114" t="s">
        <v>148</v>
      </c>
      <c r="D621" s="115" t="n">
        <v>0</v>
      </c>
      <c r="E621" s="116" t="n">
        <v>0</v>
      </c>
      <c r="F621" s="116" t="n">
        <v>0</v>
      </c>
      <c r="G621" s="116" t="n">
        <v>0</v>
      </c>
    </row>
    <row r="622" customFormat="false" ht="12.8" hidden="false" customHeight="false" outlineLevel="0" collapsed="false">
      <c r="A622" s="113" t="n">
        <v>41513</v>
      </c>
      <c r="B622" s="114" t="s">
        <v>148</v>
      </c>
      <c r="D622" s="115" t="n">
        <v>0</v>
      </c>
      <c r="E622" s="116" t="n">
        <v>0</v>
      </c>
      <c r="F622" s="116" t="n">
        <v>0</v>
      </c>
      <c r="G622" s="116" t="n">
        <v>0</v>
      </c>
    </row>
    <row r="623" customFormat="false" ht="12.8" hidden="false" customHeight="false" outlineLevel="0" collapsed="false">
      <c r="A623" s="113" t="n">
        <v>41514</v>
      </c>
      <c r="B623" s="114" t="s">
        <v>149</v>
      </c>
      <c r="D623" s="115" t="n">
        <v>0</v>
      </c>
      <c r="E623" s="116" t="n">
        <v>0</v>
      </c>
      <c r="F623" s="116" t="n">
        <v>0</v>
      </c>
      <c r="G623" s="116" t="n">
        <v>0</v>
      </c>
    </row>
    <row r="624" customFormat="false" ht="12.8" hidden="false" customHeight="false" outlineLevel="0" collapsed="false">
      <c r="A624" s="113" t="n">
        <v>41515</v>
      </c>
      <c r="B624" s="114" t="s">
        <v>149</v>
      </c>
      <c r="D624" s="115" t="n">
        <v>0</v>
      </c>
      <c r="E624" s="116" t="n">
        <v>0</v>
      </c>
      <c r="F624" s="116" t="n">
        <v>0</v>
      </c>
      <c r="G624" s="116" t="n">
        <v>0</v>
      </c>
    </row>
    <row r="625" customFormat="false" ht="12.8" hidden="false" customHeight="false" outlineLevel="0" collapsed="false">
      <c r="A625" s="113" t="n">
        <v>41516</v>
      </c>
      <c r="B625" s="114" t="s">
        <v>149</v>
      </c>
      <c r="D625" s="115" t="n">
        <v>0</v>
      </c>
      <c r="E625" s="116" t="n">
        <v>0</v>
      </c>
      <c r="F625" s="116" t="n">
        <v>0</v>
      </c>
      <c r="G625" s="116" t="n">
        <v>0</v>
      </c>
    </row>
    <row r="626" customFormat="false" ht="12.8" hidden="false" customHeight="false" outlineLevel="0" collapsed="false">
      <c r="A626" s="113" t="n">
        <v>41517</v>
      </c>
      <c r="B626" s="114" t="s">
        <v>149</v>
      </c>
      <c r="D626" s="115" t="n">
        <v>0</v>
      </c>
      <c r="E626" s="116" t="n">
        <v>0</v>
      </c>
      <c r="F626" s="116" t="n">
        <v>0</v>
      </c>
      <c r="G626" s="116" t="n">
        <v>0</v>
      </c>
    </row>
    <row r="627" customFormat="false" ht="12.8" hidden="false" customHeight="false" outlineLevel="0" collapsed="false">
      <c r="A627" s="113" t="n">
        <v>41518</v>
      </c>
      <c r="B627" s="114" t="s">
        <v>150</v>
      </c>
      <c r="D627" s="115" t="n">
        <v>0</v>
      </c>
      <c r="E627" s="116" t="n">
        <v>0</v>
      </c>
      <c r="F627" s="116" t="n">
        <v>17.3</v>
      </c>
      <c r="G627" s="116" t="n">
        <v>0</v>
      </c>
    </row>
    <row r="628" customFormat="false" ht="12.8" hidden="false" customHeight="false" outlineLevel="0" collapsed="false">
      <c r="A628" s="113" t="n">
        <v>41519</v>
      </c>
      <c r="B628" s="114" t="s">
        <v>150</v>
      </c>
      <c r="D628" s="115" t="n">
        <v>0</v>
      </c>
      <c r="E628" s="116" t="n">
        <v>0</v>
      </c>
      <c r="F628" s="116" t="n">
        <v>0</v>
      </c>
      <c r="G628" s="116" t="n">
        <v>0</v>
      </c>
    </row>
    <row r="629" customFormat="false" ht="12.8" hidden="false" customHeight="false" outlineLevel="0" collapsed="false">
      <c r="A629" s="113" t="n">
        <v>41520</v>
      </c>
      <c r="B629" s="114" t="s">
        <v>150</v>
      </c>
      <c r="D629" s="115" t="n">
        <v>0</v>
      </c>
      <c r="E629" s="116" t="n">
        <v>0</v>
      </c>
      <c r="F629" s="116" t="n">
        <v>0</v>
      </c>
      <c r="G629" s="116" t="n">
        <v>0</v>
      </c>
    </row>
    <row r="630" customFormat="false" ht="12.8" hidden="false" customHeight="false" outlineLevel="0" collapsed="false">
      <c r="A630" s="113" t="n">
        <v>41521</v>
      </c>
      <c r="B630" s="114" t="s">
        <v>146</v>
      </c>
      <c r="D630" s="115" t="n">
        <v>0</v>
      </c>
      <c r="E630" s="116" t="n">
        <v>17.1</v>
      </c>
      <c r="F630" s="116" t="n">
        <v>15.7</v>
      </c>
      <c r="G630" s="116" t="n">
        <v>17.2</v>
      </c>
    </row>
    <row r="631" customFormat="false" ht="12.8" hidden="false" customHeight="false" outlineLevel="0" collapsed="false">
      <c r="A631" s="113" t="n">
        <v>41522</v>
      </c>
      <c r="B631" s="114" t="s">
        <v>103</v>
      </c>
      <c r="D631" s="115" t="n">
        <v>30</v>
      </c>
      <c r="E631" s="116" t="n">
        <v>11.1</v>
      </c>
      <c r="F631" s="116" t="n">
        <v>6.9</v>
      </c>
      <c r="G631" s="116" t="n">
        <v>16.9</v>
      </c>
    </row>
    <row r="632" customFormat="false" ht="12.8" hidden="false" customHeight="false" outlineLevel="0" collapsed="false">
      <c r="A632" s="113" t="n">
        <v>41523</v>
      </c>
      <c r="B632" s="114" t="s">
        <v>130</v>
      </c>
      <c r="D632" s="115" t="n">
        <v>0.3</v>
      </c>
      <c r="E632" s="116" t="n">
        <v>17.3</v>
      </c>
      <c r="F632" s="116" t="n">
        <v>0</v>
      </c>
      <c r="G632" s="116" t="n">
        <v>5.4</v>
      </c>
    </row>
    <row r="633" customFormat="false" ht="12.8" hidden="false" customHeight="false" outlineLevel="0" collapsed="false">
      <c r="A633" s="113" t="n">
        <v>41524</v>
      </c>
      <c r="B633" s="114" t="s">
        <v>142</v>
      </c>
      <c r="D633" s="115" t="n">
        <v>0</v>
      </c>
      <c r="E633" s="116" t="n">
        <v>0</v>
      </c>
      <c r="F633" s="116" t="n">
        <v>0</v>
      </c>
      <c r="G633" s="116" t="n">
        <v>0</v>
      </c>
    </row>
    <row r="634" customFormat="false" ht="12.8" hidden="false" customHeight="false" outlineLevel="0" collapsed="false">
      <c r="A634" s="113" t="n">
        <v>41525</v>
      </c>
      <c r="B634" s="114" t="s">
        <v>146</v>
      </c>
      <c r="D634" s="115" t="n">
        <v>0</v>
      </c>
      <c r="E634" s="116" t="n">
        <v>0</v>
      </c>
      <c r="F634" s="116" t="n">
        <v>0</v>
      </c>
      <c r="G634" s="116" t="n">
        <v>0</v>
      </c>
    </row>
    <row r="635" customFormat="false" ht="12.8" hidden="false" customHeight="false" outlineLevel="0" collapsed="false">
      <c r="A635" s="113" t="n">
        <v>41526</v>
      </c>
      <c r="B635" s="114" t="s">
        <v>148</v>
      </c>
      <c r="D635" s="115" t="n">
        <v>0</v>
      </c>
      <c r="E635" s="116" t="n">
        <v>0</v>
      </c>
      <c r="F635" s="116" t="n">
        <v>0</v>
      </c>
      <c r="G635" s="116" t="n">
        <v>0</v>
      </c>
    </row>
    <row r="636" customFormat="false" ht="12.8" hidden="false" customHeight="false" outlineLevel="0" collapsed="false">
      <c r="A636" s="113" t="n">
        <v>41527</v>
      </c>
      <c r="B636" s="114" t="s">
        <v>148</v>
      </c>
      <c r="D636" s="115" t="n">
        <v>0</v>
      </c>
      <c r="E636" s="116" t="n">
        <v>0</v>
      </c>
      <c r="F636" s="116" t="n">
        <v>0</v>
      </c>
      <c r="G636" s="116" t="n">
        <v>0</v>
      </c>
    </row>
    <row r="637" customFormat="false" ht="12.8" hidden="false" customHeight="false" outlineLevel="0" collapsed="false">
      <c r="A637" s="113" t="n">
        <v>41528</v>
      </c>
      <c r="B637" s="114" t="s">
        <v>149</v>
      </c>
      <c r="D637" s="115" t="n">
        <v>0</v>
      </c>
      <c r="E637" s="116" t="n">
        <v>0</v>
      </c>
      <c r="F637" s="116" t="n">
        <v>0</v>
      </c>
      <c r="G637" s="116" t="n">
        <v>0</v>
      </c>
    </row>
    <row r="638" customFormat="false" ht="12.8" hidden="false" customHeight="false" outlineLevel="0" collapsed="false">
      <c r="A638" s="113" t="n">
        <v>41529</v>
      </c>
      <c r="B638" s="114" t="s">
        <v>150</v>
      </c>
      <c r="D638" s="115" t="n">
        <v>0</v>
      </c>
      <c r="E638" s="116" t="n">
        <v>0</v>
      </c>
      <c r="F638" s="116" t="n">
        <v>0</v>
      </c>
      <c r="G638" s="116" t="n">
        <v>0</v>
      </c>
    </row>
    <row r="639" customFormat="false" ht="12.8" hidden="false" customHeight="false" outlineLevel="0" collapsed="false">
      <c r="A639" s="113" t="n">
        <v>41530</v>
      </c>
      <c r="B639" s="114" t="s">
        <v>150</v>
      </c>
      <c r="D639" s="115" t="n">
        <v>0</v>
      </c>
      <c r="E639" s="116" t="n">
        <v>0</v>
      </c>
      <c r="F639" s="116" t="n">
        <v>0</v>
      </c>
      <c r="G639" s="116" t="n">
        <v>0</v>
      </c>
    </row>
    <row r="640" customFormat="false" ht="12.8" hidden="false" customHeight="false" outlineLevel="0" collapsed="false">
      <c r="A640" s="113" t="n">
        <v>41531</v>
      </c>
      <c r="B640" s="114" t="s">
        <v>150</v>
      </c>
      <c r="D640" s="115" t="n">
        <v>0</v>
      </c>
      <c r="E640" s="116" t="n">
        <v>9.5</v>
      </c>
      <c r="F640" s="116" t="n">
        <v>0</v>
      </c>
      <c r="G640" s="116" t="n">
        <v>0</v>
      </c>
    </row>
    <row r="641" customFormat="false" ht="12.8" hidden="false" customHeight="false" outlineLevel="0" collapsed="false">
      <c r="A641" s="113" t="n">
        <v>41532</v>
      </c>
      <c r="B641" s="114" t="n">
        <v>3.53</v>
      </c>
      <c r="D641" s="115" t="n">
        <v>0</v>
      </c>
      <c r="E641" s="116" t="n">
        <v>0</v>
      </c>
      <c r="F641" s="116" t="n">
        <v>0</v>
      </c>
      <c r="G641" s="116" t="n">
        <v>0</v>
      </c>
    </row>
    <row r="642" customFormat="false" ht="12.8" hidden="false" customHeight="false" outlineLevel="0" collapsed="false">
      <c r="A642" s="113" t="n">
        <v>41533</v>
      </c>
      <c r="B642" s="114" t="s">
        <v>150</v>
      </c>
      <c r="D642" s="115" t="n">
        <v>0</v>
      </c>
      <c r="E642" s="116" t="n">
        <v>5.1</v>
      </c>
      <c r="F642" s="116" t="n">
        <v>0</v>
      </c>
      <c r="G642" s="116" t="n">
        <v>0</v>
      </c>
    </row>
    <row r="643" customFormat="false" ht="12.8" hidden="false" customHeight="false" outlineLevel="0" collapsed="false">
      <c r="A643" s="113" t="n">
        <v>41534</v>
      </c>
      <c r="B643" s="114" t="n">
        <v>3.53</v>
      </c>
      <c r="D643" s="115" t="n">
        <v>0</v>
      </c>
      <c r="E643" s="116" t="n">
        <v>0</v>
      </c>
      <c r="F643" s="116" t="n">
        <v>0</v>
      </c>
      <c r="G643" s="116" t="n">
        <v>2.5</v>
      </c>
    </row>
    <row r="644" customFormat="false" ht="12.8" hidden="false" customHeight="false" outlineLevel="0" collapsed="false">
      <c r="A644" s="113" t="n">
        <v>41535</v>
      </c>
      <c r="B644" s="114" t="s">
        <v>150</v>
      </c>
      <c r="D644" s="115" t="n">
        <v>0</v>
      </c>
      <c r="E644" s="116" t="n">
        <v>10</v>
      </c>
      <c r="F644" s="116" t="n">
        <v>3.1</v>
      </c>
      <c r="G644" s="116" t="n">
        <v>5.8</v>
      </c>
    </row>
    <row r="645" customFormat="false" ht="12.8" hidden="false" customHeight="false" outlineLevel="0" collapsed="false">
      <c r="A645" s="113" t="n">
        <v>41536</v>
      </c>
      <c r="B645" s="114" t="s">
        <v>148</v>
      </c>
      <c r="D645" s="115" t="n">
        <v>0</v>
      </c>
      <c r="E645" s="116" t="n">
        <v>0.7</v>
      </c>
      <c r="F645" s="116" t="n">
        <v>0</v>
      </c>
      <c r="G645" s="116" t="n">
        <v>0</v>
      </c>
    </row>
    <row r="646" customFormat="false" ht="12.8" hidden="false" customHeight="false" outlineLevel="0" collapsed="false">
      <c r="A646" s="113" t="n">
        <v>41537</v>
      </c>
      <c r="B646" s="114" t="s">
        <v>149</v>
      </c>
      <c r="D646" s="115" t="n">
        <v>0</v>
      </c>
      <c r="E646" s="116" t="n">
        <v>0</v>
      </c>
      <c r="F646" s="116" t="n">
        <v>0</v>
      </c>
      <c r="G646" s="116" t="n">
        <v>0</v>
      </c>
    </row>
    <row r="647" customFormat="false" ht="12.8" hidden="false" customHeight="false" outlineLevel="0" collapsed="false">
      <c r="A647" s="113" t="n">
        <v>41538</v>
      </c>
      <c r="B647" s="114" t="s">
        <v>150</v>
      </c>
      <c r="D647" s="115" t="n">
        <v>0</v>
      </c>
      <c r="E647" s="116" t="n">
        <v>0</v>
      </c>
      <c r="F647" s="116" t="n">
        <v>0</v>
      </c>
      <c r="G647" s="116" t="n">
        <v>0</v>
      </c>
    </row>
    <row r="648" customFormat="false" ht="12.8" hidden="false" customHeight="false" outlineLevel="0" collapsed="false">
      <c r="A648" s="113" t="n">
        <v>41539</v>
      </c>
      <c r="B648" s="114" t="s">
        <v>151</v>
      </c>
      <c r="D648" s="115" t="n">
        <v>0</v>
      </c>
      <c r="E648" s="116" t="n">
        <v>0</v>
      </c>
      <c r="F648" s="116" t="n">
        <v>0</v>
      </c>
      <c r="G648" s="116" t="n">
        <v>0</v>
      </c>
    </row>
    <row r="649" customFormat="false" ht="12.8" hidden="false" customHeight="false" outlineLevel="0" collapsed="false">
      <c r="A649" s="113" t="n">
        <v>41540</v>
      </c>
      <c r="B649" s="114" t="s">
        <v>150</v>
      </c>
      <c r="D649" s="115" t="n">
        <v>0</v>
      </c>
      <c r="E649" s="116" t="n">
        <v>8.1</v>
      </c>
      <c r="F649" s="116" t="n">
        <v>0</v>
      </c>
      <c r="G649" s="116" t="n">
        <v>1.4</v>
      </c>
    </row>
    <row r="650" customFormat="false" ht="12.8" hidden="false" customHeight="false" outlineLevel="0" collapsed="false">
      <c r="A650" s="113" t="n">
        <v>41541</v>
      </c>
      <c r="B650" s="114" t="s">
        <v>150</v>
      </c>
      <c r="D650" s="115" t="n">
        <v>0</v>
      </c>
      <c r="E650" s="116" t="n">
        <v>0.7</v>
      </c>
      <c r="F650" s="116" t="n">
        <v>2.3</v>
      </c>
      <c r="G650" s="116" t="n">
        <v>2.6</v>
      </c>
    </row>
    <row r="651" customFormat="false" ht="12.8" hidden="false" customHeight="false" outlineLevel="0" collapsed="false">
      <c r="A651" s="113" t="n">
        <v>41542</v>
      </c>
      <c r="B651" s="114" t="n">
        <v>3.53</v>
      </c>
      <c r="D651" s="115" t="n">
        <v>0</v>
      </c>
      <c r="E651" s="116" t="n">
        <v>6.6</v>
      </c>
      <c r="F651" s="116" t="n">
        <v>29.6</v>
      </c>
      <c r="G651" s="116" t="n">
        <v>2.8</v>
      </c>
    </row>
    <row r="652" customFormat="false" ht="12.8" hidden="false" customHeight="false" outlineLevel="0" collapsed="false">
      <c r="A652" s="113" t="n">
        <v>41543</v>
      </c>
      <c r="B652" s="114" t="n">
        <v>3.53</v>
      </c>
      <c r="D652" s="115" t="n">
        <v>0</v>
      </c>
      <c r="E652" s="116" t="n">
        <v>0</v>
      </c>
      <c r="F652" s="116" t="n">
        <v>0</v>
      </c>
      <c r="G652" s="116" t="n">
        <v>0</v>
      </c>
    </row>
    <row r="653" customFormat="false" ht="12.8" hidden="false" customHeight="false" outlineLevel="0" collapsed="false">
      <c r="A653" s="113" t="n">
        <v>41544</v>
      </c>
      <c r="B653" s="114" t="s">
        <v>151</v>
      </c>
      <c r="D653" s="115" t="n">
        <v>12.6</v>
      </c>
      <c r="E653" s="116" t="n">
        <v>0</v>
      </c>
      <c r="F653" s="116" t="n">
        <v>0</v>
      </c>
      <c r="G653" s="116" t="n">
        <v>0</v>
      </c>
    </row>
    <row r="654" customFormat="false" ht="12.8" hidden="false" customHeight="false" outlineLevel="0" collapsed="false">
      <c r="A654" s="113" t="n">
        <v>41545</v>
      </c>
      <c r="B654" s="114" t="s">
        <v>151</v>
      </c>
      <c r="D654" s="115" t="n">
        <v>10.8</v>
      </c>
      <c r="E654" s="116" t="n">
        <v>0</v>
      </c>
      <c r="F654" s="116" t="n">
        <v>6.9</v>
      </c>
      <c r="G654" s="116" t="n">
        <v>0</v>
      </c>
    </row>
    <row r="655" customFormat="false" ht="12.8" hidden="false" customHeight="false" outlineLevel="0" collapsed="false">
      <c r="A655" s="113" t="n">
        <v>41546</v>
      </c>
      <c r="B655" s="114" t="n">
        <v>3.53</v>
      </c>
      <c r="D655" s="115" t="n">
        <v>14.2</v>
      </c>
      <c r="E655" s="116" t="n">
        <v>10.7</v>
      </c>
      <c r="F655" s="116" t="n">
        <v>0</v>
      </c>
      <c r="G655" s="116" t="n">
        <v>1.1</v>
      </c>
    </row>
    <row r="656" customFormat="false" ht="12.8" hidden="false" customHeight="false" outlineLevel="0" collapsed="false">
      <c r="A656" s="113" t="n">
        <v>41547</v>
      </c>
      <c r="B656" s="114" t="s">
        <v>150</v>
      </c>
      <c r="D656" s="115" t="n">
        <v>4</v>
      </c>
      <c r="E656" s="116" t="n">
        <v>1.5</v>
      </c>
      <c r="F656" s="116" t="n">
        <v>0</v>
      </c>
      <c r="G656" s="116" t="n">
        <v>0</v>
      </c>
    </row>
    <row r="657" customFormat="false" ht="12.8" hidden="false" customHeight="false" outlineLevel="0" collapsed="false">
      <c r="A657" s="113" t="n">
        <v>41548</v>
      </c>
      <c r="B657" s="114" t="s">
        <v>150</v>
      </c>
      <c r="D657" s="115" t="n">
        <v>2.4</v>
      </c>
      <c r="E657" s="116" t="n">
        <v>0.7</v>
      </c>
      <c r="F657" s="116" t="n">
        <v>0.7</v>
      </c>
      <c r="G657" s="116" t="n">
        <v>2.4</v>
      </c>
    </row>
    <row r="658" customFormat="false" ht="12.8" hidden="false" customHeight="false" outlineLevel="0" collapsed="false">
      <c r="A658" s="113" t="n">
        <v>41549</v>
      </c>
      <c r="B658" s="114" t="s">
        <v>148</v>
      </c>
      <c r="D658" s="115" t="n">
        <v>0</v>
      </c>
      <c r="E658" s="116" t="n">
        <v>0</v>
      </c>
      <c r="F658" s="116" t="n">
        <v>0</v>
      </c>
      <c r="G658" s="116" t="n">
        <v>0</v>
      </c>
    </row>
    <row r="659" customFormat="false" ht="12.8" hidden="false" customHeight="false" outlineLevel="0" collapsed="false">
      <c r="A659" s="113" t="n">
        <v>41550</v>
      </c>
      <c r="B659" s="114" t="s">
        <v>142</v>
      </c>
      <c r="D659" s="115" t="n">
        <v>0</v>
      </c>
      <c r="E659" s="116" t="n">
        <v>19.7</v>
      </c>
      <c r="F659" s="116" t="n">
        <v>19.9</v>
      </c>
      <c r="G659" s="116" t="n">
        <v>35.2</v>
      </c>
    </row>
    <row r="660" customFormat="false" ht="12.8" hidden="false" customHeight="false" outlineLevel="0" collapsed="false">
      <c r="A660" s="113" t="n">
        <v>41551</v>
      </c>
      <c r="B660" s="114" t="s">
        <v>131</v>
      </c>
      <c r="D660" s="115" t="n">
        <v>9.3</v>
      </c>
      <c r="E660" s="116" t="n">
        <v>4.6</v>
      </c>
      <c r="F660" s="116" t="n">
        <v>3.9</v>
      </c>
      <c r="G660" s="116" t="n">
        <v>27.1</v>
      </c>
    </row>
    <row r="661" customFormat="false" ht="12.8" hidden="false" customHeight="false" outlineLevel="0" collapsed="false">
      <c r="A661" s="113" t="n">
        <v>41552</v>
      </c>
      <c r="B661" s="114" t="s">
        <v>131</v>
      </c>
      <c r="D661" s="115" t="n">
        <v>0</v>
      </c>
      <c r="E661" s="116" t="n">
        <v>21.7</v>
      </c>
      <c r="F661" s="116" t="n">
        <v>8.9</v>
      </c>
      <c r="G661" s="116" t="n">
        <v>11.5</v>
      </c>
    </row>
    <row r="662" customFormat="false" ht="12.8" hidden="false" customHeight="false" outlineLevel="0" collapsed="false">
      <c r="A662" s="113" t="n">
        <v>41553</v>
      </c>
      <c r="B662" s="114" t="s">
        <v>146</v>
      </c>
      <c r="D662" s="115" t="n">
        <v>0</v>
      </c>
      <c r="E662" s="116" t="n">
        <v>1.1</v>
      </c>
      <c r="F662" s="116" t="n">
        <v>0</v>
      </c>
      <c r="G662" s="116" t="n">
        <v>0.8</v>
      </c>
    </row>
    <row r="663" customFormat="false" ht="12.8" hidden="false" customHeight="false" outlineLevel="0" collapsed="false">
      <c r="A663" s="113" t="n">
        <v>41554</v>
      </c>
      <c r="B663" s="114" t="s">
        <v>149</v>
      </c>
      <c r="D663" s="115" t="n">
        <v>0</v>
      </c>
      <c r="E663" s="116" t="n">
        <v>1.5</v>
      </c>
      <c r="F663" s="116" t="n">
        <v>0</v>
      </c>
      <c r="G663" s="116" t="n">
        <v>0</v>
      </c>
    </row>
    <row r="664" customFormat="false" ht="12.8" hidden="false" customHeight="false" outlineLevel="0" collapsed="false">
      <c r="A664" s="113" t="n">
        <v>41555</v>
      </c>
      <c r="B664" s="114" t="s">
        <v>142</v>
      </c>
      <c r="D664" s="115" t="n">
        <v>0</v>
      </c>
      <c r="E664" s="116" t="n">
        <v>10.6</v>
      </c>
      <c r="F664" s="116" t="n">
        <v>0</v>
      </c>
      <c r="G664" s="116" t="n">
        <v>1.8</v>
      </c>
    </row>
    <row r="665" customFormat="false" ht="12.8" hidden="false" customHeight="false" outlineLevel="0" collapsed="false">
      <c r="A665" s="113" t="n">
        <v>41556</v>
      </c>
      <c r="B665" s="114" t="s">
        <v>146</v>
      </c>
      <c r="D665" s="115" t="n">
        <v>0</v>
      </c>
      <c r="E665" s="116" t="n">
        <v>8.1</v>
      </c>
      <c r="F665" s="116" t="n">
        <v>2.3</v>
      </c>
      <c r="G665" s="116" t="n">
        <v>2.4</v>
      </c>
    </row>
    <row r="666" customFormat="false" ht="12.8" hidden="false" customHeight="false" outlineLevel="0" collapsed="false">
      <c r="A666" s="113" t="n">
        <v>41557</v>
      </c>
      <c r="B666" s="114" t="s">
        <v>149</v>
      </c>
      <c r="D666" s="115" t="n">
        <v>0</v>
      </c>
      <c r="E666" s="116" t="n">
        <v>0.2</v>
      </c>
      <c r="F666" s="116" t="n">
        <v>0</v>
      </c>
      <c r="G666" s="116" t="n">
        <v>0</v>
      </c>
    </row>
    <row r="667" customFormat="false" ht="12.8" hidden="false" customHeight="false" outlineLevel="0" collapsed="false">
      <c r="A667" s="113" t="n">
        <v>41558</v>
      </c>
      <c r="B667" s="114" t="n">
        <v>3.53</v>
      </c>
      <c r="D667" s="115" t="n">
        <v>0</v>
      </c>
      <c r="E667" s="116" t="n">
        <v>0</v>
      </c>
      <c r="F667" s="116" t="n">
        <v>0</v>
      </c>
      <c r="G667" s="116" t="n">
        <v>0</v>
      </c>
    </row>
    <row r="668" customFormat="false" ht="12.8" hidden="false" customHeight="false" outlineLevel="0" collapsed="false">
      <c r="A668" s="113" t="n">
        <v>41559</v>
      </c>
      <c r="B668" s="114" t="n">
        <v>3.53</v>
      </c>
      <c r="D668" s="115" t="n">
        <v>0</v>
      </c>
      <c r="E668" s="116" t="n">
        <v>0</v>
      </c>
      <c r="F668" s="116" t="n">
        <v>0</v>
      </c>
      <c r="G668" s="116" t="n">
        <v>0</v>
      </c>
    </row>
    <row r="669" customFormat="false" ht="12.8" hidden="false" customHeight="false" outlineLevel="0" collapsed="false">
      <c r="A669" s="113" t="n">
        <v>41560</v>
      </c>
      <c r="B669" s="114" t="s">
        <v>151</v>
      </c>
      <c r="D669" s="115" t="n">
        <v>0</v>
      </c>
      <c r="E669" s="116" t="n">
        <v>0</v>
      </c>
      <c r="F669" s="116" t="n">
        <v>0</v>
      </c>
      <c r="G669" s="116" t="n">
        <v>0</v>
      </c>
    </row>
    <row r="670" customFormat="false" ht="12.8" hidden="false" customHeight="false" outlineLevel="0" collapsed="false">
      <c r="A670" s="113" t="n">
        <v>41561</v>
      </c>
      <c r="B670" s="114" t="s">
        <v>151</v>
      </c>
      <c r="D670" s="115" t="n">
        <v>0</v>
      </c>
      <c r="E670" s="116" t="n">
        <v>0</v>
      </c>
      <c r="F670" s="116" t="n">
        <v>0</v>
      </c>
      <c r="G670" s="116" t="n">
        <v>0</v>
      </c>
    </row>
    <row r="671" customFormat="false" ht="12.8" hidden="false" customHeight="false" outlineLevel="0" collapsed="false">
      <c r="A671" s="113" t="n">
        <v>41562</v>
      </c>
      <c r="B671" s="114" t="s">
        <v>150</v>
      </c>
      <c r="D671" s="115" t="n">
        <v>0</v>
      </c>
      <c r="E671" s="116" t="n">
        <v>6.4</v>
      </c>
      <c r="F671" s="116" t="n">
        <v>0</v>
      </c>
      <c r="G671" s="116" t="n">
        <v>1.2</v>
      </c>
    </row>
    <row r="672" customFormat="false" ht="12.8" hidden="false" customHeight="false" outlineLevel="0" collapsed="false">
      <c r="A672" s="113" t="n">
        <v>41563</v>
      </c>
      <c r="B672" s="114" t="s">
        <v>147</v>
      </c>
      <c r="D672" s="115" t="n">
        <v>0</v>
      </c>
      <c r="E672" s="116" t="n">
        <v>2.7</v>
      </c>
      <c r="F672" s="116" t="n">
        <v>20.3</v>
      </c>
      <c r="G672" s="116" t="n">
        <v>3.4</v>
      </c>
    </row>
    <row r="673" customFormat="false" ht="12.8" hidden="false" customHeight="false" outlineLevel="0" collapsed="false">
      <c r="A673" s="113" t="n">
        <v>41564</v>
      </c>
      <c r="B673" s="114" t="s">
        <v>130</v>
      </c>
      <c r="D673" s="115" t="n">
        <v>29.8</v>
      </c>
      <c r="E673" s="116" t="n">
        <v>9.1</v>
      </c>
      <c r="F673" s="116" t="n">
        <v>7.2</v>
      </c>
      <c r="G673" s="116" t="n">
        <v>32.8</v>
      </c>
    </row>
    <row r="674" customFormat="false" ht="12.8" hidden="false" customHeight="false" outlineLevel="0" collapsed="false">
      <c r="A674" s="113" t="n">
        <v>41565</v>
      </c>
      <c r="B674" s="114" t="s">
        <v>130</v>
      </c>
      <c r="D674" s="115" t="n">
        <v>0</v>
      </c>
      <c r="E674" s="116" t="n">
        <v>12.4</v>
      </c>
      <c r="F674" s="116" t="n">
        <v>9.3</v>
      </c>
      <c r="G674" s="116" t="n">
        <v>3.2</v>
      </c>
    </row>
    <row r="675" customFormat="false" ht="12.8" hidden="false" customHeight="false" outlineLevel="0" collapsed="false">
      <c r="A675" s="113" t="n">
        <v>41566</v>
      </c>
      <c r="B675" s="114" t="s">
        <v>125</v>
      </c>
      <c r="D675" s="115" t="n">
        <v>0</v>
      </c>
      <c r="E675" s="116" t="n">
        <v>25.5</v>
      </c>
      <c r="F675" s="116" t="n">
        <v>9.1</v>
      </c>
      <c r="G675" s="116" t="n">
        <v>15.3</v>
      </c>
    </row>
    <row r="676" customFormat="false" ht="12.8" hidden="false" customHeight="false" outlineLevel="0" collapsed="false">
      <c r="A676" s="113" t="n">
        <v>41567</v>
      </c>
      <c r="B676" s="114" t="s">
        <v>126</v>
      </c>
      <c r="D676" s="115" t="n">
        <v>19.3</v>
      </c>
      <c r="E676" s="116" t="n">
        <v>0</v>
      </c>
      <c r="F676" s="116" t="n">
        <v>0</v>
      </c>
      <c r="G676" s="116" t="n">
        <v>0.6</v>
      </c>
    </row>
    <row r="677" customFormat="false" ht="12.8" hidden="false" customHeight="false" outlineLevel="0" collapsed="false">
      <c r="A677" s="113" t="n">
        <v>41568</v>
      </c>
      <c r="B677" s="114" t="s">
        <v>144</v>
      </c>
      <c r="D677" s="115" t="n">
        <v>0</v>
      </c>
      <c r="E677" s="116" t="n">
        <v>1</v>
      </c>
      <c r="F677" s="116" t="n">
        <v>8.1</v>
      </c>
      <c r="G677" s="116" t="n">
        <v>0</v>
      </c>
    </row>
    <row r="678" customFormat="false" ht="12.8" hidden="false" customHeight="false" outlineLevel="0" collapsed="false">
      <c r="A678" s="113" t="n">
        <v>41569</v>
      </c>
      <c r="B678" s="114" t="s">
        <v>144</v>
      </c>
      <c r="D678" s="115" t="n">
        <v>0</v>
      </c>
      <c r="E678" s="116" t="n">
        <v>14.1</v>
      </c>
      <c r="F678" s="116" t="n">
        <v>0</v>
      </c>
      <c r="G678" s="116" t="n">
        <v>6.2</v>
      </c>
    </row>
    <row r="679" customFormat="false" ht="12.8" hidden="false" customHeight="false" outlineLevel="0" collapsed="false">
      <c r="A679" s="113" t="n">
        <v>41570</v>
      </c>
      <c r="B679" s="114" t="s">
        <v>142</v>
      </c>
      <c r="D679" s="115" t="n">
        <v>0</v>
      </c>
      <c r="E679" s="116" t="n">
        <v>3.3</v>
      </c>
      <c r="F679" s="116" t="n">
        <v>0</v>
      </c>
      <c r="G679" s="116" t="n">
        <v>0</v>
      </c>
    </row>
    <row r="680" customFormat="false" ht="12.8" hidden="false" customHeight="false" outlineLevel="0" collapsed="false">
      <c r="A680" s="113" t="n">
        <v>41571</v>
      </c>
      <c r="B680" s="114" t="s">
        <v>148</v>
      </c>
      <c r="D680" s="115" t="n">
        <v>0</v>
      </c>
      <c r="E680" s="116" t="n">
        <v>0</v>
      </c>
      <c r="F680" s="116" t="n">
        <v>0</v>
      </c>
      <c r="G680" s="116" t="n">
        <v>0</v>
      </c>
    </row>
    <row r="681" customFormat="false" ht="12.8" hidden="false" customHeight="false" outlineLevel="0" collapsed="false">
      <c r="A681" s="113" t="n">
        <v>41572</v>
      </c>
      <c r="B681" s="114" t="s">
        <v>148</v>
      </c>
      <c r="D681" s="115" t="n">
        <v>0</v>
      </c>
      <c r="E681" s="116" t="n">
        <v>0</v>
      </c>
      <c r="F681" s="116" t="n">
        <v>0</v>
      </c>
      <c r="G681" s="116" t="n">
        <v>0</v>
      </c>
    </row>
    <row r="682" customFormat="false" ht="12.8" hidden="false" customHeight="false" outlineLevel="0" collapsed="false">
      <c r="A682" s="113" t="n">
        <v>41573</v>
      </c>
      <c r="B682" s="114" t="s">
        <v>97</v>
      </c>
      <c r="D682" s="115" t="n">
        <v>0</v>
      </c>
      <c r="E682" s="116" t="n">
        <v>1.5</v>
      </c>
      <c r="F682" s="116" t="n">
        <v>0</v>
      </c>
      <c r="G682" s="116" t="n">
        <v>0</v>
      </c>
    </row>
    <row r="683" customFormat="false" ht="12.8" hidden="false" customHeight="false" outlineLevel="0" collapsed="false">
      <c r="A683" s="113" t="n">
        <v>41574</v>
      </c>
      <c r="B683" s="114" t="s">
        <v>142</v>
      </c>
      <c r="D683" s="115" t="n">
        <v>7.8</v>
      </c>
      <c r="E683" s="116" t="n">
        <v>6.6</v>
      </c>
      <c r="F683" s="116" t="n">
        <v>0</v>
      </c>
      <c r="G683" s="116" t="n">
        <v>0</v>
      </c>
    </row>
    <row r="684" customFormat="false" ht="12.8" hidden="false" customHeight="false" outlineLevel="0" collapsed="false">
      <c r="A684" s="113" t="n">
        <v>41575</v>
      </c>
      <c r="B684" s="114" t="s">
        <v>148</v>
      </c>
      <c r="D684" s="115" t="n">
        <v>0</v>
      </c>
      <c r="E684" s="116" t="n">
        <v>0</v>
      </c>
      <c r="F684" s="116" t="n">
        <v>0</v>
      </c>
      <c r="G684" s="116" t="n">
        <v>0</v>
      </c>
    </row>
    <row r="685" customFormat="false" ht="12.8" hidden="false" customHeight="false" outlineLevel="0" collapsed="false">
      <c r="A685" s="113" t="n">
        <v>41576</v>
      </c>
      <c r="B685" s="114" t="s">
        <v>147</v>
      </c>
      <c r="D685" s="115" t="n">
        <v>0</v>
      </c>
      <c r="E685" s="116" t="n">
        <v>1.6</v>
      </c>
      <c r="F685" s="116" t="n">
        <v>0</v>
      </c>
      <c r="G685" s="116" t="n">
        <v>0</v>
      </c>
    </row>
    <row r="686" customFormat="false" ht="12.8" hidden="false" customHeight="false" outlineLevel="0" collapsed="false">
      <c r="A686" s="113" t="n">
        <v>41577</v>
      </c>
      <c r="B686" s="114" t="s">
        <v>148</v>
      </c>
      <c r="D686" s="115" t="n">
        <v>0</v>
      </c>
      <c r="E686" s="116" t="n">
        <v>0.5</v>
      </c>
      <c r="F686" s="116" t="n">
        <v>0</v>
      </c>
      <c r="G686" s="116" t="n">
        <v>0</v>
      </c>
    </row>
    <row r="687" customFormat="false" ht="12.8" hidden="false" customHeight="false" outlineLevel="0" collapsed="false">
      <c r="A687" s="113" t="n">
        <v>41578</v>
      </c>
      <c r="B687" s="114" t="s">
        <v>149</v>
      </c>
      <c r="D687" s="115" t="n">
        <v>0</v>
      </c>
      <c r="E687" s="116" t="n">
        <v>3.3</v>
      </c>
      <c r="F687" s="116" t="n">
        <v>0</v>
      </c>
      <c r="G687" s="116" t="n">
        <v>0</v>
      </c>
    </row>
    <row r="688" customFormat="false" ht="12.8" hidden="false" customHeight="false" outlineLevel="0" collapsed="false">
      <c r="A688" s="113" t="n">
        <v>41579</v>
      </c>
      <c r="B688" s="114" t="s">
        <v>146</v>
      </c>
      <c r="D688" s="115" t="n">
        <v>0</v>
      </c>
      <c r="E688" s="116" t="n">
        <v>3.9</v>
      </c>
      <c r="F688" s="116" t="n">
        <v>5.3</v>
      </c>
      <c r="G688" s="116" t="n">
        <v>2.2</v>
      </c>
    </row>
    <row r="689" customFormat="false" ht="12.8" hidden="false" customHeight="false" outlineLevel="0" collapsed="false">
      <c r="A689" s="113" t="n">
        <v>41580</v>
      </c>
      <c r="B689" s="114" t="s">
        <v>148</v>
      </c>
      <c r="D689" s="115" t="n">
        <v>0</v>
      </c>
      <c r="E689" s="116" t="n">
        <v>6.7</v>
      </c>
      <c r="F689" s="116" t="n">
        <v>0</v>
      </c>
      <c r="G689" s="116" t="n">
        <v>0</v>
      </c>
    </row>
    <row r="690" customFormat="false" ht="12.8" hidden="false" customHeight="false" outlineLevel="0" collapsed="false">
      <c r="A690" s="113" t="n">
        <v>41581</v>
      </c>
      <c r="B690" s="114" t="s">
        <v>150</v>
      </c>
      <c r="D690" s="115" t="n">
        <v>0</v>
      </c>
      <c r="E690" s="116" t="n">
        <v>0</v>
      </c>
      <c r="F690" s="116" t="n">
        <v>0</v>
      </c>
      <c r="G690" s="116" t="n">
        <v>0</v>
      </c>
    </row>
    <row r="691" customFormat="false" ht="12.8" hidden="false" customHeight="false" outlineLevel="0" collapsed="false">
      <c r="A691" s="113" t="n">
        <v>41582</v>
      </c>
      <c r="B691" s="114" t="s">
        <v>151</v>
      </c>
      <c r="D691" s="115" t="n">
        <v>0</v>
      </c>
      <c r="E691" s="116" t="n">
        <v>0</v>
      </c>
      <c r="F691" s="116" t="n">
        <v>0</v>
      </c>
      <c r="G691" s="116" t="n">
        <v>0</v>
      </c>
    </row>
    <row r="692" customFormat="false" ht="12.8" hidden="false" customHeight="false" outlineLevel="0" collapsed="false">
      <c r="A692" s="113" t="n">
        <v>41583</v>
      </c>
      <c r="B692" s="114" t="s">
        <v>146</v>
      </c>
      <c r="D692" s="115" t="n">
        <v>0</v>
      </c>
      <c r="E692" s="116" t="n">
        <v>27.5</v>
      </c>
      <c r="F692" s="116" t="n">
        <v>0</v>
      </c>
      <c r="G692" s="116" t="n">
        <v>0</v>
      </c>
    </row>
    <row r="693" customFormat="false" ht="12.8" hidden="false" customHeight="false" outlineLevel="0" collapsed="false">
      <c r="A693" s="113" t="n">
        <v>41584</v>
      </c>
      <c r="B693" s="114" t="s">
        <v>139</v>
      </c>
      <c r="D693" s="115" t="n">
        <v>2.5</v>
      </c>
      <c r="E693" s="116" t="n">
        <v>17.2</v>
      </c>
      <c r="F693" s="116" t="n">
        <v>2.5</v>
      </c>
      <c r="G693" s="116" t="n">
        <v>4.7</v>
      </c>
    </row>
    <row r="694" customFormat="false" ht="12.8" hidden="false" customHeight="false" outlineLevel="0" collapsed="false">
      <c r="A694" s="113" t="n">
        <v>41585</v>
      </c>
      <c r="B694" s="114" t="s">
        <v>103</v>
      </c>
      <c r="D694" s="115" t="n">
        <v>26.6</v>
      </c>
      <c r="E694" s="116" t="n">
        <v>67.1</v>
      </c>
      <c r="F694" s="116" t="n">
        <v>24.2</v>
      </c>
      <c r="G694" s="116" t="n">
        <v>33.1</v>
      </c>
    </row>
    <row r="695" customFormat="false" ht="12.8" hidden="false" customHeight="false" outlineLevel="0" collapsed="false">
      <c r="A695" s="113" t="n">
        <v>41586</v>
      </c>
      <c r="B695" s="114" t="s">
        <v>121</v>
      </c>
      <c r="D695" s="115" t="n">
        <v>8.3</v>
      </c>
      <c r="E695" s="116" t="n">
        <v>26.6</v>
      </c>
      <c r="F695" s="116" t="n">
        <v>23.3</v>
      </c>
      <c r="G695" s="116" t="n">
        <v>11.1</v>
      </c>
    </row>
    <row r="696" customFormat="false" ht="12.8" hidden="false" customHeight="false" outlineLevel="0" collapsed="false">
      <c r="A696" s="113" t="n">
        <v>41587</v>
      </c>
      <c r="B696" s="114" t="s">
        <v>142</v>
      </c>
      <c r="D696" s="115" t="n">
        <v>0</v>
      </c>
      <c r="E696" s="116" t="n">
        <v>1.1</v>
      </c>
      <c r="F696" s="116" t="n">
        <v>0</v>
      </c>
      <c r="G696" s="116" t="n">
        <v>0</v>
      </c>
    </row>
    <row r="697" customFormat="false" ht="12.8" hidden="false" customHeight="false" outlineLevel="0" collapsed="false">
      <c r="A697" s="113" t="n">
        <v>41588</v>
      </c>
      <c r="B697" s="114" t="s">
        <v>148</v>
      </c>
      <c r="D697" s="115" t="n">
        <v>0</v>
      </c>
      <c r="E697" s="116" t="n">
        <v>0</v>
      </c>
      <c r="F697" s="116" t="n">
        <v>0</v>
      </c>
      <c r="G697" s="116" t="n">
        <v>0</v>
      </c>
    </row>
    <row r="698" customFormat="false" ht="12.8" hidden="false" customHeight="false" outlineLevel="0" collapsed="false">
      <c r="A698" s="113" t="n">
        <v>41589</v>
      </c>
      <c r="B698" s="114" t="s">
        <v>149</v>
      </c>
      <c r="D698" s="115" t="n">
        <v>0</v>
      </c>
      <c r="E698" s="116" t="n">
        <v>0</v>
      </c>
      <c r="F698" s="116" t="n">
        <v>0</v>
      </c>
      <c r="G698" s="116" t="n">
        <v>0</v>
      </c>
    </row>
    <row r="699" customFormat="false" ht="12.8" hidden="false" customHeight="false" outlineLevel="0" collapsed="false">
      <c r="A699" s="113" t="n">
        <v>41590</v>
      </c>
      <c r="B699" s="114" t="s">
        <v>149</v>
      </c>
      <c r="D699" s="115" t="n">
        <v>0</v>
      </c>
      <c r="E699" s="116" t="n">
        <v>0</v>
      </c>
      <c r="F699" s="116" t="n">
        <v>0</v>
      </c>
      <c r="G699" s="116" t="n">
        <v>0</v>
      </c>
    </row>
    <row r="700" customFormat="false" ht="12.8" hidden="false" customHeight="false" outlineLevel="0" collapsed="false">
      <c r="A700" s="113" t="n">
        <v>41591</v>
      </c>
      <c r="B700" s="114" t="s">
        <v>148</v>
      </c>
      <c r="D700" s="115" t="n">
        <v>0</v>
      </c>
      <c r="E700" s="116" t="n">
        <v>6.4</v>
      </c>
      <c r="F700" s="116" t="n">
        <v>0.9</v>
      </c>
      <c r="G700" s="116" t="n">
        <v>0</v>
      </c>
    </row>
    <row r="701" customFormat="false" ht="12.8" hidden="false" customHeight="false" outlineLevel="0" collapsed="false">
      <c r="A701" s="113" t="n">
        <v>41592</v>
      </c>
      <c r="B701" s="114" t="n">
        <v>3.53</v>
      </c>
      <c r="D701" s="115" t="n">
        <v>0</v>
      </c>
      <c r="E701" s="116" t="n">
        <v>0</v>
      </c>
      <c r="F701" s="116" t="n">
        <v>0</v>
      </c>
      <c r="G701" s="116" t="n">
        <v>0</v>
      </c>
    </row>
    <row r="702" customFormat="false" ht="12.8" hidden="false" customHeight="false" outlineLevel="0" collapsed="false">
      <c r="A702" s="113" t="n">
        <v>41593</v>
      </c>
      <c r="B702" s="114" t="n">
        <v>3.53</v>
      </c>
      <c r="D702" s="115" t="n">
        <v>0</v>
      </c>
      <c r="E702" s="116" t="n">
        <v>0</v>
      </c>
      <c r="F702" s="116" t="n">
        <v>0</v>
      </c>
      <c r="G702" s="116" t="n">
        <v>0</v>
      </c>
    </row>
    <row r="703" customFormat="false" ht="12.8" hidden="false" customHeight="false" outlineLevel="0" collapsed="false">
      <c r="A703" s="113" t="n">
        <v>41594</v>
      </c>
      <c r="B703" s="114" t="s">
        <v>151</v>
      </c>
      <c r="D703" s="115" t="n">
        <v>0</v>
      </c>
      <c r="E703" s="116" t="n">
        <v>0</v>
      </c>
      <c r="F703" s="116" t="n">
        <v>0</v>
      </c>
      <c r="G703" s="116" t="n">
        <v>0</v>
      </c>
    </row>
    <row r="704" customFormat="false" ht="12.8" hidden="false" customHeight="false" outlineLevel="0" collapsed="false">
      <c r="A704" s="113" t="n">
        <v>41595</v>
      </c>
      <c r="B704" s="114" t="s">
        <v>139</v>
      </c>
      <c r="D704" s="115" t="n">
        <v>0</v>
      </c>
      <c r="E704" s="116" t="n">
        <v>12.4</v>
      </c>
      <c r="F704" s="116" t="n">
        <v>0</v>
      </c>
      <c r="G704" s="116" t="n">
        <v>13.2</v>
      </c>
    </row>
    <row r="705" customFormat="false" ht="12.8" hidden="false" customHeight="false" outlineLevel="0" collapsed="false">
      <c r="A705" s="113" t="n">
        <v>41596</v>
      </c>
      <c r="B705" s="114" t="s">
        <v>96</v>
      </c>
      <c r="D705" s="115" t="n">
        <v>8.3</v>
      </c>
      <c r="E705" s="116" t="n">
        <v>20</v>
      </c>
      <c r="F705" s="116" t="n">
        <v>13.9</v>
      </c>
      <c r="G705" s="116" t="n">
        <v>7.8</v>
      </c>
    </row>
    <row r="706" customFormat="false" ht="12.8" hidden="false" customHeight="false" outlineLevel="0" collapsed="false">
      <c r="A706" s="113" t="n">
        <v>41597</v>
      </c>
      <c r="B706" s="114" t="s">
        <v>145</v>
      </c>
      <c r="D706" s="115" t="n">
        <v>2.4</v>
      </c>
      <c r="E706" s="116" t="n">
        <v>0.5</v>
      </c>
      <c r="F706" s="116" t="n">
        <v>9.5</v>
      </c>
      <c r="G706" s="116" t="n">
        <v>5.6</v>
      </c>
    </row>
    <row r="707" customFormat="false" ht="12.8" hidden="false" customHeight="false" outlineLevel="0" collapsed="false">
      <c r="A707" s="113" t="n">
        <v>41598</v>
      </c>
      <c r="B707" s="114" t="s">
        <v>150</v>
      </c>
      <c r="D707" s="115" t="n">
        <v>6.2</v>
      </c>
      <c r="E707" s="116" t="n">
        <v>0.7</v>
      </c>
      <c r="F707" s="116" t="n">
        <v>0</v>
      </c>
      <c r="G707" s="116" t="n">
        <v>0</v>
      </c>
    </row>
    <row r="708" customFormat="false" ht="12.8" hidden="false" customHeight="false" outlineLevel="0" collapsed="false">
      <c r="A708" s="113" t="n">
        <v>41599</v>
      </c>
      <c r="B708" s="114" t="s">
        <v>149</v>
      </c>
      <c r="D708" s="115" t="n">
        <v>0.8</v>
      </c>
      <c r="E708" s="116" t="n">
        <v>0</v>
      </c>
      <c r="F708" s="116" t="n">
        <v>0</v>
      </c>
      <c r="G708" s="116" t="n">
        <v>0</v>
      </c>
    </row>
    <row r="709" customFormat="false" ht="12.8" hidden="false" customHeight="false" outlineLevel="0" collapsed="false">
      <c r="A709" s="113" t="n">
        <v>41600</v>
      </c>
      <c r="B709" s="114" t="s">
        <v>140</v>
      </c>
      <c r="D709" s="115" t="n">
        <v>8.7</v>
      </c>
      <c r="E709" s="116" t="n">
        <v>0</v>
      </c>
      <c r="F709" s="116" t="n">
        <v>0</v>
      </c>
      <c r="G709" s="116" t="n">
        <v>0</v>
      </c>
    </row>
    <row r="710" customFormat="false" ht="12.8" hidden="false" customHeight="false" outlineLevel="0" collapsed="false">
      <c r="A710" s="113" t="n">
        <v>41601</v>
      </c>
      <c r="B710" s="114" t="s">
        <v>123</v>
      </c>
      <c r="D710" s="115" t="n">
        <v>15.3</v>
      </c>
      <c r="E710" s="116" t="n">
        <v>27</v>
      </c>
      <c r="F710" s="116" t="n">
        <v>17.3</v>
      </c>
      <c r="G710" s="116" t="n">
        <v>19.3</v>
      </c>
    </row>
    <row r="711" customFormat="false" ht="12.8" hidden="false" customHeight="false" outlineLevel="0" collapsed="false">
      <c r="A711" s="113" t="n">
        <v>41602</v>
      </c>
      <c r="B711" s="114" t="s">
        <v>99</v>
      </c>
      <c r="D711" s="115" t="n">
        <v>21.8</v>
      </c>
      <c r="E711" s="116" t="n">
        <v>31.2</v>
      </c>
      <c r="F711" s="116" t="n">
        <v>20.2</v>
      </c>
      <c r="G711" s="116" t="n">
        <v>21.4</v>
      </c>
    </row>
    <row r="712" customFormat="false" ht="12.8" hidden="false" customHeight="false" outlineLevel="0" collapsed="false">
      <c r="A712" s="113" t="n">
        <v>41603</v>
      </c>
      <c r="B712" s="114" t="s">
        <v>136</v>
      </c>
      <c r="D712" s="115" t="n">
        <v>17.4</v>
      </c>
      <c r="E712" s="116" t="n">
        <v>15.5</v>
      </c>
      <c r="F712" s="116" t="n">
        <v>12.4</v>
      </c>
      <c r="G712" s="116" t="n">
        <v>12.3</v>
      </c>
    </row>
    <row r="713" customFormat="false" ht="12.8" hidden="false" customHeight="false" outlineLevel="0" collapsed="false">
      <c r="A713" s="113" t="n">
        <v>41604</v>
      </c>
      <c r="B713" s="114" t="s">
        <v>164</v>
      </c>
      <c r="D713" s="115" t="n">
        <v>9.6</v>
      </c>
      <c r="E713" s="116" t="n">
        <v>67.7</v>
      </c>
      <c r="F713" s="116" t="n">
        <v>19.5</v>
      </c>
      <c r="G713" s="116" t="n">
        <v>26.8</v>
      </c>
    </row>
    <row r="714" customFormat="false" ht="12.8" hidden="false" customHeight="false" outlineLevel="0" collapsed="false">
      <c r="A714" s="113" t="n">
        <v>41605</v>
      </c>
      <c r="B714" s="114" t="s">
        <v>111</v>
      </c>
      <c r="D714" s="115" t="n">
        <v>7.3</v>
      </c>
      <c r="E714" s="116" t="n">
        <v>41.1</v>
      </c>
      <c r="F714" s="116" t="n">
        <v>0</v>
      </c>
      <c r="G714" s="116" t="n">
        <v>15.5</v>
      </c>
    </row>
    <row r="715" customFormat="false" ht="12.8" hidden="false" customHeight="false" outlineLevel="0" collapsed="false">
      <c r="A715" s="113" t="n">
        <v>41606</v>
      </c>
      <c r="B715" s="114" t="s">
        <v>101</v>
      </c>
      <c r="D715" s="115" t="n">
        <v>28.7</v>
      </c>
      <c r="E715" s="116" t="n">
        <v>17.8</v>
      </c>
      <c r="F715" s="116" t="n">
        <v>0</v>
      </c>
      <c r="G715" s="116" t="n">
        <v>1.4</v>
      </c>
    </row>
    <row r="716" customFormat="false" ht="12.8" hidden="false" customHeight="false" outlineLevel="0" collapsed="false">
      <c r="A716" s="113" t="n">
        <v>41607</v>
      </c>
      <c r="B716" s="114" t="s">
        <v>92</v>
      </c>
      <c r="D716" s="115" t="n">
        <v>0</v>
      </c>
      <c r="E716" s="116" t="n">
        <v>10.6</v>
      </c>
      <c r="F716" s="116" t="n">
        <v>0</v>
      </c>
      <c r="G716" s="116" t="n">
        <v>2.8</v>
      </c>
    </row>
    <row r="717" customFormat="false" ht="12.8" hidden="false" customHeight="false" outlineLevel="0" collapsed="false">
      <c r="A717" s="113" t="n">
        <v>41608</v>
      </c>
      <c r="B717" s="114" t="s">
        <v>130</v>
      </c>
      <c r="D717" s="115" t="n">
        <v>18.6</v>
      </c>
      <c r="E717" s="116" t="n">
        <v>32.8</v>
      </c>
      <c r="F717" s="116" t="n">
        <v>2.7</v>
      </c>
      <c r="G717" s="116" t="n">
        <v>5.4</v>
      </c>
    </row>
    <row r="718" customFormat="false" ht="12.8" hidden="false" customHeight="false" outlineLevel="0" collapsed="false">
      <c r="A718" s="113" t="n">
        <v>41609</v>
      </c>
      <c r="B718" s="114" t="s">
        <v>119</v>
      </c>
      <c r="D718" s="115" t="n">
        <v>68.6</v>
      </c>
      <c r="E718" s="116" t="n">
        <v>84.8</v>
      </c>
      <c r="F718" s="116" t="n">
        <v>18.2</v>
      </c>
      <c r="G718" s="116" t="n">
        <v>33.4</v>
      </c>
    </row>
    <row r="719" customFormat="false" ht="12.8" hidden="false" customHeight="false" outlineLevel="0" collapsed="false">
      <c r="A719" s="113" t="n">
        <v>41610</v>
      </c>
      <c r="B719" s="114" t="s">
        <v>108</v>
      </c>
      <c r="D719" s="115" t="n">
        <v>28.7</v>
      </c>
      <c r="E719" s="116" t="n">
        <v>76.2</v>
      </c>
      <c r="F719" s="116" t="n">
        <v>34.7</v>
      </c>
      <c r="G719" s="116" t="n">
        <v>11.7</v>
      </c>
    </row>
    <row r="720" customFormat="false" ht="12.8" hidden="false" customHeight="false" outlineLevel="0" collapsed="false">
      <c r="A720" s="113" t="n">
        <v>41611</v>
      </c>
      <c r="B720" s="114" t="s">
        <v>157</v>
      </c>
      <c r="D720" s="115" t="n">
        <v>20.9</v>
      </c>
      <c r="E720" s="116" t="n">
        <v>29.1</v>
      </c>
      <c r="F720" s="116" t="n">
        <v>12.7</v>
      </c>
      <c r="G720" s="116" t="n">
        <v>7.3</v>
      </c>
    </row>
    <row r="721" customFormat="false" ht="12.8" hidden="false" customHeight="false" outlineLevel="0" collapsed="false">
      <c r="A721" s="113" t="n">
        <v>41612</v>
      </c>
      <c r="B721" s="114" t="s">
        <v>97</v>
      </c>
      <c r="D721" s="115" t="n">
        <v>0</v>
      </c>
      <c r="E721" s="116" t="n">
        <v>0</v>
      </c>
      <c r="F721" s="116" t="n">
        <v>3.9</v>
      </c>
      <c r="G721" s="116" t="n">
        <v>0</v>
      </c>
    </row>
    <row r="722" customFormat="false" ht="12.8" hidden="false" customHeight="false" outlineLevel="0" collapsed="false">
      <c r="A722" s="113" t="n">
        <v>41613</v>
      </c>
      <c r="B722" s="114" t="s">
        <v>92</v>
      </c>
      <c r="D722" s="115" t="n">
        <v>0</v>
      </c>
      <c r="E722" s="116" t="n">
        <v>1.9</v>
      </c>
      <c r="F722" s="116" t="n">
        <v>0</v>
      </c>
      <c r="G722" s="116" t="n">
        <v>1.7</v>
      </c>
    </row>
    <row r="723" customFormat="false" ht="12.8" hidden="false" customHeight="false" outlineLevel="0" collapsed="false">
      <c r="A723" s="113" t="n">
        <v>41614</v>
      </c>
      <c r="B723" s="114" t="s">
        <v>135</v>
      </c>
      <c r="D723" s="115" t="n">
        <v>7.8</v>
      </c>
      <c r="E723" s="116" t="n">
        <v>10.5</v>
      </c>
      <c r="F723" s="116" t="n">
        <v>38.7</v>
      </c>
      <c r="G723" s="116" t="n">
        <v>21.8</v>
      </c>
    </row>
    <row r="724" customFormat="false" ht="12.8" hidden="false" customHeight="false" outlineLevel="0" collapsed="false">
      <c r="A724" s="113" t="n">
        <v>41615</v>
      </c>
      <c r="B724" s="114" t="s">
        <v>108</v>
      </c>
      <c r="D724" s="115" t="n">
        <v>0</v>
      </c>
      <c r="E724" s="116" t="n">
        <v>1.2</v>
      </c>
      <c r="F724" s="116" t="n">
        <v>0</v>
      </c>
      <c r="G724" s="116" t="n">
        <v>0</v>
      </c>
    </row>
    <row r="725" customFormat="false" ht="12.8" hidden="false" customHeight="false" outlineLevel="0" collapsed="false">
      <c r="A725" s="113" t="n">
        <v>41616</v>
      </c>
      <c r="B725" s="114" t="s">
        <v>120</v>
      </c>
      <c r="D725" s="115" t="n">
        <v>7.4</v>
      </c>
      <c r="E725" s="116" t="n">
        <v>11</v>
      </c>
      <c r="F725" s="116" t="n">
        <v>0</v>
      </c>
      <c r="G725" s="116" t="n">
        <v>7.2</v>
      </c>
    </row>
    <row r="726" customFormat="false" ht="12.8" hidden="false" customHeight="false" outlineLevel="0" collapsed="false">
      <c r="A726" s="113" t="n">
        <v>41617</v>
      </c>
      <c r="B726" s="114" t="s">
        <v>96</v>
      </c>
      <c r="D726" s="115" t="n">
        <v>0</v>
      </c>
      <c r="E726" s="116" t="n">
        <v>56.7</v>
      </c>
      <c r="F726" s="116" t="n">
        <v>0</v>
      </c>
      <c r="G726" s="116" t="n">
        <v>0.6</v>
      </c>
    </row>
    <row r="727" customFormat="false" ht="12.8" hidden="false" customHeight="false" outlineLevel="0" collapsed="false">
      <c r="A727" s="113" t="n">
        <v>41618</v>
      </c>
      <c r="B727" s="114" t="s">
        <v>130</v>
      </c>
      <c r="D727" s="115" t="n">
        <v>0</v>
      </c>
      <c r="E727" s="116" t="n">
        <v>10.9</v>
      </c>
      <c r="F727" s="116" t="n">
        <v>0</v>
      </c>
      <c r="G727" s="116" t="n">
        <v>0</v>
      </c>
    </row>
    <row r="728" customFormat="false" ht="12.8" hidden="false" customHeight="false" outlineLevel="0" collapsed="false">
      <c r="A728" s="113" t="n">
        <v>41619</v>
      </c>
      <c r="B728" s="114" t="s">
        <v>177</v>
      </c>
      <c r="D728" s="115" t="n">
        <v>31.2</v>
      </c>
      <c r="E728" s="116" t="n">
        <v>3.8</v>
      </c>
      <c r="F728" s="116" t="n">
        <v>7.9</v>
      </c>
      <c r="G728" s="116" t="n">
        <v>17.7</v>
      </c>
    </row>
    <row r="729" customFormat="false" ht="12.8" hidden="false" customHeight="false" outlineLevel="0" collapsed="false">
      <c r="A729" s="113" t="n">
        <v>41620</v>
      </c>
      <c r="B729" s="114" t="s">
        <v>178</v>
      </c>
      <c r="D729" s="115" t="n">
        <v>26.5</v>
      </c>
      <c r="E729" s="116" t="n">
        <v>20</v>
      </c>
      <c r="F729" s="116" t="n">
        <v>12.1</v>
      </c>
      <c r="G729" s="116" t="n">
        <v>18.4</v>
      </c>
    </row>
    <row r="730" customFormat="false" ht="12.8" hidden="false" customHeight="false" outlineLevel="0" collapsed="false">
      <c r="A730" s="113" t="n">
        <v>41621</v>
      </c>
      <c r="B730" s="114" t="s">
        <v>179</v>
      </c>
      <c r="D730" s="115" t="n">
        <v>22.4</v>
      </c>
      <c r="E730" s="116" t="n">
        <v>12.7</v>
      </c>
      <c r="F730" s="116" t="n">
        <v>0</v>
      </c>
      <c r="G730" s="116" t="n">
        <v>4.6</v>
      </c>
    </row>
    <row r="731" customFormat="false" ht="12.8" hidden="false" customHeight="false" outlineLevel="0" collapsed="false">
      <c r="A731" s="113" t="n">
        <v>41622</v>
      </c>
      <c r="B731" s="114" t="s">
        <v>113</v>
      </c>
      <c r="D731" s="115" t="n">
        <v>150.2</v>
      </c>
      <c r="E731" s="116" t="n">
        <v>1.5</v>
      </c>
      <c r="F731" s="116" t="n">
        <v>0</v>
      </c>
      <c r="G731" s="116" t="n">
        <v>0</v>
      </c>
    </row>
    <row r="732" customFormat="false" ht="12.8" hidden="false" customHeight="false" outlineLevel="0" collapsed="false">
      <c r="A732" s="113" t="n">
        <v>41623</v>
      </c>
      <c r="B732" s="114" t="s">
        <v>136</v>
      </c>
      <c r="D732" s="115" t="n">
        <v>20.3</v>
      </c>
      <c r="E732" s="116" t="n">
        <v>0</v>
      </c>
      <c r="F732" s="116" t="n">
        <v>0</v>
      </c>
      <c r="G732" s="116" t="n">
        <v>0</v>
      </c>
    </row>
    <row r="733" customFormat="false" ht="12.8" hidden="false" customHeight="false" outlineLevel="0" collapsed="false">
      <c r="A733" s="113" t="n">
        <v>41624</v>
      </c>
      <c r="B733" s="114" t="s">
        <v>107</v>
      </c>
      <c r="D733" s="115" t="n">
        <v>10.1</v>
      </c>
      <c r="E733" s="116" t="n">
        <v>46.7</v>
      </c>
      <c r="F733" s="116" t="n">
        <v>0</v>
      </c>
      <c r="G733" s="116" t="n">
        <v>0</v>
      </c>
    </row>
    <row r="734" customFormat="false" ht="12.8" hidden="false" customHeight="false" outlineLevel="0" collapsed="false">
      <c r="A734" s="113" t="n">
        <v>41625</v>
      </c>
      <c r="B734" s="114" t="s">
        <v>108</v>
      </c>
      <c r="D734" s="115" t="n">
        <v>9.4</v>
      </c>
      <c r="E734" s="116" t="n">
        <v>4.1</v>
      </c>
      <c r="F734" s="116" t="n">
        <v>0</v>
      </c>
      <c r="G734" s="116" t="n">
        <v>0</v>
      </c>
    </row>
    <row r="735" customFormat="false" ht="12.8" hidden="false" customHeight="false" outlineLevel="0" collapsed="false">
      <c r="A735" s="113" t="n">
        <v>41626</v>
      </c>
      <c r="B735" s="114" t="s">
        <v>92</v>
      </c>
      <c r="D735" s="115" t="n">
        <v>8.6</v>
      </c>
      <c r="E735" s="116" t="n">
        <v>2.9</v>
      </c>
      <c r="F735" s="116" t="n">
        <v>0</v>
      </c>
      <c r="G735" s="116" t="n">
        <v>0</v>
      </c>
    </row>
    <row r="736" customFormat="false" ht="12.8" hidden="false" customHeight="false" outlineLevel="0" collapsed="false">
      <c r="A736" s="113" t="n">
        <v>41627</v>
      </c>
      <c r="B736" s="114" t="s">
        <v>95</v>
      </c>
      <c r="D736" s="115" t="n">
        <v>5.2</v>
      </c>
      <c r="E736" s="116" t="n">
        <v>0</v>
      </c>
      <c r="F736" s="116" t="n">
        <v>0</v>
      </c>
      <c r="G736" s="116" t="n">
        <v>0</v>
      </c>
    </row>
    <row r="737" customFormat="false" ht="12.8" hidden="false" customHeight="false" outlineLevel="0" collapsed="false">
      <c r="A737" s="113" t="n">
        <v>41628</v>
      </c>
      <c r="B737" s="114" t="s">
        <v>102</v>
      </c>
      <c r="D737" s="115" t="n">
        <v>7.4</v>
      </c>
      <c r="E737" s="116" t="n">
        <v>28</v>
      </c>
      <c r="F737" s="116" t="n">
        <v>0</v>
      </c>
      <c r="G737" s="116" t="n">
        <v>0</v>
      </c>
    </row>
    <row r="738" customFormat="false" ht="12.8" hidden="false" customHeight="false" outlineLevel="0" collapsed="false">
      <c r="A738" s="113" t="n">
        <v>41629</v>
      </c>
      <c r="B738" s="114" t="s">
        <v>120</v>
      </c>
      <c r="D738" s="115" t="n">
        <v>2.4</v>
      </c>
      <c r="E738" s="116" t="n">
        <v>31.5</v>
      </c>
      <c r="F738" s="116" t="n">
        <v>0</v>
      </c>
      <c r="G738" s="116" t="n">
        <v>0</v>
      </c>
    </row>
    <row r="739" customFormat="false" ht="12.8" hidden="false" customHeight="false" outlineLevel="0" collapsed="false">
      <c r="A739" s="113" t="n">
        <v>41630</v>
      </c>
      <c r="B739" s="114" t="s">
        <v>92</v>
      </c>
      <c r="D739" s="115" t="n">
        <v>4.3</v>
      </c>
      <c r="E739" s="116" t="n">
        <v>21.1</v>
      </c>
      <c r="F739" s="116" t="n">
        <v>0</v>
      </c>
      <c r="G739" s="116" t="n">
        <v>18.2</v>
      </c>
    </row>
    <row r="740" customFormat="false" ht="12.8" hidden="false" customHeight="false" outlineLevel="0" collapsed="false">
      <c r="A740" s="113" t="n">
        <v>41631</v>
      </c>
      <c r="B740" s="114" t="s">
        <v>95</v>
      </c>
      <c r="D740" s="115" t="n">
        <v>0</v>
      </c>
      <c r="E740" s="116" t="n">
        <v>18.6</v>
      </c>
      <c r="F740" s="116" t="n">
        <v>80.7</v>
      </c>
      <c r="G740" s="116" t="n">
        <v>7.1</v>
      </c>
    </row>
    <row r="741" customFormat="false" ht="12.8" hidden="false" customHeight="false" outlineLevel="0" collapsed="false">
      <c r="A741" s="113" t="n">
        <v>41632</v>
      </c>
      <c r="B741" s="114" t="s">
        <v>121</v>
      </c>
      <c r="D741" s="115" t="n">
        <v>0</v>
      </c>
      <c r="E741" s="116" t="n">
        <v>14.1</v>
      </c>
      <c r="F741" s="116" t="n">
        <v>0</v>
      </c>
      <c r="G741" s="116" t="n">
        <v>3.2</v>
      </c>
    </row>
    <row r="742" customFormat="false" ht="12.8" hidden="false" customHeight="false" outlineLevel="0" collapsed="false">
      <c r="A742" s="113" t="n">
        <v>41633</v>
      </c>
      <c r="B742" s="114" t="s">
        <v>108</v>
      </c>
      <c r="D742" s="115" t="n">
        <v>0</v>
      </c>
      <c r="E742" s="116" t="n">
        <v>6.1</v>
      </c>
      <c r="F742" s="116" t="n">
        <v>0</v>
      </c>
      <c r="G742" s="116" t="n">
        <v>44.3</v>
      </c>
    </row>
    <row r="743" customFormat="false" ht="12.8" hidden="false" customHeight="false" outlineLevel="0" collapsed="false">
      <c r="A743" s="113" t="n">
        <v>41634</v>
      </c>
      <c r="B743" s="114" t="s">
        <v>120</v>
      </c>
      <c r="D743" s="115" t="n">
        <v>2.3</v>
      </c>
      <c r="E743" s="116" t="n">
        <v>3.3</v>
      </c>
      <c r="F743" s="116" t="n">
        <v>0</v>
      </c>
      <c r="G743" s="116" t="n">
        <v>6.3</v>
      </c>
    </row>
    <row r="744" customFormat="false" ht="12.8" hidden="false" customHeight="false" outlineLevel="0" collapsed="false">
      <c r="A744" s="113" t="n">
        <v>41635</v>
      </c>
      <c r="B744" s="114" t="s">
        <v>130</v>
      </c>
      <c r="D744" s="115" t="n">
        <v>1.2</v>
      </c>
      <c r="E744" s="116" t="n">
        <v>0</v>
      </c>
      <c r="F744" s="116" t="n">
        <v>22.1</v>
      </c>
      <c r="G744" s="116" t="n">
        <v>0</v>
      </c>
    </row>
    <row r="745" customFormat="false" ht="12.8" hidden="false" customHeight="false" outlineLevel="0" collapsed="false">
      <c r="A745" s="113" t="n">
        <v>41636</v>
      </c>
      <c r="B745" s="114" t="s">
        <v>132</v>
      </c>
      <c r="D745" s="115" t="n">
        <v>0</v>
      </c>
      <c r="E745" s="116" t="n">
        <v>0</v>
      </c>
      <c r="F745" s="116" t="n">
        <v>0</v>
      </c>
      <c r="G745" s="116" t="n">
        <v>0</v>
      </c>
    </row>
    <row r="746" customFormat="false" ht="12.8" hidden="false" customHeight="false" outlineLevel="0" collapsed="false">
      <c r="A746" s="113" t="n">
        <v>41637</v>
      </c>
      <c r="B746" s="114" t="s">
        <v>125</v>
      </c>
      <c r="D746" s="115" t="n">
        <v>0</v>
      </c>
      <c r="E746" s="116" t="n">
        <v>0</v>
      </c>
      <c r="F746" s="116" t="n">
        <v>0</v>
      </c>
      <c r="G746" s="116" t="n">
        <v>0</v>
      </c>
    </row>
    <row r="747" customFormat="false" ht="12.8" hidden="false" customHeight="false" outlineLevel="0" collapsed="false">
      <c r="A747" s="113" t="n">
        <v>41638</v>
      </c>
      <c r="B747" s="114" t="s">
        <v>97</v>
      </c>
      <c r="D747" s="115" t="n">
        <v>0</v>
      </c>
      <c r="E747" s="116" t="n">
        <v>7.4</v>
      </c>
      <c r="F747" s="116" t="n">
        <v>13.3</v>
      </c>
      <c r="G747" s="116" t="n">
        <v>0</v>
      </c>
    </row>
    <row r="748" customFormat="false" ht="12.8" hidden="false" customHeight="false" outlineLevel="0" collapsed="false">
      <c r="A748" s="113" t="n">
        <v>41639</v>
      </c>
      <c r="B748" s="114" t="s">
        <v>120</v>
      </c>
      <c r="D748" s="115" t="n">
        <v>0</v>
      </c>
      <c r="E748" s="116" t="n">
        <v>0.2</v>
      </c>
      <c r="F748" s="116" t="n">
        <v>0</v>
      </c>
      <c r="G748" s="116" t="n">
        <v>0</v>
      </c>
    </row>
  </sheetData>
  <conditionalFormatting sqref="H18:I382">
    <cfRule type="cellIs" priority="2" operator="greaterThan" aboveAverage="0" equalAverage="0" bottom="0" percent="0" rank="0" text="" dxfId="0">
      <formula>30</formula>
    </cfRule>
    <cfRule type="cellIs" priority="3" operator="between" aboveAverage="0" equalAverage="0" bottom="0" percent="0" rank="0" text="" dxfId="1">
      <formula>10</formula>
      <formula>30</formula>
    </cfRule>
  </conditionalFormatting>
  <conditionalFormatting sqref="H18:I384">
    <cfRule type="colorScale" priority="4">
      <colorScale>
        <cfvo type="min" val="0"/>
        <cfvo type="max" val="0"/>
        <color rgb="FFFCFCFF"/>
        <color rgb="FFF8696B"/>
      </colorScale>
    </cfRule>
  </conditionalFormatting>
  <hyperlinks>
    <hyperlink ref="C5" r:id="rId1" display="jelopes1@gmail.com"/>
  </hyperlinks>
  <printOptions headings="false" gridLines="false" gridLinesSet="true" horizontalCentered="false" verticalCentered="false"/>
  <pageMargins left="0.2" right="0.240277777777778" top="1.25972222222222" bottom="0.27986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62.33"/>
    <col collapsed="false" customWidth="true" hidden="false" outlineLevel="0" max="2" min="2" style="1" width="26.44"/>
    <col collapsed="false" customWidth="true" hidden="false" outlineLevel="0" max="3" min="3" style="1" width="29"/>
  </cols>
  <sheetData>
    <row r="1" customFormat="false" ht="12.75" hidden="false" customHeight="false" outlineLevel="0" collapsed="false">
      <c r="A1" s="156" t="s">
        <v>342</v>
      </c>
      <c r="C1" s="151"/>
      <c r="D1" s="151"/>
      <c r="E1" s="151"/>
      <c r="F1" s="151"/>
      <c r="G1" s="151"/>
      <c r="H1" s="151"/>
      <c r="I1" s="151"/>
      <c r="J1" s="151"/>
    </row>
    <row r="2" customFormat="false" ht="12.75" hidden="false" customHeight="false" outlineLevel="0" collapsed="false">
      <c r="A2" s="156" t="s">
        <v>343</v>
      </c>
      <c r="B2" s="157" t="s">
        <v>344</v>
      </c>
      <c r="C2" s="151"/>
      <c r="D2" s="151"/>
      <c r="E2" s="151"/>
      <c r="F2" s="151"/>
      <c r="G2" s="151"/>
      <c r="H2" s="151"/>
      <c r="I2" s="151"/>
      <c r="J2" s="151"/>
      <c r="K2" s="151"/>
    </row>
    <row r="3" customFormat="false" ht="12.75" hidden="false" customHeight="false" outlineLevel="0" collapsed="false">
      <c r="A3" s="156" t="s">
        <v>345</v>
      </c>
      <c r="B3" s="157" t="s">
        <v>346</v>
      </c>
      <c r="C3" s="151"/>
      <c r="D3" s="151"/>
      <c r="E3" s="151"/>
      <c r="F3" s="151"/>
      <c r="G3" s="151"/>
      <c r="H3" s="151"/>
      <c r="I3" s="151"/>
      <c r="J3" s="151"/>
      <c r="K3" s="151"/>
    </row>
    <row r="4" customFormat="false" ht="12.75" hidden="false" customHeight="false" outlineLevel="0" collapsed="false">
      <c r="A4" s="156" t="s">
        <v>347</v>
      </c>
      <c r="B4" s="157" t="s">
        <v>348</v>
      </c>
      <c r="C4" s="151"/>
      <c r="D4" s="151"/>
      <c r="E4" s="151"/>
      <c r="F4" s="151"/>
      <c r="G4" s="151"/>
      <c r="H4" s="151"/>
      <c r="I4" s="151"/>
      <c r="J4" s="151"/>
      <c r="K4" s="151"/>
    </row>
    <row r="5" customFormat="false" ht="12.75" hidden="false" customHeight="false" outlineLevel="0" collapsed="false">
      <c r="A5" s="156" t="s">
        <v>349</v>
      </c>
      <c r="B5" s="157" t="s">
        <v>350</v>
      </c>
      <c r="C5" s="151"/>
      <c r="D5" s="151"/>
      <c r="E5" s="151"/>
      <c r="F5" s="151"/>
      <c r="G5" s="151"/>
      <c r="H5" s="151"/>
      <c r="I5" s="151"/>
      <c r="J5" s="151"/>
      <c r="K5" s="151"/>
    </row>
    <row r="6" customFormat="false" ht="12.75" hidden="false" customHeight="false" outlineLevel="0" collapsed="false">
      <c r="A6" s="156" t="s">
        <v>238</v>
      </c>
      <c r="B6" s="157" t="s">
        <v>351</v>
      </c>
      <c r="C6" s="151"/>
      <c r="D6" s="151"/>
      <c r="E6" s="151"/>
      <c r="F6" s="151"/>
      <c r="G6" s="151"/>
      <c r="H6" s="151"/>
      <c r="I6" s="151"/>
      <c r="J6" s="151"/>
      <c r="K6" s="151"/>
    </row>
    <row r="7" customFormat="false" ht="12.75" hidden="false" customHeight="false" outlineLevel="0" collapsed="false">
      <c r="A7" s="156" t="s">
        <v>352</v>
      </c>
      <c r="B7" s="157"/>
      <c r="C7" s="151"/>
      <c r="D7" s="151"/>
      <c r="E7" s="151"/>
      <c r="F7" s="151"/>
      <c r="G7" s="151"/>
      <c r="H7" s="151"/>
      <c r="I7" s="151"/>
      <c r="J7" s="151"/>
      <c r="K7" s="151"/>
    </row>
    <row r="8" customFormat="false" ht="12.75" hidden="false" customHeight="false" outlineLevel="0" collapsed="false">
      <c r="A8" s="156" t="s">
        <v>353</v>
      </c>
      <c r="B8" s="157"/>
      <c r="C8" s="151"/>
      <c r="D8" s="151"/>
      <c r="E8" s="151"/>
      <c r="F8" s="151"/>
      <c r="G8" s="151"/>
      <c r="H8" s="151"/>
      <c r="I8" s="151"/>
      <c r="J8" s="151"/>
      <c r="K8" s="151"/>
    </row>
    <row r="9" customFormat="false" ht="12.75" hidden="false" customHeight="false" outlineLevel="0" collapsed="false">
      <c r="A9" s="156" t="s">
        <v>354</v>
      </c>
      <c r="B9" s="157" t="s">
        <v>355</v>
      </c>
      <c r="C9" s="151"/>
      <c r="D9" s="151"/>
      <c r="E9" s="151"/>
      <c r="F9" s="151"/>
      <c r="G9" s="151"/>
      <c r="H9" s="151"/>
      <c r="I9" s="151"/>
      <c r="J9" s="151"/>
      <c r="K9" s="151"/>
    </row>
    <row r="10" customFormat="false" ht="12.75" hidden="false" customHeight="false" outlineLevel="0" collapsed="false">
      <c r="A10" s="156" t="s">
        <v>356</v>
      </c>
      <c r="B10" s="157" t="s">
        <v>357</v>
      </c>
      <c r="C10" s="151"/>
      <c r="D10" s="151"/>
      <c r="E10" s="151"/>
      <c r="F10" s="151"/>
      <c r="G10" s="151"/>
      <c r="H10" s="151"/>
      <c r="I10" s="151"/>
      <c r="J10" s="151"/>
      <c r="K10" s="151"/>
    </row>
    <row r="11" customFormat="false" ht="12.75" hidden="false" customHeight="false" outlineLevel="0" collapsed="false">
      <c r="A11" s="156" t="s">
        <v>358</v>
      </c>
      <c r="B11" s="157" t="s">
        <v>359</v>
      </c>
      <c r="C11" s="151"/>
      <c r="D11" s="151"/>
      <c r="E11" s="151"/>
      <c r="F11" s="151"/>
      <c r="G11" s="151"/>
      <c r="H11" s="151"/>
      <c r="I11" s="151"/>
      <c r="J11" s="151"/>
      <c r="K11" s="151"/>
    </row>
    <row r="12" customFormat="false" ht="12.75" hidden="false" customHeight="false" outlineLevel="0" collapsed="false">
      <c r="A12" s="156" t="s">
        <v>360</v>
      </c>
      <c r="B12" s="157" t="s">
        <v>361</v>
      </c>
      <c r="C12" s="151"/>
      <c r="D12" s="151"/>
      <c r="E12" s="151"/>
      <c r="F12" s="151"/>
      <c r="G12" s="151"/>
      <c r="H12" s="151"/>
      <c r="I12" s="151"/>
      <c r="J12" s="151"/>
      <c r="K12" s="151"/>
    </row>
    <row r="13" customFormat="false" ht="12.75" hidden="false" customHeight="false" outlineLevel="0" collapsed="false">
      <c r="A13" s="156" t="s">
        <v>362</v>
      </c>
      <c r="B13" s="157"/>
      <c r="C13" s="151"/>
      <c r="D13" s="151"/>
      <c r="E13" s="151"/>
      <c r="F13" s="151"/>
      <c r="G13" s="151"/>
      <c r="H13" s="151"/>
      <c r="I13" s="151"/>
      <c r="J13" s="151"/>
      <c r="K13" s="151"/>
    </row>
    <row r="14" customFormat="false" ht="12.75" hidden="false" customHeight="false" outlineLevel="0" collapsed="false">
      <c r="A14" s="156" t="s">
        <v>363</v>
      </c>
      <c r="B14" s="157"/>
      <c r="C14" s="151"/>
      <c r="D14" s="151"/>
      <c r="E14" s="151"/>
      <c r="F14" s="151"/>
      <c r="G14" s="151"/>
      <c r="H14" s="151"/>
      <c r="I14" s="151"/>
      <c r="J14" s="151"/>
      <c r="K14" s="151"/>
    </row>
    <row r="15" customFormat="false" ht="12.75" hidden="false" customHeight="false" outlineLevel="0" collapsed="false">
      <c r="A15" s="156" t="s">
        <v>364</v>
      </c>
      <c r="B15" s="157"/>
      <c r="C15" s="151"/>
      <c r="D15" s="151"/>
      <c r="E15" s="151"/>
      <c r="F15" s="151"/>
      <c r="G15" s="151"/>
      <c r="H15" s="151"/>
      <c r="I15" s="151"/>
      <c r="J15" s="151"/>
      <c r="K15" s="151"/>
    </row>
    <row r="16" customFormat="false" ht="12.75" hidden="false" customHeight="false" outlineLevel="0" collapsed="false">
      <c r="A16" s="156" t="s">
        <v>365</v>
      </c>
      <c r="B16" s="157"/>
      <c r="C16" s="151"/>
      <c r="D16" s="151"/>
      <c r="E16" s="151"/>
      <c r="F16" s="151"/>
      <c r="G16" s="151"/>
      <c r="H16" s="151"/>
      <c r="I16" s="151"/>
      <c r="J16" s="151"/>
      <c r="K16" s="151"/>
    </row>
    <row r="17" customFormat="false" ht="12.75" hidden="false" customHeight="false" outlineLevel="0" collapsed="false">
      <c r="A17" s="156" t="s">
        <v>366</v>
      </c>
      <c r="B17" s="157" t="s">
        <v>367</v>
      </c>
      <c r="C17" s="151"/>
      <c r="D17" s="151"/>
      <c r="E17" s="151"/>
      <c r="F17" s="151"/>
      <c r="G17" s="151"/>
      <c r="H17" s="151"/>
      <c r="I17" s="151"/>
      <c r="J17" s="151"/>
      <c r="K17" s="151"/>
    </row>
    <row r="18" customFormat="false" ht="12.75" hidden="false" customHeight="false" outlineLevel="0" collapsed="false">
      <c r="A18" s="156" t="s">
        <v>368</v>
      </c>
      <c r="B18" s="157"/>
      <c r="C18" s="151"/>
      <c r="D18" s="151"/>
      <c r="E18" s="151"/>
      <c r="F18" s="151"/>
      <c r="G18" s="151"/>
      <c r="H18" s="151"/>
      <c r="I18" s="151"/>
      <c r="J18" s="151"/>
      <c r="K18" s="151"/>
    </row>
    <row r="19" customFormat="false" ht="12.75" hidden="false" customHeight="false" outlineLevel="0" collapsed="false">
      <c r="A19" s="156" t="s">
        <v>369</v>
      </c>
      <c r="B19" s="157"/>
      <c r="C19" s="151"/>
      <c r="D19" s="151"/>
      <c r="E19" s="151"/>
      <c r="F19" s="151"/>
      <c r="G19" s="151"/>
      <c r="H19" s="151"/>
      <c r="I19" s="151"/>
      <c r="J19" s="151"/>
      <c r="K19" s="151"/>
    </row>
    <row r="20" customFormat="false" ht="12.75" hidden="false" customHeight="false" outlineLevel="0" collapsed="false">
      <c r="A20" s="156" t="s">
        <v>370</v>
      </c>
      <c r="B20" s="157"/>
      <c r="C20" s="151"/>
      <c r="D20" s="151"/>
      <c r="E20" s="151"/>
      <c r="F20" s="151"/>
      <c r="G20" s="151"/>
      <c r="H20" s="151"/>
      <c r="I20" s="151"/>
      <c r="J20" s="151"/>
      <c r="K20" s="151"/>
    </row>
    <row r="21" customFormat="false" ht="12.75" hidden="false" customHeight="false" outlineLevel="0" collapsed="false">
      <c r="A21" s="156" t="s">
        <v>365</v>
      </c>
      <c r="B21" s="157"/>
      <c r="C21" s="151"/>
      <c r="D21" s="151"/>
      <c r="E21" s="151"/>
      <c r="F21" s="151"/>
      <c r="G21" s="151"/>
      <c r="H21" s="151"/>
      <c r="I21" s="151"/>
      <c r="J21" s="151"/>
      <c r="K21" s="151"/>
    </row>
    <row r="22" customFormat="false" ht="12.75" hidden="false" customHeight="false" outlineLevel="0" collapsed="false">
      <c r="A22" s="156" t="s">
        <v>371</v>
      </c>
      <c r="B22" s="157" t="s">
        <v>372</v>
      </c>
      <c r="C22" s="151"/>
      <c r="D22" s="151"/>
      <c r="E22" s="151"/>
      <c r="F22" s="151"/>
      <c r="G22" s="151"/>
      <c r="H22" s="151"/>
      <c r="I22" s="151"/>
      <c r="J22" s="151"/>
      <c r="K22" s="151"/>
    </row>
    <row r="23" customFormat="false" ht="12.75" hidden="false" customHeight="false" outlineLevel="0" collapsed="false">
      <c r="A23" s="156" t="s">
        <v>373</v>
      </c>
      <c r="B23" s="157"/>
      <c r="C23" s="151"/>
      <c r="D23" s="151"/>
      <c r="E23" s="151"/>
      <c r="F23" s="151"/>
      <c r="G23" s="151"/>
      <c r="H23" s="151"/>
      <c r="I23" s="151"/>
      <c r="J23" s="151"/>
      <c r="K23" s="151"/>
    </row>
    <row r="24" customFormat="false" ht="12.75" hidden="false" customHeight="false" outlineLevel="0" collapsed="false">
      <c r="A24" s="156" t="s">
        <v>374</v>
      </c>
      <c r="B24" s="157"/>
      <c r="C24" s="151"/>
      <c r="D24" s="151"/>
      <c r="E24" s="151"/>
      <c r="F24" s="151"/>
      <c r="G24" s="151"/>
      <c r="H24" s="151"/>
      <c r="I24" s="151"/>
      <c r="J24" s="151"/>
      <c r="K24" s="151"/>
    </row>
    <row r="25" customFormat="false" ht="12.75" hidden="false" customHeight="false" outlineLevel="0" collapsed="false">
      <c r="A25" s="156" t="s">
        <v>375</v>
      </c>
      <c r="B25" s="157"/>
      <c r="C25" s="151"/>
      <c r="D25" s="151"/>
      <c r="E25" s="151"/>
      <c r="F25" s="151"/>
      <c r="G25" s="151"/>
      <c r="H25" s="151"/>
      <c r="I25" s="151"/>
      <c r="J25" s="151"/>
      <c r="K25" s="151"/>
    </row>
    <row r="26" customFormat="false" ht="12.75" hidden="false" customHeight="false" outlineLevel="0" collapsed="false">
      <c r="A26" s="156" t="s">
        <v>365</v>
      </c>
      <c r="B26" s="157"/>
      <c r="C26" s="151"/>
      <c r="D26" s="151"/>
      <c r="E26" s="151"/>
      <c r="F26" s="151"/>
      <c r="G26" s="151"/>
      <c r="H26" s="151"/>
      <c r="I26" s="151"/>
      <c r="J26" s="151"/>
      <c r="K26" s="151"/>
    </row>
    <row r="27" customFormat="false" ht="12.75" hidden="false" customHeight="false" outlineLevel="0" collapsed="false">
      <c r="A27" s="156" t="s">
        <v>376</v>
      </c>
      <c r="B27" s="157" t="s">
        <v>377</v>
      </c>
      <c r="C27" s="151"/>
      <c r="D27" s="151"/>
      <c r="E27" s="151"/>
      <c r="F27" s="151"/>
      <c r="G27" s="151"/>
      <c r="H27" s="151"/>
      <c r="I27" s="151"/>
      <c r="J27" s="151"/>
      <c r="K27" s="151"/>
    </row>
    <row r="28" customFormat="false" ht="12.75" hidden="false" customHeight="false" outlineLevel="0" collapsed="false">
      <c r="A28" s="156" t="s">
        <v>378</v>
      </c>
      <c r="B28" s="157" t="s">
        <v>379</v>
      </c>
      <c r="C28" s="151"/>
      <c r="D28" s="151"/>
      <c r="E28" s="151"/>
      <c r="F28" s="151"/>
      <c r="G28" s="151"/>
      <c r="H28" s="151"/>
      <c r="I28" s="151"/>
      <c r="J28" s="151"/>
      <c r="K28" s="151"/>
    </row>
    <row r="29" customFormat="false" ht="12.75" hidden="false" customHeight="false" outlineLevel="0" collapsed="false">
      <c r="A29" s="156" t="s">
        <v>380</v>
      </c>
      <c r="B29" s="157"/>
      <c r="C29" s="151"/>
      <c r="D29" s="151"/>
      <c r="E29" s="151"/>
      <c r="F29" s="151"/>
      <c r="G29" s="151"/>
      <c r="H29" s="151"/>
      <c r="I29" s="151"/>
      <c r="J29" s="151"/>
      <c r="K29" s="151"/>
    </row>
    <row r="30" customFormat="false" ht="12.75" hidden="false" customHeight="false" outlineLevel="0" collapsed="false">
      <c r="A30" s="156" t="s">
        <v>381</v>
      </c>
      <c r="B30" s="157"/>
      <c r="C30" s="151"/>
      <c r="D30" s="151"/>
      <c r="E30" s="151"/>
      <c r="F30" s="151"/>
      <c r="G30" s="151"/>
      <c r="H30" s="151"/>
      <c r="I30" s="151"/>
      <c r="J30" s="151"/>
      <c r="K30" s="151"/>
    </row>
    <row r="31" customFormat="false" ht="12.75" hidden="false" customHeight="false" outlineLevel="0" collapsed="false">
      <c r="A31" s="156" t="s">
        <v>365</v>
      </c>
      <c r="B31" s="157"/>
      <c r="C31" s="151"/>
      <c r="D31" s="151"/>
      <c r="E31" s="151"/>
      <c r="F31" s="151"/>
      <c r="G31" s="151"/>
      <c r="H31" s="151"/>
      <c r="I31" s="151"/>
      <c r="J31" s="151"/>
      <c r="K31" s="151"/>
    </row>
    <row r="32" customFormat="false" ht="12.75" hidden="false" customHeight="false" outlineLevel="0" collapsed="false">
      <c r="A32" s="156" t="s">
        <v>382</v>
      </c>
      <c r="B32" s="157" t="s">
        <v>383</v>
      </c>
      <c r="C32" s="151"/>
      <c r="D32" s="151"/>
      <c r="E32" s="151"/>
      <c r="F32" s="151"/>
      <c r="G32" s="151"/>
      <c r="H32" s="151"/>
      <c r="I32" s="151"/>
      <c r="J32" s="151"/>
      <c r="K32" s="151"/>
    </row>
    <row r="33" customFormat="false" ht="12.75" hidden="false" customHeight="false" outlineLevel="0" collapsed="false">
      <c r="A33" s="156" t="s">
        <v>384</v>
      </c>
      <c r="B33" s="157" t="s">
        <v>385</v>
      </c>
      <c r="C33" s="151"/>
      <c r="D33" s="151"/>
      <c r="E33" s="151"/>
      <c r="F33" s="151"/>
      <c r="G33" s="151"/>
      <c r="H33" s="151"/>
      <c r="I33" s="151"/>
      <c r="J33" s="151"/>
      <c r="K33" s="151"/>
    </row>
    <row r="34" customFormat="false" ht="12.75" hidden="false" customHeight="false" outlineLevel="0" collapsed="false">
      <c r="A34" s="156" t="s">
        <v>386</v>
      </c>
      <c r="B34" s="157" t="s">
        <v>387</v>
      </c>
      <c r="C34" s="151"/>
      <c r="D34" s="151"/>
      <c r="E34" s="151"/>
      <c r="F34" s="151"/>
      <c r="G34" s="151"/>
      <c r="H34" s="151"/>
      <c r="I34" s="151"/>
      <c r="J34" s="151"/>
      <c r="K34" s="151"/>
    </row>
    <row r="35" customFormat="false" ht="12.75" hidden="false" customHeight="false" outlineLevel="0" collapsed="false">
      <c r="A35" s="156" t="s">
        <v>388</v>
      </c>
      <c r="B35" s="157" t="s">
        <v>389</v>
      </c>
      <c r="C35" s="151"/>
      <c r="D35" s="151"/>
      <c r="E35" s="151"/>
      <c r="F35" s="151"/>
      <c r="G35" s="151"/>
      <c r="H35" s="151"/>
      <c r="I35" s="151"/>
      <c r="J35" s="151"/>
      <c r="K35" s="151"/>
    </row>
    <row r="36" customFormat="false" ht="12.75" hidden="false" customHeight="false" outlineLevel="0" collapsed="false">
      <c r="A36" s="156" t="s">
        <v>390</v>
      </c>
      <c r="B36" s="157" t="s">
        <v>391</v>
      </c>
      <c r="C36" s="151"/>
      <c r="D36" s="151"/>
      <c r="E36" s="151"/>
      <c r="F36" s="151"/>
      <c r="G36" s="151"/>
      <c r="H36" s="151"/>
      <c r="I36" s="151"/>
      <c r="J36" s="151"/>
      <c r="K36" s="151"/>
    </row>
    <row r="37" customFormat="false" ht="12.75" hidden="false" customHeight="false" outlineLevel="0" collapsed="false">
      <c r="A37" s="156" t="s">
        <v>392</v>
      </c>
      <c r="B37" s="157" t="s">
        <v>393</v>
      </c>
      <c r="C37" s="151"/>
      <c r="D37" s="151"/>
      <c r="E37" s="151"/>
      <c r="F37" s="151"/>
      <c r="G37" s="151"/>
      <c r="H37" s="151"/>
      <c r="I37" s="151"/>
      <c r="J37" s="151"/>
      <c r="K37" s="151"/>
    </row>
    <row r="38" customFormat="false" ht="12.75" hidden="false" customHeight="false" outlineLevel="0" collapsed="false">
      <c r="B38" s="158"/>
      <c r="C38" s="151"/>
      <c r="D38" s="151"/>
      <c r="E38" s="151"/>
      <c r="F38" s="151"/>
      <c r="G38" s="151"/>
      <c r="H38" s="151"/>
      <c r="I38" s="151"/>
      <c r="J38" s="151"/>
    </row>
    <row r="39" customFormat="false" ht="12.75" hidden="false" customHeight="false" outlineLevel="0" collapsed="false">
      <c r="C39" s="151"/>
      <c r="D39" s="151"/>
      <c r="E39" s="151"/>
      <c r="F39" s="151"/>
      <c r="G39" s="151"/>
      <c r="H39" s="151"/>
      <c r="I39" s="151"/>
    </row>
    <row r="40" customFormat="false" ht="12.75" hidden="false" customHeight="false" outlineLevel="0" collapsed="false">
      <c r="C40" s="151"/>
      <c r="D40" s="151"/>
      <c r="E40" s="151"/>
      <c r="F40" s="151"/>
      <c r="G40" s="151"/>
      <c r="H40" s="151"/>
      <c r="I40" s="151"/>
    </row>
    <row r="41" customFormat="false" ht="12.75" hidden="false" customHeight="false" outlineLevel="0" collapsed="false">
      <c r="C41" s="151"/>
      <c r="D41" s="151"/>
      <c r="E41" s="151"/>
      <c r="F41" s="151"/>
      <c r="G41" s="151"/>
      <c r="H41" s="151"/>
      <c r="I41" s="151"/>
    </row>
    <row r="42" customFormat="false" ht="12.75" hidden="false" customHeight="false" outlineLevel="0" collapsed="false">
      <c r="C42" s="151"/>
      <c r="D42" s="151"/>
      <c r="E42" s="151"/>
      <c r="F42" s="151"/>
      <c r="G42" s="151"/>
      <c r="H42" s="151"/>
      <c r="I42" s="151"/>
    </row>
    <row r="43" customFormat="false" ht="12.75" hidden="false" customHeight="false" outlineLevel="0" collapsed="false">
      <c r="C43" s="151"/>
      <c r="D43" s="151"/>
      <c r="E43" s="151"/>
      <c r="F43" s="151"/>
      <c r="G43" s="151"/>
      <c r="H43" s="151"/>
      <c r="I43" s="151"/>
    </row>
    <row r="44" customFormat="false" ht="12.75" hidden="false" customHeight="false" outlineLevel="0" collapsed="false">
      <c r="C44" s="151"/>
      <c r="D44" s="151"/>
      <c r="E44" s="151"/>
      <c r="F44" s="151"/>
      <c r="G44" s="151"/>
      <c r="H44" s="151"/>
      <c r="I44" s="151"/>
    </row>
    <row r="45" customFormat="false" ht="12.75" hidden="false" customHeight="false" outlineLevel="0" collapsed="false">
      <c r="C45" s="151"/>
      <c r="D45" s="151"/>
      <c r="E45" s="151"/>
      <c r="F45" s="151"/>
      <c r="G45" s="151"/>
      <c r="H45" s="151"/>
      <c r="I45" s="151"/>
    </row>
    <row r="46" customFormat="false" ht="12.75" hidden="false" customHeight="false" outlineLevel="0" collapsed="false">
      <c r="C46" s="151"/>
      <c r="D46" s="151"/>
      <c r="E46" s="151"/>
      <c r="F46" s="151"/>
      <c r="G46" s="151"/>
      <c r="H46" s="151"/>
      <c r="I46" s="151"/>
    </row>
    <row r="47" customFormat="false" ht="12.75" hidden="false" customHeight="false" outlineLevel="0" collapsed="false">
      <c r="C47" s="151"/>
      <c r="D47" s="151"/>
      <c r="E47" s="151"/>
      <c r="F47" s="151"/>
      <c r="G47" s="151"/>
      <c r="H47" s="151"/>
      <c r="I47" s="151"/>
    </row>
    <row r="48" customFormat="false" ht="12.75" hidden="false" customHeight="false" outlineLevel="0" collapsed="false">
      <c r="C48" s="151"/>
      <c r="D48" s="151"/>
      <c r="E48" s="151"/>
      <c r="F48" s="151"/>
      <c r="G48" s="151"/>
      <c r="H48" s="151"/>
      <c r="I48" s="151"/>
    </row>
    <row r="49" customFormat="false" ht="12.75" hidden="false" customHeight="false" outlineLevel="0" collapsed="false">
      <c r="C49" s="151"/>
      <c r="D49" s="151"/>
      <c r="E49" s="151"/>
      <c r="F49" s="151"/>
      <c r="G49" s="151"/>
      <c r="H49" s="151"/>
      <c r="I49" s="151"/>
    </row>
    <row r="50" customFormat="false" ht="12.75" hidden="false" customHeight="false" outlineLevel="0" collapsed="false">
      <c r="C50" s="151"/>
      <c r="D50" s="151"/>
      <c r="E50" s="151"/>
      <c r="F50" s="151"/>
      <c r="G50" s="151"/>
      <c r="H50" s="151"/>
      <c r="I50" s="151"/>
    </row>
    <row r="51" customFormat="false" ht="12.75" hidden="false" customHeight="false" outlineLevel="0" collapsed="false">
      <c r="C51" s="151"/>
      <c r="D51" s="151"/>
      <c r="E51" s="151"/>
      <c r="F51" s="151"/>
      <c r="G51" s="151"/>
      <c r="H51" s="151"/>
      <c r="I51" s="151"/>
    </row>
    <row r="52" customFormat="false" ht="12.75" hidden="false" customHeight="false" outlineLevel="0" collapsed="false">
      <c r="C52" s="151"/>
      <c r="D52" s="151"/>
      <c r="E52" s="151"/>
      <c r="F52" s="151"/>
      <c r="G52" s="151"/>
      <c r="H52" s="151"/>
      <c r="I52" s="151"/>
    </row>
    <row r="53" customFormat="false" ht="12.75" hidden="false" customHeight="false" outlineLevel="0" collapsed="false">
      <c r="C53" s="151"/>
      <c r="D53" s="151"/>
      <c r="E53" s="151"/>
      <c r="F53" s="151"/>
      <c r="G53" s="151"/>
      <c r="H53" s="151"/>
      <c r="I53" s="151"/>
    </row>
  </sheetData>
  <printOptions headings="false" gridLines="false" gridLinesSet="true" horizontalCentered="false" verticalCentered="false"/>
  <pageMargins left="1.37986111111111" right="0.279861111111111" top="0.5" bottom="0.29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5"/>
    <col collapsed="false" customWidth="true" hidden="false" outlineLevel="0" max="7" min="3" style="1" width="4"/>
  </cols>
  <sheetData>
    <row r="1" customFormat="false" ht="12.75" hidden="false" customHeight="false" outlineLevel="0" collapsed="false">
      <c r="A1" s="1" t="s">
        <v>180</v>
      </c>
    </row>
    <row r="2" customFormat="false" ht="12.75" hidden="false" customHeight="false" outlineLevel="0" collapsed="false">
      <c r="C2" s="123"/>
      <c r="D2" s="1" t="s">
        <v>14</v>
      </c>
    </row>
    <row r="3" customFormat="false" ht="12.75" hidden="false" customHeight="false" outlineLevel="0" collapsed="false">
      <c r="A3" s="32" t="n">
        <f aca="false">'Smap - Diário'!B38-'Smap - Diário'!U38</f>
        <v>-97.2523981913646</v>
      </c>
      <c r="B3" s="32" t="n">
        <f aca="false">'Smap - Diário'!B116-'Smap - Diário'!U116</f>
        <v>-34.9082187772787</v>
      </c>
      <c r="C3" s="32" t="n">
        <f aca="false">'Smap - Diário'!B175-'Smap - Diário'!U175</f>
        <v>-4.5732808848403</v>
      </c>
      <c r="D3" s="32" t="n">
        <f aca="false">'Smap - Diário'!B129-'Smap - Diário'!U129</f>
        <v>-24.5082334813114</v>
      </c>
      <c r="E3" s="32"/>
      <c r="F3" s="32"/>
      <c r="G3" s="32"/>
    </row>
    <row r="4" customFormat="false" ht="12.75" hidden="false" customHeight="false" outlineLevel="0" collapsed="false">
      <c r="A4" s="32" t="n">
        <f aca="false">'Smap - Diário'!B39-'Smap - Diário'!U39</f>
        <v>-100.279108959635</v>
      </c>
      <c r="B4" s="32" t="n">
        <f aca="false">'Smap - Diário'!B117-'Smap - Diário'!U117</f>
        <v>-34.1444666705778</v>
      </c>
      <c r="C4" s="32" t="n">
        <f aca="false">'Smap - Diário'!B176-'Smap - Diário'!U176</f>
        <v>-4.33080469431964</v>
      </c>
      <c r="D4" s="32" t="n">
        <f aca="false">'Smap - Diário'!B130-'Smap - Diário'!U130</f>
        <v>-23.4403768186069</v>
      </c>
      <c r="E4" s="32"/>
      <c r="F4" s="32"/>
      <c r="G4" s="32"/>
    </row>
    <row r="5" customFormat="false" ht="12.75" hidden="false" customHeight="false" outlineLevel="0" collapsed="false">
      <c r="A5" s="32" t="n">
        <f aca="false">'Smap - Diário'!B40-'Smap - Diário'!U40</f>
        <v>-101.009712272178</v>
      </c>
      <c r="B5" s="32" t="n">
        <f aca="false">'Smap - Diário'!B118-'Smap - Diário'!U118</f>
        <v>-31.0523612519104</v>
      </c>
      <c r="C5" s="32" t="n">
        <f aca="false">'Smap - Diário'!B177-'Smap - Diário'!U177</f>
        <v>-1.14086666764441</v>
      </c>
      <c r="D5" s="32" t="n">
        <f aca="false">'Smap - Diário'!B131-'Smap - Diário'!U131</f>
        <v>-22.3785505842331</v>
      </c>
      <c r="E5" s="32"/>
      <c r="F5" s="32"/>
      <c r="G5" s="32"/>
    </row>
    <row r="6" customFormat="false" ht="12.75" hidden="false" customHeight="false" outlineLevel="0" collapsed="false">
      <c r="A6" s="32" t="n">
        <f aca="false">'Smap - Diário'!B41-'Smap - Diário'!U41</f>
        <v>-101.669182190472</v>
      </c>
      <c r="B6" s="32" t="n">
        <f aca="false">'Smap - Diário'!B119-'Smap - Diário'!U119</f>
        <v>-31.3674081102386</v>
      </c>
      <c r="C6" s="32" t="n">
        <f aca="false">'Smap - Diário'!B178-'Smap - Diário'!U178</f>
        <v>2.36665968702243</v>
      </c>
      <c r="D6" s="32" t="n">
        <f aca="false">'Smap - Diário'!B132-'Smap - Diário'!U132</f>
        <v>-22.450388642701</v>
      </c>
      <c r="E6" s="32"/>
      <c r="F6" s="32"/>
      <c r="G6" s="32"/>
    </row>
    <row r="7" customFormat="false" ht="12.75" hidden="false" customHeight="false" outlineLevel="0" collapsed="false">
      <c r="A7" s="32" t="n">
        <f aca="false">'Smap - Diário'!B42-'Smap - Diário'!U42</f>
        <v>-101.816490088477</v>
      </c>
      <c r="B7" s="32" t="n">
        <f aca="false">'Smap - Diário'!B120-'Smap - Diário'!U120</f>
        <v>-31.2451241268881</v>
      </c>
      <c r="C7" s="32" t="n">
        <f aca="false">'Smap - Diário'!B179-'Smap - Diário'!U179</f>
        <v>-0.0231020275596254</v>
      </c>
      <c r="D7" s="32" t="n">
        <f aca="false">'Smap - Diário'!B133-'Smap - Diário'!U133</f>
        <v>-22.1505332210677</v>
      </c>
      <c r="E7" s="32"/>
      <c r="F7" s="32"/>
      <c r="G7" s="32"/>
    </row>
    <row r="8" customFormat="false" ht="12.75" hidden="false" customHeight="false" outlineLevel="0" collapsed="false">
      <c r="A8" s="32" t="n">
        <f aca="false">'Smap - Diário'!B43-'Smap - Diário'!U43</f>
        <v>-101.106685119386</v>
      </c>
      <c r="B8" s="32" t="n">
        <f aca="false">'Smap - Diário'!B121-'Smap - Diário'!U121</f>
        <v>-30.3810372176305</v>
      </c>
      <c r="C8" s="32" t="n">
        <f aca="false">'Smap - Diário'!B180-'Smap - Diário'!U180</f>
        <v>0.88096896827799</v>
      </c>
      <c r="D8" s="32" t="n">
        <f aca="false">'Smap - Diário'!B134-'Smap - Diário'!U134</f>
        <v>-21.5106347179356</v>
      </c>
      <c r="E8" s="32"/>
      <c r="F8" s="32"/>
      <c r="G8" s="32"/>
    </row>
    <row r="9" customFormat="false" ht="12.75" hidden="false" customHeight="false" outlineLevel="0" collapsed="false">
      <c r="A9" s="32" t="n">
        <f aca="false">'Smap - Diário'!B44-'Smap - Diário'!U44</f>
        <v>-97.8040293609694</v>
      </c>
      <c r="B9" s="32" t="n">
        <f aca="false">'Smap - Diário'!B122-'Smap - Diário'!U122</f>
        <v>-29.5366860806558</v>
      </c>
      <c r="C9" s="32" t="n">
        <f aca="false">'Smap - Diário'!B181-'Smap - Diário'!U181</f>
        <v>3.0299906955924</v>
      </c>
      <c r="D9" s="32" t="n">
        <f aca="false">'Smap - Diário'!B135-'Smap - Diário'!U135</f>
        <v>-20.3483515168138</v>
      </c>
      <c r="E9" s="32"/>
      <c r="F9" s="32"/>
      <c r="G9" s="32"/>
    </row>
    <row r="10" customFormat="false" ht="12.75" hidden="false" customHeight="false" outlineLevel="0" collapsed="false">
      <c r="A10" s="32" t="n">
        <f aca="false">'Smap - Diário'!B45-'Smap - Diário'!U45</f>
        <v>-77.6022548959154</v>
      </c>
      <c r="B10" s="32" t="n">
        <f aca="false">'Smap - Diário'!B123-'Smap - Diário'!U123</f>
        <v>-28.8956199503023</v>
      </c>
      <c r="C10" s="32" t="n">
        <f aca="false">'Smap - Diário'!B182-'Smap - Diário'!U182</f>
        <v>-1.08292152016393</v>
      </c>
      <c r="D10" s="32" t="n">
        <f aca="false">'Smap - Diário'!B136-'Smap - Diário'!U136</f>
        <v>-19.9193498037432</v>
      </c>
      <c r="E10" s="32"/>
      <c r="F10" s="32"/>
      <c r="G10" s="32"/>
    </row>
    <row r="11" customFormat="false" ht="12.75" hidden="false" customHeight="false" outlineLevel="0" collapsed="false">
      <c r="A11" s="32" t="n">
        <f aca="false">'Smap - Diário'!B46-'Smap - Diário'!U46</f>
        <v>-89.8151165487098</v>
      </c>
      <c r="B11" s="32" t="n">
        <f aca="false">'Smap - Diário'!B124-'Smap - Diário'!U124</f>
        <v>-25.0583983564098</v>
      </c>
      <c r="C11" s="32" t="n">
        <f aca="false">'Smap - Diário'!B183-'Smap - Diário'!U183</f>
        <v>-1.47565498757554</v>
      </c>
      <c r="D11" s="32" t="n">
        <f aca="false">'Smap - Diário'!B137-'Smap - Diário'!U137</f>
        <v>-19.1403033890858</v>
      </c>
      <c r="E11" s="32"/>
      <c r="F11" s="32"/>
      <c r="G11" s="32"/>
    </row>
    <row r="12" customFormat="false" ht="12.75" hidden="false" customHeight="false" outlineLevel="0" collapsed="false">
      <c r="A12" s="32"/>
      <c r="B12" s="32"/>
      <c r="C12" s="32" t="n">
        <f aca="false">'Smap - Diário'!B184-'Smap - Diário'!U184</f>
        <v>-1.66009958910243</v>
      </c>
      <c r="D12" s="32" t="n">
        <f aca="false">'Smap - Diário'!B138-'Smap - Diário'!U138</f>
        <v>-15.7458935333855</v>
      </c>
      <c r="E12" s="32"/>
      <c r="F12" s="32"/>
      <c r="G12" s="32"/>
    </row>
    <row r="13" customFormat="false" ht="12.75" hidden="false" customHeight="false" outlineLevel="0" collapsed="false">
      <c r="A13" s="32"/>
      <c r="B13" s="32"/>
      <c r="C13" s="32" t="n">
        <f aca="false">'Smap - Diário'!B185-'Smap - Diário'!U185</f>
        <v>-1.83914772229269</v>
      </c>
      <c r="D13" s="32" t="n">
        <f aca="false">'Smap - Diário'!B139-'Smap - Diário'!U139</f>
        <v>-1.49380877720508</v>
      </c>
      <c r="E13" s="32"/>
      <c r="F13" s="32"/>
      <c r="G13" s="32"/>
    </row>
    <row r="14" customFormat="false" ht="12.75" hidden="false" customHeight="false" outlineLevel="0" collapsed="false">
      <c r="A14" s="32"/>
      <c r="B14" s="32"/>
      <c r="C14" s="32"/>
      <c r="D14" s="32" t="n">
        <f aca="false">'Smap - Diário'!B140-'Smap - Diário'!U140</f>
        <v>-13.260744774851</v>
      </c>
      <c r="E14" s="32"/>
      <c r="F14" s="32"/>
      <c r="G14" s="32"/>
    </row>
    <row r="15" customFormat="false" ht="12.75" hidden="false" customHeight="false" outlineLevel="0" collapsed="false">
      <c r="A15" s="32"/>
      <c r="B15" s="32"/>
      <c r="C15" s="32"/>
      <c r="D15" s="32"/>
      <c r="E15" s="32"/>
      <c r="F15" s="32"/>
      <c r="G15" s="32"/>
    </row>
    <row r="16" customFormat="false" ht="12.75" hidden="false" customHeight="false" outlineLevel="0" collapsed="false">
      <c r="A16" s="32"/>
      <c r="B16" s="32"/>
      <c r="C16" s="32"/>
      <c r="D16" s="32"/>
      <c r="E16" s="32"/>
      <c r="F16" s="32"/>
      <c r="G16" s="32"/>
    </row>
    <row r="17" customFormat="false" ht="12.75" hidden="false" customHeight="false" outlineLevel="0" collapsed="false">
      <c r="A17" s="32"/>
      <c r="B17" s="32"/>
      <c r="C17" s="32"/>
      <c r="D17" s="32"/>
      <c r="E17" s="32"/>
      <c r="F17" s="32"/>
      <c r="G17" s="32"/>
    </row>
    <row r="18" customFormat="false" ht="12.75" hidden="false" customHeight="false" outlineLevel="0" collapsed="false">
      <c r="A18" s="32"/>
      <c r="B18" s="32"/>
      <c r="C18" s="32"/>
      <c r="D18" s="32"/>
      <c r="E18" s="32"/>
      <c r="F18" s="32"/>
      <c r="G18" s="32"/>
    </row>
    <row r="19" customFormat="false" ht="12.75" hidden="false" customHeight="false" outlineLevel="0" collapsed="false">
      <c r="A19" s="32"/>
      <c r="B19" s="32"/>
      <c r="C19" s="32"/>
      <c r="D19" s="32"/>
      <c r="E19" s="32"/>
      <c r="F19" s="32"/>
      <c r="G19" s="32"/>
    </row>
    <row r="20" customFormat="false" ht="12.75" hidden="false" customHeight="false" outlineLevel="0" collapsed="false">
      <c r="A20" s="32" t="s">
        <v>181</v>
      </c>
      <c r="B20" s="32"/>
      <c r="C20" s="32"/>
      <c r="D20" s="32"/>
      <c r="E20" s="32"/>
      <c r="F20" s="32"/>
      <c r="G20" s="32"/>
    </row>
    <row r="21" customFormat="false" ht="12.75" hidden="false" customHeight="false" outlineLevel="0" collapsed="false">
      <c r="A21" s="32" t="str">
        <f aca="false">'Smap - Diário'!B116</f>
        <v>6,587</v>
      </c>
      <c r="B21" s="32" t="str">
        <f aca="false">'Smap - Diário'!B199</f>
        <v>6,221</v>
      </c>
      <c r="C21" s="32" t="str">
        <f aca="false">'Smap - Diário'!B279</f>
        <v>3,668</v>
      </c>
      <c r="D21" s="32"/>
      <c r="E21" s="32"/>
      <c r="F21" s="32"/>
      <c r="G21" s="32"/>
    </row>
    <row r="22" customFormat="false" ht="12.75" hidden="false" customHeight="false" outlineLevel="0" collapsed="false">
      <c r="A22" s="32" t="str">
        <f aca="false">'Smap - Diário'!B117</f>
        <v>6,403</v>
      </c>
      <c r="B22" s="32" t="str">
        <f aca="false">'Smap - Diário'!B200</f>
        <v>6,221</v>
      </c>
      <c r="C22" s="32" t="str">
        <f aca="false">'Smap - Diário'!B280</f>
        <v>3,668</v>
      </c>
      <c r="D22" s="32"/>
      <c r="E22" s="32"/>
      <c r="F22" s="32"/>
      <c r="G22" s="32"/>
    </row>
    <row r="23" customFormat="false" ht="12.75" hidden="false" customHeight="false" outlineLevel="0" collapsed="false">
      <c r="A23" s="32" t="str">
        <f aca="false">'Smap - Diário'!B118</f>
        <v>8,569</v>
      </c>
      <c r="B23" s="32" t="str">
        <f aca="false">'Smap - Diário'!B201</f>
        <v>6,043</v>
      </c>
      <c r="C23" s="32" t="n">
        <f aca="false">'Smap - Diário'!B281</f>
        <v>3.53</v>
      </c>
      <c r="D23" s="32"/>
      <c r="E23" s="32"/>
    </row>
    <row r="24" customFormat="false" ht="12.75" hidden="false" customHeight="false" outlineLevel="0" collapsed="false">
      <c r="A24" s="32" t="str">
        <f aca="false">'Smap - Diário'!B119</f>
        <v>7,349</v>
      </c>
      <c r="B24" s="32" t="str">
        <f aca="false">'Smap - Diário'!B202</f>
        <v>5,866</v>
      </c>
      <c r="C24" s="32" t="str">
        <f aca="false">'Smap - Diário'!B282</f>
        <v>3,808</v>
      </c>
      <c r="D24" s="32"/>
      <c r="E24" s="32"/>
    </row>
    <row r="25" customFormat="false" ht="12.75" hidden="false" customHeight="false" outlineLevel="0" collapsed="false">
      <c r="A25" s="32" t="str">
        <f aca="false">'Smap - Diário'!B120</f>
        <v>6,587</v>
      </c>
      <c r="B25" s="32" t="str">
        <f aca="false">'Smap - Diário'!B203</f>
        <v>5,866</v>
      </c>
      <c r="C25" s="32" t="str">
        <f aca="false">'Smap - Diário'!B283</f>
        <v>4,096</v>
      </c>
      <c r="D25" s="32"/>
      <c r="E25" s="32"/>
    </row>
    <row r="26" customFormat="false" ht="12.75" hidden="false" customHeight="false" outlineLevel="0" collapsed="false">
      <c r="A26" s="32" t="str">
        <f aca="false">'Smap - Diário'!B121</f>
        <v>6,587</v>
      </c>
      <c r="B26" s="32" t="str">
        <f aca="false">'Smap - Diário'!B204</f>
        <v>5,866</v>
      </c>
      <c r="C26" s="32" t="str">
        <f aca="false">'Smap - Diário'!B284</f>
        <v>4,096</v>
      </c>
      <c r="D26" s="32"/>
    </row>
    <row r="27" customFormat="false" ht="12.75" hidden="false" customHeight="false" outlineLevel="0" collapsed="false">
      <c r="A27" s="32" t="str">
        <f aca="false">'Smap - Diário'!B122</f>
        <v>6,587</v>
      </c>
      <c r="B27" s="32" t="str">
        <f aca="false">'Smap - Diário'!B205</f>
        <v>5,692</v>
      </c>
      <c r="C27" s="32" t="str">
        <f aca="false">'Smap - Diário'!B285</f>
        <v>3,951</v>
      </c>
      <c r="D27" s="32"/>
    </row>
    <row r="28" customFormat="false" ht="12.75" hidden="false" customHeight="false" outlineLevel="0" collapsed="false">
      <c r="A28" s="32" t="str">
        <f aca="false">'Smap - Diário'!B123</f>
        <v>6,403</v>
      </c>
      <c r="B28" s="32" t="str">
        <f aca="false">'Smap - Diário'!B206</f>
        <v>5,692</v>
      </c>
      <c r="C28" s="32" t="str">
        <f aca="false">'Smap - Diário'!B286</f>
        <v>3,808</v>
      </c>
    </row>
    <row r="29" customFormat="false" ht="12.75" hidden="false" customHeight="false" outlineLevel="0" collapsed="false">
      <c r="A29" s="32" t="str">
        <f aca="false">'Smap - Diário'!B124</f>
        <v>9,434</v>
      </c>
      <c r="B29" s="32" t="str">
        <f aca="false">'Smap - Diário'!B207</f>
        <v>6,221</v>
      </c>
      <c r="C29" s="32" t="str">
        <f aca="false">'Smap - Diário'!B287</f>
        <v>5,186</v>
      </c>
    </row>
    <row r="30" customFormat="false" ht="12.75" hidden="false" customHeight="false" outlineLevel="0" collapsed="false">
      <c r="A30" s="32" t="str">
        <f aca="false">'Smap - Diário'!B125</f>
        <v>7,546</v>
      </c>
      <c r="B30" s="32" t="str">
        <f aca="false">'Smap - Diário'!B208</f>
        <v>6,774</v>
      </c>
      <c r="C30" s="32" t="str">
        <f aca="false">'Smap - Diário'!B288</f>
        <v>5,866</v>
      </c>
    </row>
    <row r="31" customFormat="false" ht="12.75" hidden="false" customHeight="false" outlineLevel="0" collapsed="false">
      <c r="A31" s="32" t="str">
        <f aca="false">'Smap - Diário'!B126</f>
        <v>6,587</v>
      </c>
      <c r="B31" s="32" t="str">
        <f aca="false">'Smap - Diário'!B209</f>
        <v>5,866</v>
      </c>
      <c r="C31" s="32" t="str">
        <f aca="false">'Smap - Diário'!B289</f>
        <v>4,862</v>
      </c>
    </row>
    <row r="32" customFormat="false" ht="12.75" hidden="false" customHeight="false" outlineLevel="0" collapsed="false">
      <c r="A32" s="32" t="str">
        <f aca="false">'Smap - Diário'!B127</f>
        <v>6,221</v>
      </c>
      <c r="B32" s="32" t="str">
        <f aca="false">'Smap - Diário'!B210</f>
        <v>5,866</v>
      </c>
      <c r="C32" s="32" t="str">
        <f aca="false">'Smap - Diário'!B290</f>
        <v>3,951</v>
      </c>
    </row>
    <row r="33" customFormat="false" ht="12.75" hidden="false" customHeight="false" outlineLevel="0" collapsed="false">
      <c r="A33" s="32" t="str">
        <f aca="false">'Smap - Diário'!B128</f>
        <v>6,221</v>
      </c>
      <c r="B33" s="32" t="str">
        <f aca="false">'Smap - Diário'!B211</f>
        <v>5,866</v>
      </c>
      <c r="C33" s="32" t="str">
        <f aca="false">'Smap - Diário'!B291</f>
        <v>3,951</v>
      </c>
    </row>
    <row r="34" customFormat="false" ht="12.75" hidden="false" customHeight="false" outlineLevel="0" collapsed="false">
      <c r="A34" s="32" t="str">
        <f aca="false">'Smap - Diário'!B129</f>
        <v>6,221</v>
      </c>
      <c r="B34" s="32" t="str">
        <f aca="false">'Smap - Diário'!B212</f>
        <v>6,587</v>
      </c>
      <c r="C34" s="32" t="str">
        <f aca="false">'Smap - Diário'!B292</f>
        <v>3,668</v>
      </c>
    </row>
    <row r="35" customFormat="false" ht="12.75" hidden="false" customHeight="false" outlineLevel="0" collapsed="false">
      <c r="A35" s="32" t="str">
        <f aca="false">'Smap - Diário'!B130</f>
        <v>6,587</v>
      </c>
      <c r="B35" s="32" t="str">
        <f aca="false">'Smap - Diário'!B213</f>
        <v>5,866</v>
      </c>
      <c r="C35" s="32" t="str">
        <f aca="false">'Smap - Diário'!B293</f>
        <v>3,668</v>
      </c>
    </row>
    <row r="36" customFormat="false" ht="12.75" hidden="false" customHeight="false" outlineLevel="0" collapsed="false">
      <c r="A36" s="32" t="str">
        <f aca="false">'Smap - Diário'!B131</f>
        <v>6,963</v>
      </c>
      <c r="B36" s="32" t="str">
        <f aca="false">'Smap - Diário'!B214</f>
        <v>5,692</v>
      </c>
      <c r="C36" s="32" t="n">
        <f aca="false">'Smap - Diário'!B294</f>
        <v>3.53</v>
      </c>
    </row>
    <row r="37" customFormat="false" ht="12.75" hidden="false" customHeight="false" outlineLevel="0" collapsed="false">
      <c r="A37" s="32" t="str">
        <f aca="false">'Smap - Diário'!B132</f>
        <v>6,221</v>
      </c>
      <c r="B37" s="32" t="str">
        <f aca="false">'Smap - Diário'!B215</f>
        <v>5,692</v>
      </c>
      <c r="C37" s="32" t="n">
        <f aca="false">'Smap - Diário'!B295</f>
        <v>3.53</v>
      </c>
    </row>
    <row r="38" customFormat="false" ht="12.75" hidden="false" customHeight="false" outlineLevel="0" collapsed="false">
      <c r="A38" s="32" t="str">
        <f aca="false">'Smap - Diário'!B133</f>
        <v>5,866</v>
      </c>
      <c r="B38" s="32" t="str">
        <f aca="false">'Smap - Diário'!B216</f>
        <v>7,746</v>
      </c>
      <c r="C38" s="32" t="n">
        <f aca="false">'Smap - Diário'!B296</f>
        <v>3.53</v>
      </c>
    </row>
    <row r="39" customFormat="false" ht="12.75" hidden="false" customHeight="false" outlineLevel="0" collapsed="false">
      <c r="A39" s="32" t="str">
        <f aca="false">'Smap - Diário'!B134</f>
        <v>5,866</v>
      </c>
      <c r="B39" s="32" t="str">
        <f aca="false">'Smap - Diário'!B217</f>
        <v>12,525</v>
      </c>
      <c r="C39" s="32" t="str">
        <f aca="false">'Smap - Diário'!B297</f>
        <v>3,668</v>
      </c>
    </row>
    <row r="40" customFormat="false" ht="12.75" hidden="false" customHeight="false" outlineLevel="0" collapsed="false">
      <c r="A40" s="32" t="str">
        <f aca="false">'Smap - Diário'!B135</f>
        <v>6,403</v>
      </c>
      <c r="B40" s="32" t="str">
        <f aca="false">'Smap - Diário'!B218</f>
        <v>6,963</v>
      </c>
      <c r="C40" s="32" t="str">
        <f aca="false">'Smap - Diário'!B298</f>
        <v>3,668</v>
      </c>
    </row>
    <row r="41" customFormat="false" ht="12.75" hidden="false" customHeight="false" outlineLevel="0" collapsed="false">
      <c r="A41" s="32" t="str">
        <f aca="false">'Smap - Diário'!B136</f>
        <v>6,221</v>
      </c>
      <c r="B41" s="32" t="str">
        <f aca="false">'Smap - Diário'!B219</f>
        <v>6,043</v>
      </c>
      <c r="C41" s="32" t="str">
        <f aca="false">'Smap - Diário'!B299</f>
        <v>3,395</v>
      </c>
    </row>
    <row r="42" customFormat="false" ht="12.75" hidden="false" customHeight="false" outlineLevel="0" collapsed="false">
      <c r="A42" s="32" t="str">
        <f aca="false">'Smap - Diário'!B137</f>
        <v>6,403</v>
      </c>
      <c r="B42" s="32" t="str">
        <f aca="false">'Smap - Diário'!B220</f>
        <v>5,866</v>
      </c>
      <c r="C42" s="32" t="str">
        <f aca="false">'Smap - Diário'!B300</f>
        <v>3,395</v>
      </c>
    </row>
    <row r="43" customFormat="false" ht="12.75" hidden="false" customHeight="false" outlineLevel="0" collapsed="false">
      <c r="A43" s="32" t="str">
        <f aca="false">'Smap - Diário'!B138</f>
        <v>9,214</v>
      </c>
      <c r="B43" s="32" t="str">
        <f aca="false">'Smap - Diário'!B221</f>
        <v>5,692</v>
      </c>
      <c r="C43" s="32" t="str">
        <f aca="false">'Smap - Diário'!B301</f>
        <v>3,395</v>
      </c>
    </row>
    <row r="44" customFormat="false" ht="12.75" hidden="false" customHeight="false" outlineLevel="0" collapsed="false">
      <c r="A44" s="32" t="str">
        <f aca="false">'Smap - Diário'!B139</f>
        <v>22,896</v>
      </c>
      <c r="B44" s="32" t="str">
        <f aca="false">'Smap - Diário'!B222</f>
        <v>5,692</v>
      </c>
      <c r="C44" s="32" t="str">
        <f aca="false">'Smap - Diário'!B302</f>
        <v>3,262</v>
      </c>
    </row>
    <row r="45" customFormat="false" ht="12.75" hidden="false" customHeight="false" outlineLevel="0" collapsed="false">
      <c r="A45" s="32" t="str">
        <f aca="false">'Smap - Diário'!B140</f>
        <v>10,572</v>
      </c>
      <c r="B45" s="32" t="str">
        <f aca="false">'Smap - Diário'!B223</f>
        <v>5,521</v>
      </c>
      <c r="C45" s="32" t="n">
        <f aca="false">'Smap - Diário'!B303</f>
        <v>3.53</v>
      </c>
    </row>
    <row r="46" customFormat="false" ht="12.75" hidden="false" customHeight="false" outlineLevel="0" collapsed="false">
      <c r="A46" s="32" t="str">
        <f aca="false">'Smap - Diário'!B141</f>
        <v>8,996</v>
      </c>
      <c r="B46" s="32" t="str">
        <f aca="false">'Smap - Diário'!B224</f>
        <v>5,521</v>
      </c>
      <c r="C46" s="32" t="str">
        <f aca="false">'Smap - Diário'!B304</f>
        <v>5,186</v>
      </c>
    </row>
    <row r="47" customFormat="false" ht="12.75" hidden="false" customHeight="false" outlineLevel="0" collapsed="false">
      <c r="A47" s="32" t="str">
        <f aca="false">'Smap - Diário'!B142</f>
        <v>7,948</v>
      </c>
      <c r="B47" s="32" t="str">
        <f aca="false">'Smap - Diário'!B225</f>
        <v>5,352</v>
      </c>
      <c r="C47" s="32" t="str">
        <f aca="false">'Smap - Diário'!B305</f>
        <v>13,829</v>
      </c>
    </row>
    <row r="48" customFormat="false" ht="12.75" hidden="false" customHeight="false" outlineLevel="0" collapsed="false">
      <c r="A48" s="32" t="str">
        <f aca="false">'Smap - Diário'!B143</f>
        <v>7,155</v>
      </c>
      <c r="B48" s="32" t="str">
        <f aca="false">'Smap - Diário'!B226</f>
        <v>5,352</v>
      </c>
      <c r="C48" s="32" t="str">
        <f aca="false">'Smap - Diário'!B306</f>
        <v>6,043</v>
      </c>
    </row>
    <row r="49" customFormat="false" ht="12.75" hidden="false" customHeight="false" outlineLevel="0" collapsed="false">
      <c r="A49" s="32" t="str">
        <f aca="false">'Smap - Diário'!B144</f>
        <v>6,963</v>
      </c>
      <c r="B49" s="32" t="str">
        <f aca="false">'Smap - Diário'!B227</f>
        <v>5,186</v>
      </c>
      <c r="C49" s="32" t="str">
        <f aca="false">'Smap - Diário'!B307</f>
        <v>4,548</v>
      </c>
    </row>
    <row r="50" customFormat="false" ht="12.75" hidden="false" customHeight="false" outlineLevel="0" collapsed="false">
      <c r="A50" s="32" t="str">
        <f aca="false">'Smap - Diário'!B145</f>
        <v>6,774</v>
      </c>
      <c r="B50" s="32" t="str">
        <f aca="false">'Smap - Diário'!B228</f>
        <v>5,186</v>
      </c>
      <c r="C50" s="32" t="str">
        <f aca="false">'Smap - Diário'!B308</f>
        <v>3,951</v>
      </c>
    </row>
    <row r="51" customFormat="false" ht="12.75" hidden="false" customHeight="false" outlineLevel="0" collapsed="false">
      <c r="A51" s="32" t="str">
        <f aca="false">'Smap - Diário'!B146</f>
        <v>6,587</v>
      </c>
      <c r="B51" s="32" t="str">
        <f aca="false">'Smap - Diário'!B229</f>
        <v>5,023</v>
      </c>
      <c r="C51" s="32" t="str">
        <f aca="false">'Smap - Diário'!B309</f>
        <v>3,668</v>
      </c>
    </row>
    <row r="52" customFormat="false" ht="12.75" hidden="false" customHeight="false" outlineLevel="0" collapsed="false">
      <c r="A52" s="32" t="str">
        <f aca="false">'Smap - Diário'!B147</f>
        <v>6,587</v>
      </c>
      <c r="B52" s="32" t="str">
        <f aca="false">'Smap - Diário'!B230</f>
        <v>5,866</v>
      </c>
      <c r="C52" s="32" t="str">
        <f aca="false">'Smap - Diário'!B310</f>
        <v>3,668</v>
      </c>
    </row>
    <row r="53" customFormat="false" ht="12.75" hidden="false" customHeight="false" outlineLevel="0" collapsed="false">
      <c r="A53" s="32" t="str">
        <f aca="false">'Smap - Diário'!B148</f>
        <v>6,587</v>
      </c>
      <c r="B53" s="32" t="str">
        <f aca="false">'Smap - Diário'!B231</f>
        <v>7,546</v>
      </c>
      <c r="C53" s="32" t="str">
        <f aca="false">'Smap - Diário'!B311</f>
        <v>3,668</v>
      </c>
    </row>
    <row r="54" customFormat="false" ht="12.75" hidden="false" customHeight="false" outlineLevel="0" collapsed="false">
      <c r="A54" s="32" t="str">
        <f aca="false">'Smap - Diário'!B149</f>
        <v>6,221</v>
      </c>
      <c r="B54" s="32" t="str">
        <f aca="false">'Smap - Diário'!B232</f>
        <v>5,521</v>
      </c>
      <c r="C54" s="32" t="n">
        <f aca="false">'Smap - Diário'!B312</f>
        <v>3.53</v>
      </c>
    </row>
    <row r="55" customFormat="false" ht="12.75" hidden="false" customHeight="false" outlineLevel="0" collapsed="false">
      <c r="A55" s="32" t="str">
        <f aca="false">'Smap - Diário'!B150</f>
        <v>6,221</v>
      </c>
      <c r="B55" s="32" t="str">
        <f aca="false">'Smap - Diário'!B233</f>
        <v>5,186</v>
      </c>
      <c r="C55" s="32" t="str">
        <f aca="false">'Smap - Diário'!B313</f>
        <v>3,668</v>
      </c>
    </row>
    <row r="56" customFormat="false" ht="12.75" hidden="false" customHeight="false" outlineLevel="0" collapsed="false">
      <c r="A56" s="32" t="str">
        <f aca="false">'Smap - Diário'!B151</f>
        <v>6,221</v>
      </c>
      <c r="B56" s="32" t="str">
        <f aca="false">'Smap - Diário'!B234</f>
        <v>5,186</v>
      </c>
      <c r="C56" s="32" t="str">
        <f aca="false">'Smap - Diário'!B314</f>
        <v>3,668</v>
      </c>
    </row>
    <row r="57" customFormat="false" ht="12.75" hidden="false" customHeight="false" outlineLevel="0" collapsed="false">
      <c r="A57" s="32"/>
      <c r="B57" s="32" t="str">
        <f aca="false">'Smap - Diário'!B235</f>
        <v>5,023</v>
      </c>
      <c r="C57" s="32" t="str">
        <f aca="false">'Smap - Diário'!B315</f>
        <v>5,186</v>
      </c>
    </row>
    <row r="58" customFormat="false" ht="12.75" hidden="false" customHeight="false" outlineLevel="0" collapsed="false">
      <c r="A58" s="32"/>
      <c r="B58" s="32" t="str">
        <f aca="false">'Smap - Diário'!B236</f>
        <v>5,023</v>
      </c>
      <c r="C58" s="32" t="str">
        <f aca="false">'Smap - Diário'!B316</f>
        <v>4,862</v>
      </c>
    </row>
    <row r="59" customFormat="false" ht="12.75" hidden="false" customHeight="false" outlineLevel="0" collapsed="false">
      <c r="A59" s="32"/>
      <c r="B59" s="32" t="str">
        <f aca="false">'Smap - Diário'!B237</f>
        <v>5,023</v>
      </c>
      <c r="C59" s="32" t="str">
        <f aca="false">'Smap - Diário'!B317</f>
        <v>3,668</v>
      </c>
    </row>
    <row r="60" customFormat="false" ht="12.75" hidden="false" customHeight="false" outlineLevel="0" collapsed="false">
      <c r="A60" s="32"/>
      <c r="B60" s="32" t="str">
        <f aca="false">'Smap - Diário'!B238</f>
        <v>4,862</v>
      </c>
      <c r="C60" s="32" t="n">
        <f aca="false">'Smap - Diário'!B318</f>
        <v>3.53</v>
      </c>
    </row>
    <row r="61" customFormat="false" ht="12.75" hidden="false" customHeight="false" outlineLevel="0" collapsed="false">
      <c r="A61" s="32"/>
      <c r="B61" s="32" t="str">
        <f aca="false">'Smap - Diário'!B239</f>
        <v>4,862</v>
      </c>
      <c r="C61" s="32" t="str">
        <f aca="false">'Smap - Diário'!B319</f>
        <v>3,668</v>
      </c>
    </row>
    <row r="62" customFormat="false" ht="12.75" hidden="false" customHeight="false" outlineLevel="0" collapsed="false">
      <c r="A62" s="32"/>
      <c r="B62" s="32" t="str">
        <f aca="false">'Smap - Diário'!B240</f>
        <v>4,862</v>
      </c>
      <c r="C62" s="32" t="str">
        <f aca="false">'Smap - Diário'!B320</f>
        <v>3,808</v>
      </c>
    </row>
    <row r="63" customFormat="false" ht="12.75" hidden="false" customHeight="false" outlineLevel="0" collapsed="false">
      <c r="A63" s="32"/>
      <c r="B63" s="32" t="str">
        <f aca="false">'Smap - Diário'!B241</f>
        <v>4,704</v>
      </c>
      <c r="C63" s="32" t="str">
        <f aca="false">'Smap - Diário'!B321</f>
        <v>3,808</v>
      </c>
    </row>
    <row r="64" customFormat="false" ht="12.75" hidden="false" customHeight="false" outlineLevel="0" collapsed="false">
      <c r="A64" s="32"/>
      <c r="B64" s="32" t="str">
        <f aca="false">'Smap - Diário'!B242</f>
        <v>4,704</v>
      </c>
      <c r="C64" s="32" t="str">
        <f aca="false">'Smap - Diário'!B322</f>
        <v>3,395</v>
      </c>
    </row>
    <row r="65" customFormat="false" ht="12.75" hidden="false" customHeight="false" outlineLevel="0" collapsed="false">
      <c r="A65" s="32"/>
      <c r="B65" s="32" t="str">
        <f aca="false">'Smap - Diário'!B243</f>
        <v>4,704</v>
      </c>
      <c r="C65" s="32" t="str">
        <f aca="false">'Smap - Diário'!B323</f>
        <v>3,395</v>
      </c>
    </row>
    <row r="66" customFormat="false" ht="12.75" hidden="false" customHeight="false" outlineLevel="0" collapsed="false">
      <c r="A66" s="32"/>
      <c r="B66" s="32" t="str">
        <f aca="false">'Smap - Diário'!B244</f>
        <v>4,704</v>
      </c>
      <c r="C66" s="32" t="str">
        <f aca="false">'Smap - Diário'!B324</f>
        <v>3,395</v>
      </c>
    </row>
    <row r="67" customFormat="false" ht="12.75" hidden="false" customHeight="false" outlineLevel="0" collapsed="false">
      <c r="A67" s="32"/>
      <c r="B67" s="32" t="str">
        <f aca="false">'Smap - Diário'!B245</f>
        <v>4,704</v>
      </c>
      <c r="C67" s="32" t="str">
        <f aca="false">'Smap - Diário'!B325</f>
        <v>3,668</v>
      </c>
    </row>
    <row r="68" customFormat="false" ht="12.75" hidden="false" customHeight="false" outlineLevel="0" collapsed="false">
      <c r="A68" s="32"/>
      <c r="B68" s="32"/>
      <c r="C68" s="32" t="str">
        <f aca="false">'Smap - Diário'!B326</f>
        <v>3,668</v>
      </c>
    </row>
    <row r="69" customFormat="false" ht="12.75" hidden="false" customHeight="false" outlineLevel="0" collapsed="false">
      <c r="A69" s="32"/>
      <c r="B69" s="32"/>
      <c r="C69" s="32" t="n">
        <f aca="false">'Smap - Diário'!B327</f>
        <v>3.53</v>
      </c>
    </row>
    <row r="70" customFormat="false" ht="12.75" hidden="false" customHeight="false" outlineLevel="0" collapsed="false">
      <c r="A70" s="32"/>
      <c r="B70" s="32"/>
      <c r="C70" s="32" t="n">
        <f aca="false">'Smap - Diário'!B328</f>
        <v>3.53</v>
      </c>
    </row>
    <row r="71" customFormat="false" ht="12.75" hidden="false" customHeight="false" outlineLevel="0" collapsed="false">
      <c r="A71" s="32"/>
      <c r="B71" s="32"/>
      <c r="C71" s="32" t="str">
        <f aca="false">'Smap - Diário'!B329</f>
        <v>3,668</v>
      </c>
    </row>
    <row r="72" customFormat="false" ht="12.75" hidden="false" customHeight="false" outlineLevel="0" collapsed="false">
      <c r="A72" s="32"/>
      <c r="B72" s="32"/>
      <c r="C72" s="32" t="str">
        <f aca="false">'Smap - Diário'!B330</f>
        <v>3,395</v>
      </c>
    </row>
    <row r="73" customFormat="false" ht="12.75" hidden="false" customHeight="false" outlineLevel="0" collapsed="false">
      <c r="A73" s="32"/>
      <c r="B73" s="32"/>
      <c r="C73" s="32" t="str">
        <f aca="false">'Smap - Diário'!B331</f>
        <v>3,395</v>
      </c>
    </row>
    <row r="74" customFormat="false" ht="12.75" hidden="false" customHeight="false" outlineLevel="0" collapsed="false">
      <c r="A74" s="32"/>
      <c r="B74" s="32"/>
      <c r="C74" s="32" t="str">
        <f aca="false">'Smap - Diário'!B332</f>
        <v>4,548</v>
      </c>
    </row>
    <row r="75" customFormat="false" ht="12.75" hidden="false" customHeight="false" outlineLevel="0" collapsed="false">
      <c r="A75" s="32"/>
      <c r="B75" s="32"/>
      <c r="C75" s="32" t="str">
        <f aca="false">'Smap - Diário'!B333</f>
        <v>3,951</v>
      </c>
    </row>
    <row r="76" customFormat="false" ht="12.75" hidden="false" customHeight="false" outlineLevel="0" collapsed="false">
      <c r="A76" s="32"/>
      <c r="B76" s="32"/>
      <c r="C76" s="32" t="str">
        <f aca="false">'Smap - Diário'!B334</f>
        <v>3,668</v>
      </c>
    </row>
    <row r="77" customFormat="false" ht="12.75" hidden="false" customHeight="false" outlineLevel="0" collapsed="false">
      <c r="A77" s="32"/>
      <c r="B77" s="32"/>
      <c r="C77" s="32" t="str">
        <f aca="false">'Smap - Diário'!B335</f>
        <v>6,587</v>
      </c>
    </row>
    <row r="78" customFormat="false" ht="12.75" hidden="false" customHeight="false" outlineLevel="0" collapsed="false">
      <c r="A78" s="32"/>
      <c r="B78" s="32"/>
      <c r="C78" s="32" t="str">
        <f aca="false">'Smap - Diário'!B336</f>
        <v>9,881</v>
      </c>
    </row>
    <row r="79" customFormat="false" ht="12.75" hidden="false" customHeight="false" outlineLevel="0" collapsed="false">
      <c r="A79" s="32"/>
      <c r="B79" s="32"/>
      <c r="C79" s="32" t="str">
        <f aca="false">'Smap - Diário'!B337</f>
        <v>7,349</v>
      </c>
    </row>
    <row r="80" customFormat="false" ht="12.75" hidden="false" customHeight="false" outlineLevel="0" collapsed="false">
      <c r="A80" s="32"/>
      <c r="B80" s="32"/>
      <c r="C80" s="32" t="str">
        <f aca="false">'Smap - Diário'!B338</f>
        <v>5,186</v>
      </c>
    </row>
    <row r="81" customFormat="false" ht="12.75" hidden="false" customHeight="false" outlineLevel="0" collapsed="false">
      <c r="A81" s="32"/>
      <c r="B81" s="32"/>
      <c r="C81" s="32" t="str">
        <f aca="false">'Smap - Diário'!B339</f>
        <v>3,951</v>
      </c>
    </row>
    <row r="82" customFormat="false" ht="12.75" hidden="false" customHeight="false" outlineLevel="0" collapsed="false">
      <c r="A82" s="32"/>
      <c r="B82" s="32"/>
      <c r="C82" s="32" t="str">
        <f aca="false">'Smap - Diário'!B340</f>
        <v>4,395</v>
      </c>
    </row>
    <row r="83" customFormat="false" ht="12.75" hidden="false" customHeight="false" outlineLevel="0" collapsed="false">
      <c r="A83" s="32"/>
      <c r="B83" s="32"/>
      <c r="C83" s="32" t="str">
        <f aca="false">'Smap - Diário'!B341</f>
        <v>3,951</v>
      </c>
    </row>
    <row r="84" customFormat="false" ht="12.75" hidden="false" customHeight="false" outlineLevel="0" collapsed="false">
      <c r="A84" s="32"/>
      <c r="B84" s="32"/>
      <c r="C84" s="32" t="str">
        <f aca="false">'Smap - Diário'!B342</f>
        <v>11,045</v>
      </c>
    </row>
    <row r="85" customFormat="false" ht="12.75" hidden="false" customHeight="false" outlineLevel="0" collapsed="false">
      <c r="A85" s="32"/>
      <c r="B85" s="32"/>
      <c r="C85" s="32" t="str">
        <f aca="false">'Smap - Diário'!B343</f>
        <v>6,221</v>
      </c>
    </row>
    <row r="86" customFormat="false" ht="12.75" hidden="false" customHeight="false" outlineLevel="0" collapsed="false">
      <c r="A86" s="32"/>
      <c r="B86" s="32"/>
      <c r="C86" s="32" t="str">
        <f aca="false">'Smap - Diário'!B344</f>
        <v>4,548</v>
      </c>
    </row>
    <row r="87" customFormat="false" ht="12.75" hidden="false" customHeight="false" outlineLevel="0" collapsed="false">
      <c r="A87" s="32"/>
      <c r="B87" s="32"/>
      <c r="C87" s="32" t="str">
        <f aca="false">'Smap - Diário'!B345</f>
        <v>3,951</v>
      </c>
    </row>
    <row r="88" customFormat="false" ht="12.75" hidden="false" customHeight="false" outlineLevel="0" collapsed="false">
      <c r="A88" s="32"/>
      <c r="B88" s="32"/>
      <c r="C88" s="32" t="n">
        <f aca="false">'Smap - Diário'!B346</f>
        <v>3.53</v>
      </c>
    </row>
    <row r="89" customFormat="false" ht="12.75" hidden="false" customHeight="false" outlineLevel="0" collapsed="false">
      <c r="A89" s="32"/>
      <c r="B89" s="32"/>
      <c r="C89" s="32" t="str">
        <f aca="false">'Smap - Diário'!B347</f>
        <v>4,395</v>
      </c>
    </row>
    <row r="90" customFormat="false" ht="12.75" hidden="false" customHeight="false" outlineLevel="0" collapsed="false">
      <c r="A90" s="32"/>
      <c r="B90" s="32"/>
      <c r="C90" s="32" t="str">
        <f aca="false">'Smap - Diário'!B348</f>
        <v>4,704</v>
      </c>
    </row>
    <row r="91" customFormat="false" ht="12.75" hidden="false" customHeight="false" outlineLevel="0" collapsed="false">
      <c r="A91" s="32"/>
      <c r="B91" s="32"/>
      <c r="C91" s="32"/>
    </row>
    <row r="92" customFormat="false" ht="12.75" hidden="false" customHeight="false" outlineLevel="0" collapsed="false">
      <c r="A92" s="32"/>
      <c r="B92" s="32"/>
      <c r="C92" s="32"/>
    </row>
    <row r="93" customFormat="false" ht="12.75" hidden="false" customHeight="false" outlineLevel="0" collapsed="false">
      <c r="A93" s="32"/>
      <c r="B93" s="32"/>
      <c r="C93" s="32"/>
    </row>
    <row r="94" customFormat="false" ht="12.75" hidden="false" customHeight="false" outlineLevel="0" collapsed="false">
      <c r="A94" s="32"/>
      <c r="B94" s="32"/>
      <c r="C94" s="32"/>
    </row>
    <row r="95" customFormat="false" ht="12.75" hidden="false" customHeight="false" outlineLevel="0" collapsed="false">
      <c r="A95" s="32"/>
      <c r="B95" s="32"/>
      <c r="C95" s="32"/>
    </row>
    <row r="96" customFormat="false" ht="12.75" hidden="false" customHeight="false" outlineLevel="0" collapsed="false">
      <c r="A96" s="32"/>
      <c r="B96" s="32"/>
      <c r="C96" s="32"/>
    </row>
    <row r="97" customFormat="false" ht="12.75" hidden="false" customHeight="false" outlineLevel="0" collapsed="false">
      <c r="A97" s="32"/>
      <c r="B97" s="32"/>
      <c r="C97" s="32"/>
    </row>
    <row r="98" customFormat="false" ht="12.75" hidden="false" customHeight="false" outlineLevel="0" collapsed="false">
      <c r="A98" s="32"/>
      <c r="B98" s="32"/>
      <c r="C98" s="32"/>
    </row>
    <row r="99" customFormat="false" ht="12.75" hidden="false" customHeight="false" outlineLevel="0" collapsed="false">
      <c r="A99" s="32"/>
      <c r="B99" s="32"/>
      <c r="C99" s="32"/>
    </row>
    <row r="100" customFormat="false" ht="12.75" hidden="false" customHeight="false" outlineLevel="0" collapsed="false">
      <c r="A100" s="32"/>
      <c r="B100" s="32"/>
      <c r="C100" s="3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2.11"/>
    <col collapsed="false" customWidth="true" hidden="false" outlineLevel="0" max="3" min="3" style="1" width="10.11"/>
  </cols>
  <sheetData>
    <row r="1" customFormat="false" ht="13.5" hidden="false" customHeight="false" outlineLevel="0" collapsed="false">
      <c r="A1" s="124" t="str">
        <f aca="false">'Smap - Diário'!H1</f>
        <v>Rio Laranjinha em Porto Santa Terezinha</v>
      </c>
      <c r="B1" s="125"/>
      <c r="C1" s="126"/>
    </row>
    <row r="2" customFormat="false" ht="13.5" hidden="false" customHeight="false" outlineLevel="0" collapsed="false">
      <c r="A2" s="127" t="n">
        <f aca="false">'Smap - Diário'!A18</f>
        <v>40909</v>
      </c>
      <c r="B2" s="128" t="e">
        <f aca="false">'smap - diário'!#ref!</f>
        <v>#VALUE!</v>
      </c>
      <c r="C2" s="129" t="n">
        <f aca="false">'Smap - Diário'!A14</f>
        <v>367</v>
      </c>
    </row>
    <row r="3" customFormat="false" ht="12.75" hidden="false" customHeight="false" outlineLevel="0" collapsed="false">
      <c r="A3" s="130" t="s">
        <v>1</v>
      </c>
      <c r="B3" s="126"/>
      <c r="C3" s="131"/>
    </row>
    <row r="4" customFormat="false" ht="12.75" hidden="false" customHeight="false" outlineLevel="0" collapsed="false">
      <c r="A4" s="132" t="s">
        <v>5</v>
      </c>
      <c r="B4" s="133" t="n">
        <f aca="false">'Smap - Diário'!K3</f>
        <v>206</v>
      </c>
      <c r="C4" s="131" t="s">
        <v>6</v>
      </c>
    </row>
    <row r="5" customFormat="false" ht="12.75" hidden="false" customHeight="false" outlineLevel="0" collapsed="false">
      <c r="A5" s="132" t="s">
        <v>11</v>
      </c>
      <c r="B5" s="133" t="n">
        <f aca="false">'Smap - Diário'!K4</f>
        <v>10</v>
      </c>
      <c r="C5" s="131" t="s">
        <v>9</v>
      </c>
    </row>
    <row r="6" customFormat="false" ht="12.75" hidden="false" customHeight="false" outlineLevel="0" collapsed="false">
      <c r="A6" s="132" t="s">
        <v>17</v>
      </c>
      <c r="B6" s="133" t="n">
        <f aca="false">'Smap - Diário'!K5</f>
        <v>50</v>
      </c>
      <c r="C6" s="131" t="s">
        <v>9</v>
      </c>
    </row>
    <row r="7" customFormat="false" ht="12.75" hidden="false" customHeight="false" outlineLevel="0" collapsed="false">
      <c r="A7" s="132" t="s">
        <v>21</v>
      </c>
      <c r="B7" s="133" t="n">
        <f aca="false">'Smap - Diário'!K6</f>
        <v>2.5</v>
      </c>
      <c r="C7" s="131" t="s">
        <v>6</v>
      </c>
    </row>
    <row r="8" customFormat="false" ht="12.75" hidden="false" customHeight="false" outlineLevel="0" collapsed="false">
      <c r="A8" s="132" t="s">
        <v>24</v>
      </c>
      <c r="B8" s="133" t="n">
        <f aca="false">'Smap - Diário'!K7</f>
        <v>1</v>
      </c>
      <c r="C8" s="131" t="s">
        <v>25</v>
      </c>
    </row>
    <row r="9" customFormat="false" ht="13.5" hidden="false" customHeight="false" outlineLevel="0" collapsed="false">
      <c r="A9" s="134" t="s">
        <v>30</v>
      </c>
      <c r="B9" s="133" t="n">
        <f aca="false">'Smap - Diário'!K8</f>
        <v>30</v>
      </c>
      <c r="C9" s="131" t="s">
        <v>25</v>
      </c>
    </row>
    <row r="10" customFormat="false" ht="12.75" hidden="false" customHeight="false" outlineLevel="0" collapsed="false">
      <c r="A10" s="130" t="s">
        <v>3</v>
      </c>
      <c r="B10" s="135"/>
      <c r="C10" s="131"/>
    </row>
    <row r="11" customFormat="false" ht="12.75" hidden="false" customHeight="false" outlineLevel="0" collapsed="false">
      <c r="A11" s="132" t="s">
        <v>8</v>
      </c>
      <c r="B11" s="136" t="n">
        <f aca="false">'Smap - Diário'!R3</f>
        <v>50</v>
      </c>
      <c r="C11" s="131" t="s">
        <v>9</v>
      </c>
    </row>
    <row r="12" customFormat="false" ht="12.75" hidden="false" customHeight="false" outlineLevel="0" collapsed="false">
      <c r="A12" s="132" t="s">
        <v>13</v>
      </c>
      <c r="B12" s="136" t="n">
        <f aca="false">'Smap - Diário'!R4</f>
        <v>35</v>
      </c>
      <c r="C12" s="131" t="s">
        <v>14</v>
      </c>
    </row>
    <row r="13" customFormat="false" ht="13.5" hidden="false" customHeight="false" outlineLevel="0" collapsed="false">
      <c r="A13" s="134" t="s">
        <v>19</v>
      </c>
      <c r="B13" s="136" t="n">
        <f aca="false">'Smap - Diário'!R5</f>
        <v>0</v>
      </c>
      <c r="C13" s="131" t="s">
        <v>14</v>
      </c>
    </row>
    <row r="14" customFormat="false" ht="12.75" hidden="false" customHeight="false" outlineLevel="0" collapsed="false">
      <c r="A14" s="130" t="s">
        <v>27</v>
      </c>
      <c r="B14" s="135"/>
      <c r="C14" s="131"/>
    </row>
    <row r="15" customFormat="false" ht="12.75" hidden="false" customHeight="false" outlineLevel="0" collapsed="false">
      <c r="A15" s="132" t="s">
        <v>32</v>
      </c>
      <c r="B15" s="136" t="n">
        <f aca="false">'Smap - Diário'!R8</f>
        <v>8593</v>
      </c>
      <c r="C15" s="131" t="s">
        <v>33</v>
      </c>
    </row>
    <row r="16" customFormat="false" ht="13.5" hidden="false" customHeight="false" outlineLevel="0" collapsed="false">
      <c r="A16" s="134" t="s">
        <v>82</v>
      </c>
      <c r="B16" s="137" t="n">
        <f aca="false">'Smap - Diário'!M15*'Smap - Diário'!B9</f>
        <v>1.02557382760674</v>
      </c>
      <c r="C16" s="131" t="s">
        <v>182</v>
      </c>
    </row>
    <row r="17" customFormat="false" ht="13.5" hidden="false" customHeight="false" outlineLevel="0" collapsed="false">
      <c r="A17" s="138" t="s">
        <v>183</v>
      </c>
      <c r="B17" s="139" t="str">
        <f aca="false">'Smap - Diário'!C14</f>
        <v>SAG</v>
      </c>
      <c r="C17" s="131"/>
    </row>
    <row r="18" customFormat="false" ht="12.75" hidden="false" customHeight="false" outlineLevel="0" collapsed="false">
      <c r="A18" s="130" t="s">
        <v>184</v>
      </c>
      <c r="B18" s="135" t="s">
        <v>81</v>
      </c>
      <c r="C18" s="140" t="s">
        <v>185</v>
      </c>
    </row>
    <row r="19" customFormat="false" ht="12.75" hidden="false" customHeight="false" outlineLevel="0" collapsed="false">
      <c r="A19" s="132" t="str">
        <f aca="false">'Smap - Diário'!D14</f>
        <v>GGR</v>
      </c>
      <c r="B19" s="141" t="n">
        <f aca="false">'Smap - Diário'!D15</f>
        <v>0.2</v>
      </c>
      <c r="C19" s="141" t="n">
        <f aca="false">'Smap - Diário'!D8</f>
        <v>1.81764757088291</v>
      </c>
    </row>
    <row r="20" customFormat="false" ht="12.75" hidden="false" customHeight="false" outlineLevel="0" collapsed="false">
      <c r="A20" s="132" t="str">
        <f aca="false">'Smap - Diário'!E14</f>
        <v>PST</v>
      </c>
      <c r="B20" s="141" t="n">
        <f aca="false">'Smap - Diário'!E15</f>
        <v>0.3</v>
      </c>
      <c r="C20" s="141" t="n">
        <f aca="false">'Smap - Diário'!E8</f>
        <v>0.65986502381406</v>
      </c>
    </row>
    <row r="21" customFormat="false" ht="12.75" hidden="false" customHeight="false" outlineLevel="0" collapsed="false">
      <c r="A21" s="132" t="str">
        <f aca="false">'Smap - Diário'!F14</f>
        <v>TBO</v>
      </c>
      <c r="B21" s="141" t="n">
        <f aca="false">'Smap - Diário'!F15</f>
        <v>0.1</v>
      </c>
      <c r="C21" s="141" t="n">
        <f aca="false">'Smap - Diário'!F8</f>
        <v>0.348467487204716</v>
      </c>
    </row>
    <row r="22" customFormat="false" ht="12.75" hidden="false" customHeight="false" outlineLevel="0" collapsed="false">
      <c r="A22" s="132" t="str">
        <f aca="false">'Smap - Diário'!G14</f>
        <v>BRA</v>
      </c>
      <c r="B22" s="141" t="n">
        <f aca="false">'Smap - Diário'!G15</f>
        <v>0.4</v>
      </c>
      <c r="C22" s="141" t="n">
        <f aca="false">'Smap - Diário'!G8</f>
        <v>1.07309514391367</v>
      </c>
    </row>
    <row r="23" customFormat="false" ht="12.75" hidden="false" customHeight="false" outlineLevel="0" collapsed="false">
      <c r="A23" s="132" t="n">
        <f aca="false">'Smap - Diário'!H14</f>
        <v>0</v>
      </c>
      <c r="B23" s="141" t="n">
        <f aca="false">'Smap - Diário'!H15</f>
        <v>0</v>
      </c>
      <c r="C23" s="141" t="n">
        <f aca="false">'Smap - Diário'!H8</f>
        <v>0</v>
      </c>
    </row>
    <row r="24" customFormat="false" ht="12.75" hidden="false" customHeight="false" outlineLevel="0" collapsed="false">
      <c r="A24" s="142" t="n">
        <f aca="false">'Smap - Diário'!I14</f>
        <v>0</v>
      </c>
      <c r="B24" s="143" t="n">
        <f aca="false">'Smap - Diário'!I15</f>
        <v>0</v>
      </c>
      <c r="C24" s="143" t="n">
        <f aca="false">'Smap - Diário'!I8</f>
        <v>0</v>
      </c>
    </row>
    <row r="25" customFormat="false" ht="13.5" hidden="false" customHeight="false" outlineLevel="0" collapsed="false">
      <c r="A25" s="134" t="s">
        <v>186</v>
      </c>
      <c r="B25" s="144" t="n">
        <f aca="false">SUM(B19:B24)</f>
        <v>1</v>
      </c>
      <c r="C25" s="144"/>
    </row>
    <row r="26" customFormat="false" ht="12.75" hidden="false" customHeight="false" outlineLevel="0" collapsed="false">
      <c r="A26" s="145" t="s">
        <v>187</v>
      </c>
      <c r="B26" s="136"/>
      <c r="C26" s="131"/>
    </row>
    <row r="27" customFormat="false" ht="12.75" hidden="false" customHeight="false" outlineLevel="0" collapsed="false">
      <c r="A27" s="145" t="s">
        <v>188</v>
      </c>
      <c r="B27" s="141" t="n">
        <f aca="false">'Smap - Diário'!V3</f>
        <v>-1491.43556301389</v>
      </c>
      <c r="C27" s="131"/>
    </row>
    <row r="28" customFormat="false" ht="12.75" hidden="false" customHeight="false" outlineLevel="0" collapsed="false">
      <c r="A28" s="145" t="s">
        <v>189</v>
      </c>
      <c r="B28" s="133" t="n">
        <f aca="false">'Smap - Diário'!V4</f>
        <v>-67808.1659820436</v>
      </c>
      <c r="C28" s="131"/>
    </row>
    <row r="29" customFormat="false" ht="12.75" hidden="false" customHeight="false" outlineLevel="0" collapsed="false">
      <c r="A29" s="145" t="s">
        <v>23</v>
      </c>
      <c r="B29" s="141" t="n">
        <f aca="false">'Smap - Diário'!V6</f>
        <v>-1905.01294689173</v>
      </c>
      <c r="C29" s="131"/>
    </row>
    <row r="30" customFormat="false" ht="12.75" hidden="false" customHeight="false" outlineLevel="0" collapsed="false">
      <c r="A30" s="145" t="s">
        <v>28</v>
      </c>
      <c r="B30" s="133" t="n">
        <f aca="false">'Smap - Diário'!V7</f>
        <v>-182.08174386921</v>
      </c>
      <c r="C30" s="131"/>
    </row>
    <row r="31" customFormat="false" ht="12.75" hidden="false" customHeight="false" outlineLevel="0" collapsed="false">
      <c r="A31" s="145" t="s">
        <v>83</v>
      </c>
      <c r="B31" s="146" t="n">
        <f aca="false">'Smap - Diário'!V16/'Smap - Diário'!B16-1</f>
        <v>13.679390407015</v>
      </c>
      <c r="C31" s="131"/>
    </row>
    <row r="32" customFormat="false" ht="13.5" hidden="false" customHeight="false" outlineLevel="0" collapsed="false">
      <c r="A32" s="147" t="s">
        <v>71</v>
      </c>
      <c r="B32" s="148" t="e">
        <f aca="false">'Smap - Diário'!V14/'Smap - Diário'!B14-1</f>
        <v>#DIV/0!</v>
      </c>
      <c r="C32" s="149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8" activeCellId="0" sqref="I58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08.11"/>
  </cols>
  <sheetData>
    <row r="1" customFormat="false" ht="12.75" hidden="false" customHeight="false" outlineLevel="0" collapsed="false">
      <c r="A1" s="150" t="s">
        <v>190</v>
      </c>
      <c r="B1" s="151"/>
      <c r="C1" s="151"/>
      <c r="D1" s="151"/>
      <c r="E1" s="151"/>
      <c r="F1" s="151"/>
      <c r="G1" s="151"/>
      <c r="H1" s="151"/>
      <c r="I1" s="151"/>
      <c r="J1" s="151"/>
    </row>
    <row r="2" customFormat="false" ht="12.75" hidden="false" customHeight="false" outlineLevel="0" collapsed="false">
      <c r="A2" s="151"/>
      <c r="B2" s="151"/>
      <c r="C2" s="151"/>
      <c r="D2" s="151"/>
      <c r="E2" s="151"/>
      <c r="F2" s="151"/>
      <c r="G2" s="151"/>
      <c r="H2" s="151"/>
      <c r="I2" s="151"/>
      <c r="J2" s="151"/>
    </row>
    <row r="3" customFormat="false" ht="12.75" hidden="false" customHeight="false" outlineLevel="0" collapsed="false">
      <c r="A3" s="151" t="s">
        <v>191</v>
      </c>
      <c r="B3" s="151"/>
      <c r="C3" s="151"/>
      <c r="D3" s="151"/>
      <c r="E3" s="151"/>
      <c r="F3" s="151"/>
      <c r="G3" s="151"/>
      <c r="H3" s="151"/>
      <c r="I3" s="151"/>
      <c r="J3" s="151"/>
    </row>
    <row r="4" customFormat="false" ht="12.75" hidden="false" customHeight="false" outlineLevel="0" collapsed="false">
      <c r="A4" s="151" t="s">
        <v>192</v>
      </c>
      <c r="B4" s="151"/>
      <c r="C4" s="151"/>
      <c r="D4" s="151"/>
      <c r="E4" s="151"/>
      <c r="F4" s="151"/>
      <c r="G4" s="151"/>
      <c r="H4" s="151"/>
      <c r="I4" s="151"/>
      <c r="J4" s="151"/>
    </row>
    <row r="5" customFormat="false" ht="12.75" hidden="false" customHeight="false" outlineLevel="0" collapsed="false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customFormat="false" ht="12.75" hidden="false" customHeight="false" outlineLevel="0" collapsed="false">
      <c r="A6" s="151" t="s">
        <v>193</v>
      </c>
      <c r="B6" s="151"/>
      <c r="C6" s="151"/>
      <c r="D6" s="151"/>
      <c r="E6" s="151"/>
      <c r="F6" s="151"/>
      <c r="G6" s="151"/>
      <c r="H6" s="151"/>
      <c r="I6" s="151"/>
      <c r="J6" s="151"/>
    </row>
    <row r="7" customFormat="false" ht="12.75" hidden="false" customHeight="false" outlineLevel="0" collapsed="false">
      <c r="A7" s="151" t="s">
        <v>194</v>
      </c>
      <c r="B7" s="151"/>
      <c r="C7" s="151"/>
      <c r="D7" s="151"/>
      <c r="E7" s="151"/>
      <c r="F7" s="151"/>
      <c r="G7" s="151"/>
      <c r="H7" s="151"/>
      <c r="I7" s="151"/>
      <c r="J7" s="151"/>
    </row>
    <row r="8" customFormat="false" ht="13.5" hidden="false" customHeight="true" outlineLevel="0" collapsed="false">
      <c r="A8" s="152" t="s">
        <v>195</v>
      </c>
      <c r="B8" s="151"/>
      <c r="C8" s="151"/>
      <c r="D8" s="151"/>
      <c r="E8" s="151"/>
      <c r="F8" s="151"/>
      <c r="G8" s="151"/>
      <c r="H8" s="151"/>
      <c r="I8" s="151"/>
      <c r="J8" s="151"/>
    </row>
    <row r="9" customFormat="false" ht="12.75" hidden="false" customHeight="false" outlineLevel="0" collapsed="false">
      <c r="A9" s="151"/>
      <c r="B9" s="151"/>
      <c r="C9" s="151"/>
      <c r="D9" s="151"/>
      <c r="E9" s="151"/>
      <c r="F9" s="151"/>
      <c r="G9" s="151"/>
      <c r="H9" s="151"/>
      <c r="I9" s="151"/>
      <c r="J9" s="151"/>
    </row>
    <row r="10" customFormat="false" ht="12.75" hidden="false" customHeight="false" outlineLevel="0" collapsed="false">
      <c r="A10" s="151" t="s">
        <v>196</v>
      </c>
      <c r="B10" s="151"/>
      <c r="C10" s="151"/>
      <c r="D10" s="151"/>
      <c r="E10" s="151"/>
      <c r="F10" s="151"/>
      <c r="G10" s="151"/>
      <c r="H10" s="151"/>
      <c r="I10" s="151"/>
      <c r="J10" s="151"/>
    </row>
    <row r="11" customFormat="false" ht="12.75" hidden="false" customHeight="false" outlineLevel="0" collapsed="false">
      <c r="A11" s="151" t="s">
        <v>197</v>
      </c>
      <c r="B11" s="151"/>
      <c r="C11" s="151"/>
      <c r="D11" s="151"/>
      <c r="E11" s="151"/>
      <c r="F11" s="151"/>
      <c r="G11" s="151"/>
      <c r="H11" s="151"/>
      <c r="I11" s="151"/>
      <c r="J11" s="151"/>
    </row>
    <row r="12" customFormat="false" ht="12.75" hidden="false" customHeight="false" outlineLevel="0" collapsed="false">
      <c r="A12" s="151" t="s">
        <v>198</v>
      </c>
      <c r="B12" s="151"/>
      <c r="C12" s="151"/>
      <c r="D12" s="151"/>
      <c r="E12" s="151"/>
      <c r="F12" s="151"/>
      <c r="G12" s="151"/>
      <c r="H12" s="151"/>
      <c r="I12" s="151"/>
      <c r="J12" s="151"/>
    </row>
    <row r="13" customFormat="false" ht="12.75" hidden="false" customHeight="false" outlineLevel="0" collapsed="false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customFormat="false" ht="12.75" hidden="false" customHeight="false" outlineLevel="0" collapsed="false">
      <c r="A14" s="151" t="s">
        <v>199</v>
      </c>
      <c r="B14" s="151"/>
      <c r="C14" s="151"/>
      <c r="D14" s="151"/>
      <c r="E14" s="151"/>
      <c r="F14" s="151"/>
      <c r="G14" s="151"/>
      <c r="H14" s="151"/>
      <c r="I14" s="151"/>
      <c r="J14" s="151"/>
    </row>
    <row r="15" customFormat="false" ht="12.75" hidden="false" customHeight="false" outlineLevel="0" collapsed="false">
      <c r="A15" s="151" t="s">
        <v>200</v>
      </c>
      <c r="B15" s="151"/>
      <c r="C15" s="151"/>
      <c r="D15" s="151"/>
      <c r="E15" s="151"/>
      <c r="F15" s="151"/>
      <c r="G15" s="151"/>
      <c r="H15" s="151"/>
      <c r="I15" s="151"/>
      <c r="J15" s="151"/>
    </row>
    <row r="16" customFormat="false" ht="12.75" hidden="false" customHeight="false" outlineLevel="0" collapsed="false">
      <c r="A16" s="152" t="s">
        <v>201</v>
      </c>
      <c r="B16" s="151"/>
      <c r="C16" s="151"/>
      <c r="D16" s="151"/>
      <c r="E16" s="151"/>
      <c r="F16" s="151"/>
      <c r="G16" s="151"/>
      <c r="H16" s="151"/>
      <c r="I16" s="151"/>
      <c r="J16" s="151"/>
    </row>
    <row r="17" customFormat="false" ht="12.75" hidden="false" customHeight="false" outlineLevel="0" collapsed="false">
      <c r="A17" s="151" t="s">
        <v>202</v>
      </c>
      <c r="B17" s="151"/>
      <c r="C17" s="151"/>
      <c r="D17" s="151"/>
      <c r="E17" s="151"/>
      <c r="F17" s="151"/>
      <c r="G17" s="151"/>
      <c r="H17" s="151"/>
      <c r="I17" s="151"/>
      <c r="J17" s="151"/>
    </row>
    <row r="18" customFormat="false" ht="12.75" hidden="false" customHeight="false" outlineLevel="0" collapsed="false">
      <c r="A18" s="151"/>
      <c r="B18" s="151"/>
      <c r="C18" s="151"/>
      <c r="D18" s="151"/>
      <c r="E18" s="151"/>
      <c r="F18" s="151"/>
      <c r="G18" s="151"/>
      <c r="H18" s="151"/>
      <c r="I18" s="151"/>
      <c r="J18" s="151"/>
    </row>
    <row r="19" customFormat="false" ht="12.75" hidden="false" customHeight="false" outlineLevel="0" collapsed="false">
      <c r="A19" s="150" t="s">
        <v>203</v>
      </c>
      <c r="B19" s="151"/>
      <c r="C19" s="151"/>
      <c r="D19" s="151"/>
      <c r="E19" s="151"/>
      <c r="F19" s="151"/>
      <c r="G19" s="151"/>
      <c r="H19" s="151"/>
      <c r="I19" s="151"/>
      <c r="J19" s="151"/>
    </row>
    <row r="20" customFormat="false" ht="12.75" hidden="false" customHeight="false" outlineLevel="0" collapsed="false">
      <c r="A20" s="151"/>
      <c r="B20" s="151"/>
      <c r="C20" s="151"/>
      <c r="D20" s="151"/>
      <c r="E20" s="151"/>
      <c r="F20" s="151"/>
      <c r="G20" s="151"/>
      <c r="H20" s="151"/>
      <c r="I20" s="151"/>
      <c r="J20" s="151"/>
    </row>
    <row r="21" customFormat="false" ht="12.75" hidden="false" customHeight="false" outlineLevel="0" collapsed="false">
      <c r="A21" s="151" t="s">
        <v>204</v>
      </c>
      <c r="B21" s="151"/>
      <c r="C21" s="151"/>
      <c r="D21" s="151"/>
      <c r="E21" s="151"/>
      <c r="F21" s="151"/>
      <c r="G21" s="151"/>
      <c r="H21" s="151"/>
      <c r="I21" s="151"/>
      <c r="J21" s="151"/>
    </row>
    <row r="22" customFormat="false" ht="12.75" hidden="false" customHeight="false" outlineLevel="0" collapsed="false">
      <c r="A22" s="153" t="s">
        <v>205</v>
      </c>
      <c r="B22" s="151"/>
      <c r="C22" s="151"/>
      <c r="D22" s="151"/>
      <c r="E22" s="151"/>
      <c r="F22" s="151"/>
      <c r="G22" s="151"/>
      <c r="H22" s="151"/>
      <c r="I22" s="151"/>
      <c r="J22" s="151"/>
    </row>
    <row r="23" customFormat="false" ht="12.75" hidden="false" customHeight="false" outlineLevel="0" collapsed="false">
      <c r="A23" s="153"/>
      <c r="B23" s="151"/>
      <c r="C23" s="151"/>
      <c r="D23" s="151"/>
      <c r="E23" s="151"/>
      <c r="F23" s="151"/>
      <c r="G23" s="151"/>
      <c r="H23" s="151"/>
      <c r="I23" s="151"/>
      <c r="J23" s="151"/>
    </row>
    <row r="24" customFormat="false" ht="12.75" hidden="false" customHeight="false" outlineLevel="0" collapsed="false">
      <c r="A24" s="151" t="s">
        <v>206</v>
      </c>
      <c r="B24" s="151"/>
      <c r="C24" s="151"/>
      <c r="D24" s="151"/>
      <c r="E24" s="151"/>
      <c r="F24" s="151"/>
      <c r="G24" s="151"/>
      <c r="H24" s="151"/>
      <c r="I24" s="151"/>
      <c r="J24" s="151"/>
    </row>
    <row r="25" customFormat="false" ht="12.75" hidden="false" customHeight="false" outlineLevel="0" collapsed="false">
      <c r="A25" s="153" t="s">
        <v>207</v>
      </c>
      <c r="B25" s="151"/>
      <c r="C25" s="151"/>
      <c r="D25" s="151"/>
      <c r="E25" s="151"/>
      <c r="F25" s="151"/>
      <c r="G25" s="151"/>
      <c r="H25" s="151"/>
      <c r="I25" s="151"/>
      <c r="J25" s="151"/>
    </row>
    <row r="26" customFormat="false" ht="12.75" hidden="false" customHeight="false" outlineLevel="0" collapsed="false">
      <c r="A26" s="153"/>
      <c r="B26" s="151"/>
      <c r="C26" s="151"/>
      <c r="D26" s="151"/>
      <c r="E26" s="151"/>
      <c r="F26" s="151"/>
      <c r="G26" s="151"/>
      <c r="H26" s="151"/>
      <c r="I26" s="151"/>
      <c r="J26" s="151"/>
    </row>
    <row r="27" customFormat="false" ht="12.75" hidden="false" customHeight="false" outlineLevel="0" collapsed="false">
      <c r="A27" s="151" t="s">
        <v>208</v>
      </c>
      <c r="B27" s="151"/>
      <c r="C27" s="151"/>
      <c r="D27" s="151"/>
      <c r="E27" s="151"/>
      <c r="F27" s="151"/>
      <c r="G27" s="151"/>
      <c r="H27" s="151"/>
      <c r="I27" s="151"/>
      <c r="J27" s="151"/>
    </row>
    <row r="28" customFormat="false" ht="12.75" hidden="false" customHeight="false" outlineLevel="0" collapsed="false">
      <c r="A28" s="151" t="s">
        <v>209</v>
      </c>
      <c r="B28" s="151"/>
      <c r="C28" s="151"/>
      <c r="D28" s="151"/>
      <c r="E28" s="151"/>
      <c r="F28" s="151"/>
      <c r="G28" s="151"/>
      <c r="H28" s="151"/>
      <c r="I28" s="151"/>
      <c r="J28" s="151"/>
    </row>
    <row r="29" customFormat="false" ht="12.75" hidden="false" customHeight="false" outlineLevel="0" collapsed="false">
      <c r="A29" s="151"/>
      <c r="B29" s="151"/>
      <c r="C29" s="151"/>
      <c r="D29" s="151"/>
      <c r="E29" s="151"/>
      <c r="F29" s="151"/>
      <c r="G29" s="151"/>
      <c r="H29" s="151"/>
      <c r="I29" s="151"/>
      <c r="J29" s="151"/>
    </row>
    <row r="30" customFormat="false" ht="12.75" hidden="false" customHeight="false" outlineLevel="0" collapsed="false">
      <c r="A30" s="151" t="s">
        <v>210</v>
      </c>
      <c r="B30" s="151"/>
      <c r="C30" s="151"/>
      <c r="D30" s="151"/>
      <c r="E30" s="151"/>
      <c r="F30" s="151"/>
      <c r="G30" s="151"/>
      <c r="H30" s="151"/>
      <c r="I30" s="151"/>
      <c r="J30" s="151"/>
    </row>
    <row r="31" customFormat="false" ht="12.75" hidden="false" customHeight="false" outlineLevel="0" collapsed="false">
      <c r="A31" s="151" t="s">
        <v>211</v>
      </c>
      <c r="B31" s="151"/>
      <c r="C31" s="151"/>
      <c r="D31" s="151"/>
      <c r="E31" s="151"/>
      <c r="F31" s="151"/>
      <c r="G31" s="151"/>
      <c r="H31" s="151"/>
      <c r="I31" s="151"/>
      <c r="J31" s="151"/>
    </row>
    <row r="32" customFormat="false" ht="12.75" hidden="false" customHeight="false" outlineLevel="0" collapsed="false">
      <c r="A32" s="151"/>
      <c r="B32" s="151"/>
      <c r="C32" s="151"/>
      <c r="D32" s="151"/>
      <c r="E32" s="151"/>
      <c r="F32" s="151"/>
      <c r="G32" s="151"/>
      <c r="H32" s="151"/>
      <c r="I32" s="151"/>
      <c r="J32" s="151"/>
    </row>
    <row r="33" customFormat="false" ht="12.75" hidden="false" customHeight="false" outlineLevel="0" collapsed="false">
      <c r="A33" s="151" t="s">
        <v>212</v>
      </c>
      <c r="B33" s="151"/>
      <c r="C33" s="151"/>
      <c r="D33" s="151"/>
      <c r="E33" s="151"/>
      <c r="F33" s="151"/>
      <c r="G33" s="151"/>
      <c r="H33" s="151"/>
      <c r="I33" s="151"/>
      <c r="J33" s="151"/>
    </row>
    <row r="34" customFormat="false" ht="12.75" hidden="false" customHeight="false" outlineLevel="0" collapsed="false">
      <c r="A34" s="151" t="s">
        <v>213</v>
      </c>
      <c r="B34" s="151"/>
      <c r="C34" s="151"/>
      <c r="D34" s="151"/>
      <c r="E34" s="151"/>
      <c r="F34" s="151"/>
      <c r="G34" s="151"/>
      <c r="H34" s="151"/>
      <c r="I34" s="151"/>
      <c r="J34" s="151"/>
    </row>
    <row r="35" customFormat="false" ht="12.75" hidden="false" customHeight="false" outlineLevel="0" collapsed="false">
      <c r="A35" s="151"/>
      <c r="B35" s="151"/>
      <c r="C35" s="151"/>
      <c r="D35" s="151"/>
      <c r="E35" s="151"/>
      <c r="F35" s="151"/>
      <c r="G35" s="151"/>
      <c r="H35" s="151"/>
      <c r="I35" s="151"/>
      <c r="J35" s="151"/>
    </row>
    <row r="36" customFormat="false" ht="12.75" hidden="false" customHeight="false" outlineLevel="0" collapsed="false">
      <c r="A36" s="152" t="s">
        <v>214</v>
      </c>
      <c r="B36" s="151"/>
      <c r="C36" s="151"/>
      <c r="D36" s="151"/>
      <c r="E36" s="151"/>
      <c r="F36" s="151"/>
      <c r="G36" s="151"/>
      <c r="H36" s="151"/>
      <c r="I36" s="151"/>
      <c r="J36" s="151"/>
    </row>
    <row r="37" customFormat="false" ht="12.75" hidden="false" customHeight="false" outlineLevel="0" collapsed="false">
      <c r="A37" s="152" t="s">
        <v>215</v>
      </c>
      <c r="B37" s="151"/>
      <c r="C37" s="151"/>
      <c r="D37" s="151"/>
      <c r="E37" s="151"/>
      <c r="F37" s="151"/>
      <c r="G37" s="151"/>
      <c r="H37" s="151"/>
      <c r="I37" s="151"/>
      <c r="J37" s="151"/>
    </row>
    <row r="38" customFormat="false" ht="12.75" hidden="false" customHeight="false" outlineLevel="0" collapsed="false">
      <c r="A38" s="152" t="s">
        <v>216</v>
      </c>
      <c r="B38" s="151"/>
      <c r="C38" s="151"/>
      <c r="D38" s="151"/>
      <c r="E38" s="151"/>
      <c r="F38" s="151"/>
      <c r="G38" s="151"/>
      <c r="H38" s="151"/>
      <c r="I38" s="151"/>
      <c r="J38" s="151"/>
    </row>
    <row r="39" customFormat="false" ht="12.75" hidden="false" customHeight="false" outlineLevel="0" collapsed="false">
      <c r="A39" s="151"/>
      <c r="B39" s="151"/>
      <c r="C39" s="151"/>
      <c r="D39" s="151"/>
      <c r="E39" s="151"/>
      <c r="F39" s="151"/>
      <c r="G39" s="151"/>
      <c r="H39" s="151"/>
      <c r="I39" s="151"/>
      <c r="J39" s="151"/>
    </row>
    <row r="40" customFormat="false" ht="12.75" hidden="false" customHeight="false" outlineLevel="0" collapsed="false">
      <c r="A40" s="151" t="s">
        <v>217</v>
      </c>
      <c r="B40" s="151"/>
      <c r="C40" s="151"/>
      <c r="D40" s="151"/>
      <c r="E40" s="151"/>
      <c r="F40" s="151"/>
      <c r="G40" s="151"/>
      <c r="H40" s="151"/>
      <c r="I40" s="151"/>
      <c r="J40" s="151"/>
    </row>
    <row r="41" customFormat="false" ht="12.75" hidden="false" customHeight="false" outlineLevel="0" collapsed="false">
      <c r="A41" s="151"/>
      <c r="B41" s="151"/>
      <c r="C41" s="151"/>
      <c r="D41" s="151"/>
      <c r="E41" s="151"/>
      <c r="F41" s="151"/>
      <c r="G41" s="151"/>
      <c r="H41" s="151"/>
      <c r="I41" s="151"/>
      <c r="J41" s="151"/>
    </row>
    <row r="42" customFormat="false" ht="12.75" hidden="false" customHeight="false" outlineLevel="0" collapsed="false">
      <c r="A42" s="151" t="s">
        <v>218</v>
      </c>
      <c r="B42" s="151"/>
      <c r="C42" s="151"/>
      <c r="D42" s="151"/>
      <c r="E42" s="151"/>
      <c r="F42" s="151"/>
      <c r="G42" s="151"/>
      <c r="H42" s="151"/>
      <c r="I42" s="151"/>
      <c r="J42" s="151"/>
    </row>
    <row r="43" customFormat="false" ht="12.75" hidden="false" customHeight="false" outlineLevel="0" collapsed="false">
      <c r="B43" s="151"/>
      <c r="C43" s="151"/>
      <c r="D43" s="151"/>
      <c r="E43" s="151"/>
      <c r="F43" s="151"/>
      <c r="G43" s="151"/>
      <c r="H43" s="151"/>
      <c r="I43" s="151"/>
    </row>
    <row r="44" customFormat="false" ht="12.75" hidden="false" customHeight="false" outlineLevel="0" collapsed="false">
      <c r="A44" s="151"/>
      <c r="B44" s="151"/>
      <c r="C44" s="151"/>
      <c r="D44" s="151"/>
      <c r="E44" s="151"/>
      <c r="F44" s="151"/>
      <c r="G44" s="151"/>
      <c r="H44" s="151"/>
      <c r="I44" s="151"/>
      <c r="J44" s="151"/>
    </row>
    <row r="45" customFormat="false" ht="12.75" hidden="false" customHeight="false" outlineLevel="0" collapsed="false">
      <c r="A45" s="151"/>
      <c r="B45" s="151"/>
      <c r="C45" s="151"/>
      <c r="D45" s="151"/>
      <c r="E45" s="151"/>
      <c r="F45" s="151"/>
      <c r="G45" s="151"/>
      <c r="H45" s="151"/>
      <c r="I45" s="151"/>
      <c r="J45" s="151"/>
    </row>
    <row r="46" customFormat="false" ht="12.75" hidden="false" customHeight="false" outlineLevel="0" collapsed="false">
      <c r="A46" s="151"/>
      <c r="B46" s="151"/>
      <c r="C46" s="151"/>
      <c r="D46" s="151"/>
      <c r="E46" s="151"/>
      <c r="F46" s="151"/>
      <c r="G46" s="151"/>
      <c r="H46" s="151"/>
      <c r="I46" s="151"/>
      <c r="J46" s="151"/>
    </row>
    <row r="47" customFormat="false" ht="12.75" hidden="false" customHeight="false" outlineLevel="0" collapsed="false">
      <c r="A47" s="151"/>
      <c r="B47" s="151"/>
      <c r="C47" s="151"/>
      <c r="D47" s="151"/>
      <c r="E47" s="151"/>
      <c r="F47" s="151"/>
      <c r="G47" s="151"/>
      <c r="H47" s="151"/>
      <c r="I47" s="151"/>
      <c r="J47" s="151"/>
    </row>
    <row r="48" customFormat="false" ht="12.75" hidden="false" customHeight="false" outlineLevel="0" collapsed="false">
      <c r="B48" s="151"/>
      <c r="C48" s="151"/>
      <c r="D48" s="151"/>
      <c r="E48" s="151"/>
      <c r="F48" s="151"/>
      <c r="G48" s="151"/>
      <c r="H48" s="151"/>
      <c r="I48" s="151"/>
    </row>
    <row r="49" customFormat="false" ht="12.75" hidden="false" customHeight="false" outlineLevel="0" collapsed="false">
      <c r="A49" s="151"/>
      <c r="B49" s="151"/>
      <c r="C49" s="151"/>
      <c r="D49" s="151"/>
      <c r="E49" s="151"/>
      <c r="F49" s="151"/>
      <c r="G49" s="151"/>
      <c r="H49" s="151"/>
      <c r="I49" s="151"/>
      <c r="J49" s="151"/>
    </row>
    <row r="50" customFormat="false" ht="12.75" hidden="false" customHeight="false" outlineLevel="0" collapsed="false">
      <c r="A50" s="151"/>
      <c r="B50" s="151"/>
      <c r="C50" s="151"/>
      <c r="D50" s="151"/>
      <c r="E50" s="151"/>
      <c r="F50" s="151"/>
      <c r="G50" s="151"/>
      <c r="H50" s="151"/>
      <c r="I50" s="151"/>
      <c r="J50" s="151"/>
    </row>
    <row r="51" customFormat="false" ht="12.75" hidden="false" customHeight="false" outlineLevel="0" collapsed="false">
      <c r="A51" s="151"/>
      <c r="B51" s="151"/>
      <c r="C51" s="151"/>
      <c r="D51" s="151"/>
      <c r="E51" s="151"/>
      <c r="F51" s="151"/>
      <c r="G51" s="151"/>
      <c r="H51" s="151"/>
      <c r="I51" s="151"/>
      <c r="J51" s="151"/>
    </row>
    <row r="52" customFormat="false" ht="12.75" hidden="false" customHeight="false" outlineLevel="0" collapsed="false">
      <c r="A52" s="151"/>
      <c r="B52" s="151"/>
      <c r="C52" s="151"/>
      <c r="D52" s="151"/>
      <c r="E52" s="151"/>
      <c r="F52" s="151"/>
      <c r="G52" s="151"/>
      <c r="H52" s="151"/>
      <c r="I52" s="151"/>
      <c r="J52" s="151"/>
    </row>
    <row r="53" customFormat="false" ht="12.75" hidden="false" customHeight="false" outlineLevel="0" collapsed="false">
      <c r="A53" s="151"/>
      <c r="B53" s="151"/>
      <c r="C53" s="151"/>
      <c r="D53" s="151"/>
      <c r="E53" s="151"/>
      <c r="F53" s="151"/>
      <c r="G53" s="151"/>
      <c r="H53" s="151"/>
      <c r="I53" s="151"/>
      <c r="J53" s="151"/>
    </row>
    <row r="54" customFormat="false" ht="12.75" hidden="false" customHeight="false" outlineLevel="0" collapsed="false">
      <c r="A54" s="151"/>
      <c r="B54" s="151"/>
      <c r="C54" s="151"/>
      <c r="D54" s="151"/>
      <c r="E54" s="151"/>
      <c r="F54" s="151"/>
      <c r="G54" s="151"/>
      <c r="H54" s="151"/>
      <c r="I54" s="151"/>
      <c r="J54" s="151"/>
    </row>
    <row r="55" customFormat="false" ht="12.75" hidden="false" customHeight="false" outlineLevel="0" collapsed="false">
      <c r="A55" s="151"/>
      <c r="B55" s="151"/>
      <c r="C55" s="151"/>
      <c r="D55" s="151"/>
      <c r="E55" s="151"/>
      <c r="F55" s="151"/>
      <c r="G55" s="151"/>
      <c r="H55" s="151"/>
      <c r="I55" s="151"/>
      <c r="J55" s="151"/>
    </row>
    <row r="56" customFormat="false" ht="12.75" hidden="false" customHeight="false" outlineLevel="0" collapsed="false">
      <c r="A56" s="151"/>
      <c r="B56" s="151"/>
      <c r="C56" s="151"/>
      <c r="D56" s="151"/>
      <c r="E56" s="151"/>
      <c r="F56" s="151"/>
      <c r="G56" s="151"/>
      <c r="H56" s="151"/>
      <c r="I56" s="151"/>
      <c r="J56" s="151"/>
    </row>
    <row r="57" customFormat="false" ht="12.75" hidden="false" customHeight="false" outlineLevel="0" collapsed="false">
      <c r="A57" s="151"/>
      <c r="B57" s="151"/>
      <c r="C57" s="151"/>
      <c r="D57" s="151"/>
      <c r="E57" s="151"/>
      <c r="F57" s="151"/>
      <c r="G57" s="151"/>
      <c r="H57" s="151"/>
      <c r="I57" s="151"/>
      <c r="J57" s="151"/>
    </row>
    <row r="58" customFormat="false" ht="12.75" hidden="false" customHeight="false" outlineLevel="0" collapsed="false">
      <c r="A58" s="151"/>
      <c r="B58" s="151"/>
      <c r="C58" s="151"/>
      <c r="D58" s="151"/>
      <c r="E58" s="151"/>
      <c r="F58" s="151"/>
      <c r="G58" s="151"/>
      <c r="H58" s="151"/>
      <c r="I58" s="151"/>
      <c r="J58" s="151"/>
    </row>
    <row r="59" customFormat="false" ht="12.75" hidden="false" customHeight="false" outlineLevel="0" collapsed="false">
      <c r="A59" s="151"/>
      <c r="B59" s="151"/>
      <c r="C59" s="151"/>
      <c r="D59" s="151"/>
      <c r="E59" s="151"/>
      <c r="F59" s="151"/>
      <c r="G59" s="151"/>
      <c r="H59" s="151"/>
      <c r="I59" s="151"/>
      <c r="J59" s="151"/>
    </row>
    <row r="60" customFormat="false" ht="12.75" hidden="false" customHeight="false" outlineLevel="0" collapsed="false">
      <c r="A60" s="151"/>
      <c r="B60" s="151"/>
      <c r="C60" s="151"/>
      <c r="D60" s="151"/>
      <c r="E60" s="151"/>
      <c r="F60" s="151"/>
      <c r="G60" s="151"/>
      <c r="H60" s="151"/>
      <c r="I60" s="151"/>
      <c r="J60" s="151"/>
    </row>
    <row r="61" customFormat="false" ht="12.75" hidden="false" customHeight="false" outlineLevel="0" collapsed="false">
      <c r="A61" s="151"/>
      <c r="B61" s="151"/>
      <c r="C61" s="151"/>
      <c r="D61" s="151"/>
      <c r="E61" s="151"/>
      <c r="F61" s="151"/>
      <c r="G61" s="151"/>
      <c r="H61" s="151"/>
      <c r="I61" s="151"/>
      <c r="J61" s="151"/>
    </row>
    <row r="62" customFormat="false" ht="12.75" hidden="false" customHeight="false" outlineLevel="0" collapsed="false">
      <c r="A62" s="151"/>
      <c r="B62" s="151"/>
      <c r="C62" s="151"/>
      <c r="D62" s="151"/>
      <c r="E62" s="151"/>
      <c r="F62" s="151"/>
      <c r="G62" s="151"/>
      <c r="H62" s="151"/>
      <c r="I62" s="151"/>
      <c r="J62" s="151"/>
    </row>
    <row r="63" customFormat="false" ht="12.75" hidden="false" customHeight="false" outlineLevel="0" collapsed="false">
      <c r="A63" s="151"/>
      <c r="B63" s="151"/>
      <c r="C63" s="151"/>
      <c r="D63" s="151"/>
      <c r="E63" s="151"/>
      <c r="F63" s="151"/>
      <c r="G63" s="151"/>
      <c r="H63" s="151"/>
      <c r="I63" s="151"/>
      <c r="J63" s="151"/>
    </row>
    <row r="64" customFormat="false" ht="12.75" hidden="false" customHeight="false" outlineLevel="0" collapsed="false">
      <c r="A64" s="151"/>
      <c r="B64" s="151"/>
      <c r="C64" s="151"/>
      <c r="D64" s="151"/>
      <c r="E64" s="151"/>
      <c r="F64" s="151"/>
      <c r="G64" s="151"/>
      <c r="H64" s="151"/>
      <c r="I64" s="151"/>
      <c r="J64" s="151"/>
    </row>
    <row r="65" customFormat="false" ht="12.75" hidden="false" customHeight="false" outlineLevel="0" collapsed="false">
      <c r="A65" s="151"/>
      <c r="B65" s="151"/>
      <c r="C65" s="151"/>
      <c r="D65" s="151"/>
      <c r="E65" s="151"/>
      <c r="F65" s="151"/>
      <c r="G65" s="151"/>
      <c r="H65" s="151"/>
      <c r="I65" s="151"/>
      <c r="J65" s="151"/>
    </row>
  </sheetData>
  <printOptions headings="false" gridLines="false" gridLinesSet="true" horizontalCentered="false" verticalCentered="false"/>
  <pageMargins left="1.4" right="0.7875" top="1.42013888888889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89" activeCellId="0" sqref="T89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150" t="s">
        <v>219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customFormat="false" ht="12.75" hidden="false" customHeight="false" outlineLevel="0" collapsed="false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customFormat="false" ht="12.75" hidden="false" customHeight="false" outlineLevel="0" collapsed="false">
      <c r="A3" s="151" t="s">
        <v>220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</row>
    <row r="4" customFormat="false" ht="12.75" hidden="false" customHeight="false" outlineLevel="0" collapsed="false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5" customFormat="false" ht="12.75" hidden="false" customHeight="false" outlineLevel="0" collapsed="false">
      <c r="A5" s="151" t="s">
        <v>221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 t="s">
        <v>222</v>
      </c>
      <c r="N5" s="151"/>
      <c r="O5" s="151"/>
      <c r="P5" s="151"/>
      <c r="Q5" s="151"/>
      <c r="R5" s="151"/>
      <c r="S5" s="151"/>
      <c r="T5" s="151"/>
      <c r="U5" s="151"/>
      <c r="V5" s="151"/>
      <c r="W5" s="151"/>
    </row>
    <row r="6" customFormat="false" ht="12.75" hidden="false" customHeight="false" outlineLevel="0" collapsed="false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</row>
    <row r="7" customFormat="false" ht="12.75" hidden="false" customHeight="false" outlineLevel="0" collapsed="false">
      <c r="A7" s="151" t="s">
        <v>223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</row>
    <row r="8" customFormat="false" ht="12.75" hidden="false" customHeight="false" outlineLevel="0" collapsed="false">
      <c r="A8" s="151" t="s">
        <v>224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</row>
    <row r="9" customFormat="false" ht="12.75" hidden="false" customHeight="false" outlineLevel="0" collapsed="false">
      <c r="A9" s="151" t="s">
        <v>225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</row>
    <row r="10" customFormat="false" ht="12.75" hidden="false" customHeight="false" outlineLevel="0" collapsed="false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</row>
    <row r="11" customFormat="false" ht="12.75" hidden="false" customHeight="false" outlineLevel="0" collapsed="false">
      <c r="A11" s="151" t="s">
        <v>226</v>
      </c>
      <c r="B11" s="151" t="s">
        <v>227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</row>
    <row r="12" customFormat="false" ht="12.75" hidden="false" customHeight="false" outlineLevel="0" collapsed="false">
      <c r="A12" s="151"/>
      <c r="B12" s="151" t="s">
        <v>228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</row>
    <row r="13" customFormat="false" ht="12.75" hidden="false" customHeight="false" outlineLevel="0" collapsed="false">
      <c r="A13" s="151"/>
      <c r="B13" s="151" t="s">
        <v>229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</row>
    <row r="14" customFormat="false" ht="12.75" hidden="false" customHeight="false" outlineLevel="0" collapsed="false">
      <c r="A14" s="151"/>
      <c r="B14" s="151" t="s">
        <v>230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</row>
    <row r="15" customFormat="false" ht="12.75" hidden="false" customHeight="false" outlineLevel="0" collapsed="false">
      <c r="A15" s="151"/>
      <c r="B15" s="151" t="s">
        <v>231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</row>
    <row r="16" customFormat="false" ht="12.75" hidden="false" customHeight="false" outlineLevel="0" collapsed="false">
      <c r="A16" s="151"/>
      <c r="B16" s="151" t="s">
        <v>232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</row>
    <row r="17" customFormat="false" ht="12.75" hidden="false" customHeight="false" outlineLevel="0" collapsed="false">
      <c r="A17" s="151"/>
      <c r="B17" s="151" t="s">
        <v>233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</row>
    <row r="18" customFormat="false" ht="12.75" hidden="false" customHeight="false" outlineLevel="0" collapsed="false">
      <c r="A18" s="151"/>
      <c r="B18" s="151" t="s">
        <v>234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</row>
    <row r="19" customFormat="false" ht="12.75" hidden="false" customHeight="false" outlineLevel="0" collapsed="false">
      <c r="A19" s="151"/>
      <c r="B19" s="151" t="s">
        <v>235</v>
      </c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</row>
    <row r="20" customFormat="false" ht="12.75" hidden="false" customHeight="false" outlineLevel="0" collapsed="false">
      <c r="A20" s="151"/>
      <c r="B20" s="151" t="s">
        <v>236</v>
      </c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</row>
    <row r="21" customFormat="false" ht="12.75" hidden="false" customHeight="false" outlineLevel="0" collapsed="false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</row>
    <row r="22" customFormat="false" ht="12.75" hidden="false" customHeight="false" outlineLevel="0" collapsed="false">
      <c r="A22" s="151" t="s">
        <v>237</v>
      </c>
      <c r="B22" s="151"/>
      <c r="C22" s="151" t="s">
        <v>238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</row>
    <row r="23" customFormat="false" ht="12.75" hidden="false" customHeight="false" outlineLevel="0" collapsed="false">
      <c r="A23" s="151"/>
      <c r="B23" s="151"/>
      <c r="C23" s="151" t="s">
        <v>239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</row>
    <row r="24" customFormat="false" ht="12.75" hidden="false" customHeight="false" outlineLevel="0" collapsed="false">
      <c r="A24" s="151"/>
      <c r="B24" s="151"/>
      <c r="C24" s="151" t="s">
        <v>240</v>
      </c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</row>
    <row r="25" customFormat="false" ht="12.75" hidden="false" customHeight="false" outlineLevel="0" collapsed="false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</row>
    <row r="26" customFormat="false" ht="12.75" hidden="false" customHeight="false" outlineLevel="0" collapsed="false">
      <c r="A26" s="151"/>
      <c r="B26" s="151"/>
      <c r="C26" s="151" t="s">
        <v>226</v>
      </c>
      <c r="D26" s="151" t="s">
        <v>241</v>
      </c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</row>
    <row r="27" customFormat="false" ht="12.75" hidden="false" customHeight="false" outlineLevel="0" collapsed="false">
      <c r="A27" s="151"/>
      <c r="B27" s="151"/>
      <c r="C27" s="151"/>
      <c r="D27" s="151" t="s">
        <v>242</v>
      </c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</row>
    <row r="28" customFormat="false" ht="12.75" hidden="false" customHeight="false" outlineLevel="0" collapsed="false">
      <c r="A28" s="151"/>
      <c r="B28" s="151"/>
      <c r="C28" s="151"/>
      <c r="D28" s="151" t="s">
        <v>243</v>
      </c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</row>
    <row r="29" customFormat="false" ht="12.75" hidden="false" customHeight="false" outlineLevel="0" collapsed="false">
      <c r="A29" s="151"/>
      <c r="B29" s="151"/>
      <c r="C29" s="151"/>
      <c r="D29" s="151" t="s">
        <v>244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</row>
    <row r="30" customFormat="false" ht="12.75" hidden="false" customHeight="false" outlineLevel="0" collapsed="false">
      <c r="A30" s="151"/>
      <c r="B30" s="151"/>
      <c r="C30" s="151"/>
      <c r="D30" s="151" t="s">
        <v>245</v>
      </c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</row>
    <row r="31" customFormat="false" ht="12.75" hidden="false" customHeight="false" outlineLevel="0" collapsed="false">
      <c r="A31" s="151"/>
      <c r="B31" s="151"/>
      <c r="C31" s="151"/>
      <c r="D31" s="151" t="s">
        <v>246</v>
      </c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</row>
    <row r="32" customFormat="false" ht="12.75" hidden="false" customHeight="false" outlineLevel="0" collapsed="false">
      <c r="A32" s="151"/>
      <c r="B32" s="151"/>
      <c r="C32" s="151"/>
      <c r="D32" s="151" t="s">
        <v>247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</row>
    <row r="33" customFormat="false" ht="12.75" hidden="false" customHeight="false" outlineLevel="0" collapsed="false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</row>
    <row r="34" customFormat="false" ht="12.75" hidden="false" customHeight="false" outlineLevel="0" collapsed="false">
      <c r="A34" s="151" t="s">
        <v>248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</row>
    <row r="35" customFormat="false" ht="12.75" hidden="false" customHeight="false" outlineLevel="0" collapsed="false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</row>
    <row r="36" customFormat="false" ht="12.75" hidden="false" customHeight="false" outlineLevel="0" collapsed="false">
      <c r="A36" s="151" t="s">
        <v>249</v>
      </c>
      <c r="B36" s="151"/>
      <c r="C36" s="151" t="s">
        <v>250</v>
      </c>
      <c r="D36" s="151"/>
      <c r="E36" s="151" t="s">
        <v>251</v>
      </c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</row>
    <row r="37" customFormat="false" ht="12.75" hidden="false" customHeight="false" outlineLevel="0" collapsed="false">
      <c r="A37" s="151"/>
      <c r="B37" s="151"/>
      <c r="C37" s="151" t="s">
        <v>252</v>
      </c>
      <c r="D37" s="151"/>
      <c r="E37" s="151" t="s">
        <v>253</v>
      </c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</row>
    <row r="38" customFormat="false" ht="12.75" hidden="false" customHeight="false" outlineLevel="0" collapsed="false">
      <c r="A38" s="151"/>
      <c r="B38" s="151" t="s">
        <v>254</v>
      </c>
      <c r="D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</row>
    <row r="39" customFormat="false" ht="12.75" hidden="false" customHeight="false" outlineLevel="0" collapsed="false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</row>
    <row r="40" customFormat="false" ht="12.75" hidden="false" customHeight="false" outlineLevel="0" collapsed="false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</row>
    <row r="41" customFormat="false" ht="12.75" hidden="false" customHeight="false" outlineLevel="0" collapsed="false">
      <c r="A41" s="151" t="s">
        <v>255</v>
      </c>
      <c r="B41" s="151"/>
      <c r="C41" s="151"/>
      <c r="D41" s="151" t="s">
        <v>250</v>
      </c>
      <c r="E41" s="151"/>
      <c r="F41" s="151" t="s">
        <v>256</v>
      </c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</row>
    <row r="42" customFormat="false" ht="12.75" hidden="false" customHeight="false" outlineLevel="0" collapsed="false">
      <c r="A42" s="151"/>
      <c r="B42" s="151"/>
      <c r="C42" s="151"/>
      <c r="D42" s="151" t="s">
        <v>252</v>
      </c>
      <c r="E42" s="151"/>
      <c r="F42" s="151" t="s">
        <v>257</v>
      </c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</row>
    <row r="43" customFormat="false" ht="12.75" hidden="false" customHeight="false" outlineLevel="0" collapsed="false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</row>
    <row r="44" customFormat="false" ht="12.75" hidden="false" customHeight="false" outlineLevel="0" collapsed="false">
      <c r="A44" s="151"/>
      <c r="B44" s="151"/>
      <c r="C44" s="151"/>
      <c r="D44" s="151" t="s">
        <v>258</v>
      </c>
      <c r="E44" s="151" t="s">
        <v>259</v>
      </c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</row>
    <row r="45" customFormat="false" ht="12.75" hidden="false" customHeight="false" outlineLevel="0" collapsed="false">
      <c r="A45" s="151"/>
      <c r="B45" s="151"/>
      <c r="C45" s="151"/>
      <c r="D45" s="151"/>
      <c r="E45" s="151" t="s">
        <v>260</v>
      </c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</row>
    <row r="46" customFormat="false" ht="12.75" hidden="false" customHeight="false" outlineLevel="0" collapsed="false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</row>
    <row r="47" customFormat="false" ht="12.75" hidden="false" customHeight="false" outlineLevel="0" collapsed="false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</row>
    <row r="48" customFormat="false" ht="12.75" hidden="false" customHeight="false" outlineLevel="0" collapsed="false">
      <c r="A48" s="151" t="s">
        <v>261</v>
      </c>
      <c r="B48" s="151"/>
      <c r="C48" s="151"/>
      <c r="D48" s="151"/>
      <c r="E48" s="151" t="s">
        <v>250</v>
      </c>
      <c r="F48" s="151"/>
      <c r="G48" s="151" t="s">
        <v>262</v>
      </c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</row>
    <row r="49" customFormat="false" ht="12.75" hidden="false" customHeight="false" outlineLevel="0" collapsed="false">
      <c r="A49" s="151"/>
      <c r="B49" s="151"/>
      <c r="C49" s="151"/>
      <c r="D49" s="151"/>
      <c r="E49" s="151" t="s">
        <v>252</v>
      </c>
      <c r="F49" s="151"/>
      <c r="G49" s="151" t="s">
        <v>263</v>
      </c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</row>
    <row r="50" customFormat="false" ht="12.75" hidden="false" customHeight="false" outlineLevel="0" collapsed="false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</row>
    <row r="51" customFormat="false" ht="12.75" hidden="false" customHeight="false" outlineLevel="0" collapsed="false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</row>
    <row r="52" customFormat="false" ht="12.75" hidden="false" customHeight="false" outlineLevel="0" collapsed="false">
      <c r="A52" s="151" t="s">
        <v>264</v>
      </c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</row>
    <row r="53" customFormat="false" ht="12.75" hidden="false" customHeight="false" outlineLevel="0" collapsed="false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</row>
    <row r="54" customFormat="false" ht="12.75" hidden="false" customHeight="false" outlineLevel="0" collapsed="false">
      <c r="A54" s="151" t="s">
        <v>265</v>
      </c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</row>
    <row r="55" customFormat="false" ht="12.75" hidden="false" customHeight="false" outlineLevel="0" collapsed="false"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</row>
    <row r="56" customFormat="false" ht="12.75" hidden="false" customHeight="false" outlineLevel="0" collapsed="false">
      <c r="A56" s="151"/>
      <c r="B56" s="151"/>
      <c r="C56" s="151" t="s">
        <v>258</v>
      </c>
      <c r="D56" s="151" t="s">
        <v>266</v>
      </c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</row>
    <row r="57" customFormat="false" ht="12.75" hidden="false" customHeight="false" outlineLevel="0" collapsed="false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</row>
    <row r="58" customFormat="false" ht="12.75" hidden="false" customHeight="false" outlineLevel="0" collapsed="false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</row>
    <row r="59" customFormat="false" ht="12.75" hidden="false" customHeight="false" outlineLevel="0" collapsed="false">
      <c r="A59" s="151" t="s">
        <v>267</v>
      </c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</row>
    <row r="60" customFormat="false" ht="12.75" hidden="false" customHeight="false" outlineLevel="0" collapsed="false">
      <c r="A60" s="151"/>
      <c r="B60" s="151" t="s">
        <v>5</v>
      </c>
      <c r="C60" s="151" t="s">
        <v>268</v>
      </c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</row>
    <row r="61" customFormat="false" ht="12.75" hidden="false" customHeight="false" outlineLevel="0" collapsed="false">
      <c r="A61" s="151"/>
      <c r="B61" s="151" t="s">
        <v>11</v>
      </c>
      <c r="C61" s="151" t="s">
        <v>269</v>
      </c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</row>
    <row r="62" customFormat="false" ht="12.75" hidden="false" customHeight="false" outlineLevel="0" collapsed="false">
      <c r="A62" s="151"/>
      <c r="B62" s="151" t="s">
        <v>17</v>
      </c>
      <c r="C62" s="151" t="s">
        <v>270</v>
      </c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</row>
    <row r="63" customFormat="false" ht="12.75" hidden="false" customHeight="false" outlineLevel="0" collapsed="false">
      <c r="A63" s="151"/>
      <c r="B63" s="151" t="s">
        <v>21</v>
      </c>
      <c r="C63" s="151" t="s">
        <v>271</v>
      </c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</row>
    <row r="64" customFormat="false" ht="12.75" hidden="false" customHeight="false" outlineLevel="0" collapsed="false">
      <c r="A64" s="151"/>
      <c r="B64" s="151" t="s">
        <v>24</v>
      </c>
      <c r="C64" s="151" t="s">
        <v>272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</row>
    <row r="65" customFormat="false" ht="12.75" hidden="false" customHeight="false" outlineLevel="0" collapsed="false">
      <c r="A65" s="151"/>
      <c r="B65" s="151" t="s">
        <v>30</v>
      </c>
      <c r="C65" s="151" t="s">
        <v>273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</row>
    <row r="66" customFormat="false" ht="12.75" hidden="false" customHeight="false" outlineLevel="0" collapsed="false">
      <c r="A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</row>
    <row r="67" customFormat="false" ht="12.75" hidden="false" customHeight="false" outlineLevel="0" collapsed="false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</row>
    <row r="68" customFormat="false" ht="12.75" hidden="false" customHeight="false" outlineLevel="0" collapsed="false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</row>
    <row r="69" customFormat="false" ht="12.75" hidden="false" customHeight="false" outlineLevel="0" collapsed="false">
      <c r="A69" s="151" t="s">
        <v>274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</row>
    <row r="70" customFormat="false" ht="12.75" hidden="false" customHeight="false" outlineLevel="0" collapsed="false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</row>
    <row r="71" customFormat="false" ht="12.75" hidden="false" customHeight="false" outlineLevel="0" collapsed="false">
      <c r="A71" s="151"/>
      <c r="B71" s="151" t="s">
        <v>275</v>
      </c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</row>
    <row r="72" customFormat="false" ht="12.75" hidden="false" customHeight="false" outlineLevel="0" collapsed="false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</row>
    <row r="73" customFormat="false" ht="12.75" hidden="false" customHeight="false" outlineLevel="0" collapsed="false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</row>
    <row r="74" customFormat="false" ht="12.75" hidden="false" customHeight="false" outlineLevel="0" collapsed="false">
      <c r="A74" s="151" t="s">
        <v>276</v>
      </c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</row>
    <row r="75" customFormat="false" ht="12.75" hidden="false" customHeight="false" outlineLevel="0" collapsed="false">
      <c r="A75" s="151" t="s">
        <v>277</v>
      </c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</row>
    <row r="76" customFormat="false" ht="12.75" hidden="false" customHeight="false" outlineLevel="0" collapsed="false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</row>
    <row r="77" customFormat="false" ht="12.75" hidden="false" customHeight="false" outlineLevel="0" collapsed="false">
      <c r="A77" s="151" t="s">
        <v>278</v>
      </c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</row>
    <row r="78" customFormat="false" ht="12.75" hidden="false" customHeight="false" outlineLevel="0" collapsed="false">
      <c r="A78" s="151" t="s">
        <v>279</v>
      </c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</row>
    <row r="79" customFormat="false" ht="12.75" hidden="false" customHeight="false" outlineLevel="0" collapsed="false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</row>
    <row r="80" customFormat="false" ht="12.75" hidden="false" customHeight="false" outlineLevel="0" collapsed="false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</row>
    <row r="81" customFormat="false" ht="12.75" hidden="false" customHeight="false" outlineLevel="0" collapsed="false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</row>
    <row r="82" customFormat="false" ht="12.75" hidden="false" customHeight="false" outlineLevel="0" collapsed="false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</row>
    <row r="83" customFormat="false" ht="12.75" hidden="false" customHeight="false" outlineLevel="0" collapsed="false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</row>
    <row r="84" customFormat="false" ht="12.75" hidden="false" customHeight="false" outlineLevel="0" collapsed="false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</row>
    <row r="85" customFormat="false" ht="12.75" hidden="false" customHeight="false" outlineLevel="0" collapsed="false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</row>
    <row r="86" customFormat="false" ht="12.75" hidden="false" customHeight="false" outlineLevel="0" collapsed="false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</row>
    <row r="87" customFormat="false" ht="12.75" hidden="false" customHeight="false" outlineLevel="0" collapsed="false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</row>
    <row r="88" customFormat="false" ht="12.75" hidden="false" customHeight="false" outlineLevel="0" collapsed="false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</row>
    <row r="89" customFormat="false" ht="12.75" hidden="false" customHeight="false" outlineLevel="0" collapsed="false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</row>
    <row r="90" customFormat="false" ht="12.75" hidden="false" customHeight="false" outlineLevel="0" collapsed="false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</row>
    <row r="91" customFormat="false" ht="12.75" hidden="false" customHeight="false" outlineLevel="0" collapsed="false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</row>
    <row r="92" customFormat="false" ht="12.75" hidden="false" customHeight="false" outlineLevel="0" collapsed="false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</row>
    <row r="93" customFormat="false" ht="12.75" hidden="false" customHeight="false" outlineLevel="0" collapsed="false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</row>
    <row r="94" customFormat="false" ht="12.75" hidden="false" customHeight="false" outlineLevel="0" collapsed="false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</row>
    <row r="95" customFormat="false" ht="12.75" hidden="false" customHeight="false" outlineLevel="0" collapsed="false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</row>
    <row r="96" customFormat="false" ht="12.75" hidden="false" customHeight="false" outlineLevel="0" collapsed="false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</row>
    <row r="97" customFormat="false" ht="12.75" hidden="false" customHeight="false" outlineLevel="0" collapsed="false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64" activeCellId="0" sqref="T64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150" t="s">
        <v>280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customFormat="false" ht="12.75" hidden="false" customHeight="false" outlineLevel="0" collapsed="false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</row>
    <row r="3" customFormat="false" ht="12.75" hidden="false" customHeight="false" outlineLevel="0" collapsed="false">
      <c r="A3" s="151" t="s">
        <v>281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</row>
    <row r="4" customFormat="false" ht="12.75" hidden="false" customHeight="false" outlineLevel="0" collapsed="false">
      <c r="A4" s="151" t="s">
        <v>282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</row>
    <row r="5" customFormat="false" ht="12.75" hidden="false" customHeight="false" outlineLevel="0" collapsed="false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customFormat="false" ht="12.75" hidden="false" customHeight="false" outlineLevel="0" collapsed="false">
      <c r="A6" s="151" t="s">
        <v>283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customFormat="false" ht="12.75" hidden="false" customHeight="false" outlineLevel="0" collapsed="false">
      <c r="A7" s="151" t="s">
        <v>284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</row>
    <row r="8" customFormat="false" ht="12.75" hidden="false" customHeight="false" outlineLevel="0" collapsed="false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customFormat="false" ht="12.75" hidden="false" customHeight="false" outlineLevel="0" collapsed="false">
      <c r="A9" s="151"/>
      <c r="B9" s="151" t="s">
        <v>285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customFormat="false" ht="12.75" hidden="false" customHeight="false" outlineLevel="0" collapsed="false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</row>
    <row r="11" customFormat="false" ht="12.75" hidden="false" customHeight="false" outlineLevel="0" collapsed="false">
      <c r="A11" s="151"/>
      <c r="B11" s="151" t="s">
        <v>286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customFormat="false" ht="12.75" hidden="false" customHeight="false" outlineLevel="0" collapsed="false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customFormat="false" ht="12.75" hidden="false" customHeight="false" outlineLevel="0" collapsed="false">
      <c r="A13" s="151"/>
      <c r="B13" s="151" t="s">
        <v>287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customFormat="false" ht="12.75" hidden="false" customHeight="false" outlineLevel="0" collapsed="false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customFormat="false" ht="12.75" hidden="false" customHeight="false" outlineLevel="0" collapsed="false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</row>
    <row r="16" customFormat="false" ht="12.75" hidden="false" customHeight="false" outlineLevel="0" collapsed="false">
      <c r="A16" s="150" t="s">
        <v>288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</row>
    <row r="17" customFormat="false" ht="12.75" hidden="false" customHeight="false" outlineLevel="0" collapsed="false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</row>
    <row r="18" customFormat="false" ht="12.75" hidden="false" customHeight="false" outlineLevel="0" collapsed="false">
      <c r="A18" s="151" t="s">
        <v>289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</row>
    <row r="19" customFormat="false" ht="12.75" hidden="false" customHeight="false" outlineLevel="0" collapsed="false">
      <c r="A19" s="151" t="s">
        <v>290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</row>
    <row r="20" customFormat="false" ht="12.75" hidden="false" customHeight="false" outlineLevel="0" collapsed="false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</row>
    <row r="21" customFormat="false" ht="12.75" hidden="false" customHeight="false" outlineLevel="0" collapsed="false">
      <c r="A21" s="151" t="s">
        <v>291</v>
      </c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</row>
    <row r="22" customFormat="false" ht="12.75" hidden="false" customHeight="false" outlineLevel="0" collapsed="false">
      <c r="A22" s="151" t="s">
        <v>292</v>
      </c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</row>
    <row r="23" customFormat="false" ht="12.75" hidden="false" customHeight="false" outlineLevel="0" collapsed="false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</row>
    <row r="24" customFormat="false" ht="12.75" hidden="false" customHeight="false" outlineLevel="0" collapsed="false">
      <c r="A24" s="151" t="s">
        <v>293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</row>
    <row r="25" customFormat="false" ht="12.75" hidden="false" customHeight="false" outlineLevel="0" collapsed="false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</row>
    <row r="26" customFormat="false" ht="12.75" hidden="false" customHeight="false" outlineLevel="0" collapsed="false">
      <c r="A26" s="151" t="s">
        <v>294</v>
      </c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</row>
    <row r="27" customFormat="false" ht="12.75" hidden="false" customHeight="false" outlineLevel="0" collapsed="false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</row>
    <row r="28" customFormat="false" ht="12.75" hidden="false" customHeight="false" outlineLevel="0" collapsed="false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</row>
    <row r="29" customFormat="false" ht="12.75" hidden="false" customHeight="false" outlineLevel="0" collapsed="false">
      <c r="A29" s="151" t="s">
        <v>295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</row>
    <row r="30" customFormat="false" ht="12.75" hidden="false" customHeight="false" outlineLevel="0" collapsed="false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</row>
    <row r="31" customFormat="false" ht="12.75" hidden="false" customHeight="false" outlineLevel="0" collapsed="false">
      <c r="A31" s="151"/>
      <c r="B31" s="151" t="s">
        <v>296</v>
      </c>
      <c r="C31" s="154" t="n">
        <v>0.3</v>
      </c>
      <c r="D31" s="151" t="s">
        <v>297</v>
      </c>
      <c r="E31" s="151"/>
      <c r="F31" s="151" t="s">
        <v>298</v>
      </c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</row>
    <row r="32" customFormat="false" ht="12.75" hidden="false" customHeight="false" outlineLevel="0" collapsed="false">
      <c r="A32" s="151"/>
      <c r="B32" s="151"/>
      <c r="C32" s="154" t="n">
        <v>0.4</v>
      </c>
      <c r="D32" s="151" t="s">
        <v>299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</row>
    <row r="33" customFormat="false" ht="12.75" hidden="false" customHeight="false" outlineLevel="0" collapsed="false">
      <c r="A33" s="151"/>
      <c r="B33" s="151"/>
      <c r="C33" s="154" t="n">
        <v>0.5</v>
      </c>
      <c r="D33" s="151" t="s">
        <v>300</v>
      </c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</row>
    <row r="34" customFormat="false" ht="12.75" hidden="false" customHeight="false" outlineLevel="0" collapsed="false">
      <c r="A34" s="151"/>
      <c r="B34" s="151"/>
      <c r="C34" s="155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</row>
    <row r="35" customFormat="false" ht="12.75" hidden="false" customHeight="false" outlineLevel="0" collapsed="false">
      <c r="A35" s="151"/>
      <c r="B35" s="151" t="s">
        <v>301</v>
      </c>
      <c r="C35" s="155" t="s">
        <v>302</v>
      </c>
      <c r="D35" s="151" t="s">
        <v>303</v>
      </c>
      <c r="E35" s="151"/>
      <c r="F35" s="151" t="s">
        <v>304</v>
      </c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</row>
    <row r="36" customFormat="false" ht="12.75" hidden="false" customHeight="false" outlineLevel="0" collapsed="false">
      <c r="A36" s="151"/>
      <c r="B36" s="151"/>
      <c r="C36" s="155" t="s">
        <v>305</v>
      </c>
      <c r="D36" s="151" t="s">
        <v>306</v>
      </c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</row>
    <row r="37" customFormat="false" ht="12.75" hidden="false" customHeight="false" outlineLevel="0" collapsed="false">
      <c r="A37" s="151"/>
      <c r="B37" s="151"/>
      <c r="C37" s="155" t="s">
        <v>307</v>
      </c>
      <c r="D37" s="151" t="s">
        <v>308</v>
      </c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</row>
    <row r="38" customFormat="false" ht="12.75" hidden="false" customHeight="false" outlineLevel="0" collapsed="false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</row>
    <row r="39" customFormat="false" ht="12.75" hidden="false" customHeight="false" outlineLevel="0" collapsed="false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</row>
    <row r="40" customFormat="false" ht="12.75" hidden="false" customHeight="false" outlineLevel="0" collapsed="false">
      <c r="A40" s="151" t="s">
        <v>309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</row>
    <row r="41" customFormat="false" ht="12.75" hidden="false" customHeight="false" outlineLevel="0" collapsed="false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</row>
    <row r="42" customFormat="false" ht="12.75" hidden="false" customHeight="false" outlineLevel="0" collapsed="false">
      <c r="A42" s="151" t="s">
        <v>310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</row>
    <row r="43" customFormat="false" ht="12.75" hidden="false" customHeight="false" outlineLevel="0" collapsed="false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</row>
    <row r="44" customFormat="false" ht="12.75" hidden="false" customHeight="false" outlineLevel="0" collapsed="false">
      <c r="A44" s="151" t="s">
        <v>311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customFormat="false" ht="12.75" hidden="false" customHeight="false" outlineLevel="0" collapsed="false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</row>
    <row r="46" customFormat="false" ht="12.75" hidden="false" customHeight="false" outlineLevel="0" collapsed="false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</row>
    <row r="47" customFormat="false" ht="12.75" hidden="false" customHeight="false" outlineLevel="0" collapsed="false">
      <c r="A47" s="150" t="s">
        <v>312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</row>
    <row r="48" customFormat="false" ht="12.75" hidden="false" customHeight="false" outlineLevel="0" collapsed="false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</row>
    <row r="49" customFormat="false" ht="12.75" hidden="false" customHeight="false" outlineLevel="0" collapsed="false">
      <c r="A49" s="151" t="s">
        <v>313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</row>
    <row r="50" customFormat="false" ht="12.75" hidden="false" customHeight="false" outlineLevel="0" collapsed="false">
      <c r="A50" s="151" t="s">
        <v>314</v>
      </c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</row>
    <row r="51" customFormat="false" ht="12.75" hidden="false" customHeight="false" outlineLevel="0" collapsed="false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</row>
    <row r="52" customFormat="false" ht="12.75" hidden="false" customHeight="false" outlineLevel="0" collapsed="false">
      <c r="A52" s="151" t="s">
        <v>315</v>
      </c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</row>
    <row r="53" customFormat="false" ht="12.75" hidden="false" customHeight="false" outlineLevel="0" collapsed="false">
      <c r="A53" s="151" t="s">
        <v>316</v>
      </c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</row>
    <row r="54" customFormat="false" ht="12.75" hidden="false" customHeight="false" outlineLevel="0" collapsed="false">
      <c r="A54" s="151" t="s">
        <v>317</v>
      </c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</row>
    <row r="55" customFormat="false" ht="12.75" hidden="false" customHeight="false" outlineLevel="0" collapsed="false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</row>
    <row r="56" customFormat="false" ht="12.75" hidden="false" customHeight="false" outlineLevel="0" collapsed="false">
      <c r="A56" s="151" t="s">
        <v>318</v>
      </c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</row>
    <row r="57" customFormat="false" ht="12.75" hidden="false" customHeight="false" outlineLevel="0" collapsed="false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</row>
    <row r="58" customFormat="false" ht="12.75" hidden="false" customHeight="false" outlineLevel="0" collapsed="false">
      <c r="A58" s="151" t="s">
        <v>319</v>
      </c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</row>
    <row r="59" customFormat="false" ht="12.75" hidden="false" customHeight="false" outlineLevel="0" collapsed="false">
      <c r="A59" s="151" t="s">
        <v>320</v>
      </c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</row>
    <row r="60" customFormat="false" ht="12.75" hidden="false" customHeight="false" outlineLevel="0" collapsed="false">
      <c r="A60" s="151" t="s">
        <v>321</v>
      </c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</row>
    <row r="61" customFormat="false" ht="12.75" hidden="false" customHeight="false" outlineLevel="0" collapsed="false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</row>
    <row r="62" customFormat="false" ht="12.75" hidden="false" customHeight="false" outlineLevel="0" collapsed="false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</row>
    <row r="63" customFormat="false" ht="12.75" hidden="false" customHeight="false" outlineLevel="0" collapsed="false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</row>
    <row r="64" customFormat="false" ht="12.75" hidden="false" customHeight="false" outlineLevel="0" collapsed="false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</row>
    <row r="65" customFormat="false" ht="12.75" hidden="false" customHeight="false" outlineLevel="0" collapsed="false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9" activeCellId="0" sqref="M79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62.33"/>
  </cols>
  <sheetData>
    <row r="1" customFormat="false" ht="12.75" hidden="false" customHeight="false" outlineLevel="0" collapsed="false">
      <c r="A1" s="150" t="s">
        <v>322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customFormat="false" ht="12.75" hidden="false" customHeight="false" outlineLevel="0" collapsed="false"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</row>
    <row r="3" customFormat="false" ht="12.75" hidden="false" customHeight="false" outlineLevel="0" collapsed="false">
      <c r="A3" s="151" t="s">
        <v>323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</row>
    <row r="4" customFormat="false" ht="12.75" hidden="false" customHeight="false" outlineLevel="0" collapsed="false">
      <c r="A4" s="151" t="s">
        <v>324</v>
      </c>
      <c r="B4" s="151"/>
      <c r="C4" s="151"/>
      <c r="D4" s="151"/>
      <c r="E4" s="151"/>
      <c r="F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</row>
    <row r="5" customFormat="false" ht="12.75" hidden="false" customHeight="false" outlineLevel="0" collapsed="false"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</row>
    <row r="6" customFormat="false" ht="12.75" hidden="false" customHeight="false" outlineLevel="0" collapsed="false">
      <c r="A6" s="151" t="s">
        <v>325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customFormat="false" ht="12.75" hidden="false" customHeight="false" outlineLevel="0" collapsed="false">
      <c r="A7" s="151" t="s">
        <v>326</v>
      </c>
      <c r="B7" s="151"/>
      <c r="C7" s="151"/>
      <c r="D7" s="151"/>
      <c r="E7" s="151"/>
      <c r="F7" s="151"/>
      <c r="G7" s="151" t="s">
        <v>327</v>
      </c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</row>
    <row r="8" customFormat="false" ht="12.75" hidden="false" customHeight="false" outlineLevel="0" collapsed="false">
      <c r="A8" s="151" t="s">
        <v>112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customFormat="false" ht="12.75" hidden="false" customHeight="false" outlineLevel="0" collapsed="false"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</row>
    <row r="10" customFormat="false" ht="12.75" hidden="false" customHeight="false" outlineLevel="0" collapsed="false">
      <c r="A10" s="151" t="s">
        <v>328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</row>
    <row r="11" customFormat="false" ht="12.75" hidden="false" customHeight="false" outlineLevel="0" collapsed="false">
      <c r="A11" s="151" t="s">
        <v>329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customFormat="false" ht="12.75" hidden="false" customHeight="false" outlineLevel="0" collapsed="false">
      <c r="A12" s="152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customFormat="false" ht="12.75" hidden="false" customHeight="false" outlineLevel="0" collapsed="false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customFormat="false" ht="12.75" hidden="false" customHeight="false" outlineLevel="0" collapsed="false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customFormat="false" ht="12.75" hidden="false" customHeight="false" outlineLevel="0" collapsed="false">
      <c r="A15" s="151"/>
      <c r="B15" s="151"/>
      <c r="C15" s="151"/>
      <c r="D15" s="151"/>
      <c r="E15" s="151"/>
      <c r="F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</row>
    <row r="16" customFormat="false" ht="12.75" hidden="false" customHeight="false" outlineLevel="0" collapsed="false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</row>
    <row r="17" customFormat="false" ht="12.75" hidden="false" customHeight="false" outlineLevel="0" collapsed="false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</row>
    <row r="18" customFormat="false" ht="12.75" hidden="false" customHeight="false" outlineLevel="0" collapsed="false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</row>
    <row r="19" customFormat="false" ht="12.75" hidden="false" customHeight="false" outlineLevel="0" collapsed="false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</row>
    <row r="20" customFormat="false" ht="12.75" hidden="false" customHeight="false" outlineLevel="0" collapsed="false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</row>
    <row r="21" customFormat="false" ht="12.75" hidden="false" customHeight="false" outlineLevel="0" collapsed="false">
      <c r="A21" s="151" t="s">
        <v>330</v>
      </c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</row>
    <row r="22" customFormat="false" ht="12.75" hidden="false" customHeight="false" outlineLevel="0" collapsed="false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</row>
    <row r="23" customFormat="false" ht="12.75" hidden="false" customHeight="false" outlineLevel="0" collapsed="false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</row>
    <row r="24" customFormat="false" ht="12.75" hidden="false" customHeight="false" outlineLevel="0" collapsed="false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</row>
    <row r="25" customFormat="false" ht="12.75" hidden="false" customHeight="false" outlineLevel="0" collapsed="false">
      <c r="A25" s="152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</row>
    <row r="26" customFormat="false" ht="12.75" hidden="false" customHeight="false" outlineLevel="0" collapsed="false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</row>
    <row r="27" customFormat="false" ht="12.75" hidden="false" customHeight="false" outlineLevel="0" collapsed="false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</row>
    <row r="28" customFormat="false" ht="12.75" hidden="false" customHeight="false" outlineLevel="0" collapsed="false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</row>
    <row r="29" customFormat="false" ht="12.75" hidden="false" customHeight="false" outlineLevel="0" collapsed="false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</row>
    <row r="30" customFormat="false" ht="12.75" hidden="false" customHeight="false" outlineLevel="0" collapsed="false">
      <c r="A30" s="151" t="s">
        <v>331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</row>
    <row r="31" customFormat="false" ht="12.75" hidden="false" customHeight="false" outlineLevel="0" collapsed="false">
      <c r="A31" s="151" t="s">
        <v>332</v>
      </c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</row>
    <row r="32" customFormat="false" ht="12.75" hidden="false" customHeight="false" outlineLevel="0" collapsed="false"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</row>
    <row r="33" customFormat="false" ht="12.75" hidden="false" customHeight="false" outlineLevel="0" collapsed="false">
      <c r="A33" s="151" t="s">
        <v>333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</row>
    <row r="34" customFormat="false" ht="12.75" hidden="false" customHeight="false" outlineLevel="0" collapsed="false">
      <c r="A34" s="151" t="s">
        <v>334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</row>
    <row r="35" customFormat="false" ht="12.75" hidden="false" customHeight="false" outlineLevel="0" collapsed="false"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</row>
    <row r="36" customFormat="false" ht="12.75" hidden="false" customHeight="false" outlineLevel="0" collapsed="false">
      <c r="A36" s="151" t="s">
        <v>335</v>
      </c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</row>
    <row r="37" customFormat="false" ht="12.75" hidden="false" customHeight="false" outlineLevel="0" collapsed="false"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</row>
    <row r="38" customFormat="false" ht="12.75" hidden="false" customHeight="false" outlineLevel="0" collapsed="false">
      <c r="A38" s="151" t="s">
        <v>336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</row>
    <row r="39" customFormat="false" ht="12.75" hidden="false" customHeight="false" outlineLevel="0" collapsed="false"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</row>
    <row r="40" customFormat="false" ht="12.75" hidden="false" customHeight="false" outlineLevel="0" collapsed="false">
      <c r="A40" s="151" t="s">
        <v>337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</row>
    <row r="41" customFormat="false" ht="12.75" hidden="false" customHeight="false" outlineLevel="0" collapsed="false">
      <c r="A41" s="151" t="s">
        <v>338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</row>
    <row r="42" customFormat="false" ht="12.75" hidden="false" customHeight="false" outlineLevel="0" collapsed="false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</row>
    <row r="43" customFormat="false" ht="12.75" hidden="false" customHeight="false" outlineLevel="0" collapsed="false">
      <c r="A43" s="151" t="s">
        <v>339</v>
      </c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</row>
    <row r="44" customFormat="false" ht="12.75" hidden="false" customHeight="false" outlineLevel="0" collapsed="false">
      <c r="A44" s="151" t="s">
        <v>340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customFormat="false" ht="12.75" hidden="false" customHeight="false" outlineLevel="0" collapsed="false"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</row>
    <row r="46" customFormat="false" ht="12.75" hidden="false" customHeight="false" outlineLevel="0" collapsed="false">
      <c r="A46" s="151" t="s">
        <v>341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</row>
    <row r="47" customFormat="false" ht="12.75" hidden="false" customHeight="false" outlineLevel="0" collapsed="false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</row>
    <row r="48" customFormat="false" ht="12.75" hidden="false" customHeight="false" outlineLevel="0" collapsed="false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</row>
    <row r="49" customFormat="false" ht="12.75" hidden="false" customHeight="false" outlineLevel="0" collapsed="false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</row>
    <row r="50" customFormat="false" ht="12.75" hidden="false" customHeight="false" outlineLevel="0" collapsed="false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</row>
    <row r="51" customFormat="false" ht="12.75" hidden="false" customHeight="false" outlineLevel="0" collapsed="false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</row>
    <row r="52" customFormat="false" ht="12.75" hidden="false" customHeight="false" outlineLevel="0" collapsed="false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</row>
    <row r="53" customFormat="false" ht="12.75" hidden="false" customHeight="false" outlineLevel="0" collapsed="false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</row>
    <row r="54" customFormat="false" ht="12.75" hidden="false" customHeight="false" outlineLevel="0" collapsed="false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</row>
    <row r="55" customFormat="false" ht="12.75" hidden="false" customHeight="false" outlineLevel="0" collapsed="false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</row>
    <row r="56" customFormat="false" ht="12.75" hidden="false" customHeight="false" outlineLevel="0" collapsed="false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</row>
    <row r="57" customFormat="false" ht="12.75" hidden="false" customHeight="false" outlineLevel="0" collapsed="false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</row>
    <row r="58" customFormat="false" ht="12.75" hidden="false" customHeight="false" outlineLevel="0" collapsed="false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</row>
    <row r="59" customFormat="false" ht="12.75" hidden="false" customHeight="false" outlineLevel="0" collapsed="false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</row>
    <row r="60" customFormat="false" ht="12.75" hidden="false" customHeight="false" outlineLevel="0" collapsed="false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</row>
    <row r="61" customFormat="false" ht="12.75" hidden="false" customHeight="false" outlineLevel="0" collapsed="false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</row>
    <row r="62" customFormat="false" ht="12.75" hidden="false" customHeight="false" outlineLevel="0" collapsed="false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</row>
    <row r="63" customFormat="false" ht="12.75" hidden="false" customHeight="false" outlineLevel="0" collapsed="false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</row>
    <row r="64" customFormat="false" ht="12.75" hidden="false" customHeight="false" outlineLevel="0" collapsed="false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</row>
    <row r="65" customFormat="false" ht="12.75" hidden="false" customHeight="false" outlineLevel="0" collapsed="false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</row>
    <row r="66" customFormat="false" ht="12.75" hidden="false" customHeight="false" outlineLevel="0" collapsed="false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</row>
    <row r="67" customFormat="false" ht="12.75" hidden="false" customHeight="false" outlineLevel="0" collapsed="false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</row>
    <row r="68" customFormat="false" ht="12.75" hidden="false" customHeight="false" outlineLevel="0" collapsed="false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</row>
    <row r="69" customFormat="false" ht="12.75" hidden="false" customHeight="false" outlineLevel="0" collapsed="false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</row>
    <row r="70" customFormat="false" ht="12.75" hidden="false" customHeight="false" outlineLevel="0" collapsed="false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</row>
    <row r="71" customFormat="false" ht="12.75" hidden="false" customHeight="false" outlineLevel="0" collapsed="false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</row>
    <row r="72" customFormat="false" ht="12.75" hidden="false" customHeight="false" outlineLevel="0" collapsed="false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</row>
    <row r="73" customFormat="false" ht="12.75" hidden="false" customHeight="false" outlineLevel="0" collapsed="false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</row>
    <row r="74" customFormat="false" ht="12.75" hidden="false" customHeight="false" outlineLevel="0" collapsed="false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</row>
    <row r="75" customFormat="false" ht="12.75" hidden="false" customHeight="false" outlineLevel="0" collapsed="false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</row>
    <row r="76" customFormat="false" ht="12.75" hidden="false" customHeight="false" outlineLevel="0" collapsed="false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</row>
    <row r="77" customFormat="false" ht="12.75" hidden="false" customHeight="false" outlineLevel="0" collapsed="false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</row>
    <row r="78" customFormat="false" ht="12.75" hidden="false" customHeight="false" outlineLevel="0" collapsed="false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</row>
    <row r="79" customFormat="false" ht="12.75" hidden="false" customHeight="false" outlineLevel="0" collapsed="false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</row>
    <row r="80" customFormat="false" ht="12.75" hidden="false" customHeight="false" outlineLevel="0" collapsed="false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</row>
    <row r="81" customFormat="false" ht="12.75" hidden="false" customHeight="false" outlineLevel="0" collapsed="false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</row>
    <row r="82" customFormat="false" ht="12.75" hidden="false" customHeight="false" outlineLevel="0" collapsed="false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</row>
    <row r="83" customFormat="false" ht="12.75" hidden="false" customHeight="false" outlineLevel="0" collapsed="false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</row>
    <row r="84" customFormat="false" ht="12.75" hidden="false" customHeight="false" outlineLevel="0" collapsed="false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</row>
    <row r="85" customFormat="false" ht="12.75" hidden="false" customHeight="false" outlineLevel="0" collapsed="false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</row>
    <row r="86" customFormat="false" ht="12.75" hidden="false" customHeight="false" outlineLevel="0" collapsed="false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</row>
    <row r="87" customFormat="false" ht="12.75" hidden="false" customHeight="false" outlineLevel="0" collapsed="false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</row>
    <row r="88" customFormat="false" ht="12.75" hidden="false" customHeight="false" outlineLevel="0" collapsed="false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</row>
    <row r="89" customFormat="false" ht="12.75" hidden="false" customHeight="false" outlineLevel="0" collapsed="false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</row>
    <row r="90" customFormat="false" ht="12.75" hidden="false" customHeight="false" outlineLevel="0" collapsed="false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</row>
    <row r="91" customFormat="false" ht="12.75" hidden="false" customHeight="false" outlineLevel="0" collapsed="false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</row>
    <row r="92" customFormat="false" ht="12.75" hidden="false" customHeight="false" outlineLevel="0" collapsed="false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</row>
    <row r="93" customFormat="false" ht="12.75" hidden="false" customHeight="false" outlineLevel="0" collapsed="false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</row>
    <row r="94" customFormat="false" ht="12.75" hidden="false" customHeight="false" outlineLevel="0" collapsed="false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</row>
    <row r="95" customFormat="false" ht="12.75" hidden="false" customHeight="false" outlineLevel="0" collapsed="false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</row>
    <row r="96" customFormat="false" ht="12.75" hidden="false" customHeight="false" outlineLevel="0" collapsed="false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</row>
    <row r="97" customFormat="false" ht="12.75" hidden="false" customHeight="false" outlineLevel="0" collapsed="false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</row>
    <row r="98" customFormat="false" ht="12.75" hidden="false" customHeight="false" outlineLevel="0" collapsed="false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</row>
    <row r="99" customFormat="false" ht="12.75" hidden="false" customHeight="false" outlineLevel="0" collapsed="false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</row>
    <row r="100" customFormat="false" ht="12.75" hidden="false" customHeight="false" outlineLevel="0" collapsed="false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</row>
    <row r="101" customFormat="false" ht="12.75" hidden="false" customHeight="false" outlineLevel="0" collapsed="false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</row>
    <row r="102" customFormat="false" ht="12.75" hidden="false" customHeight="false" outlineLevel="0" collapsed="false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</row>
    <row r="103" customFormat="false" ht="12.75" hidden="false" customHeight="false" outlineLevel="0" collapsed="false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</row>
    <row r="104" customFormat="false" ht="12.75" hidden="false" customHeight="false" outlineLevel="0" collapsed="false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</row>
    <row r="105" customFormat="false" ht="12.75" hidden="false" customHeight="false" outlineLevel="0" collapsed="false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</row>
  </sheetData>
  <printOptions headings="false" gridLines="false" gridLinesSet="true" horizontalCentered="false" verticalCentered="false"/>
  <pageMargins left="1.95" right="0.259722222222222" top="2.3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LibreOffice/7.4.3.2$Windows_X86_64 LibreOffice_project/1048a8393ae2eeec98dff31b5c133c5f1d08b890</Application>
  <AppVersion>15.0000</AppVers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1999-09-22T23:31:18Z</dcterms:created>
  <dc:creator>Joao Eduardo</dc:creator>
  <dc:description/>
  <dc:language>pt-BR</dc:language>
  <cp:lastModifiedBy/>
  <cp:lastPrinted>2005-11-07T19:09:10Z</cp:lastPrinted>
  <dcterms:modified xsi:type="dcterms:W3CDTF">2023-01-18T01:23:55Z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