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jelop\Documents\0work\CTG Panema\0recall\0final\"/>
    </mc:Choice>
  </mc:AlternateContent>
  <xr:revisionPtr revIDLastSave="0" documentId="13_ncr:1_{EEBF06BC-3805-4356-BCF1-FE7A93073CCA}" xr6:coauthVersionLast="32" xr6:coauthVersionMax="32" xr10:uidLastSave="{00000000-0000-0000-0000-000000000000}"/>
  <bookViews>
    <workbookView xWindow="840" yWindow="405" windowWidth="10860" windowHeight="6150" xr2:uid="{00000000-000D-0000-FFFF-FFFF00000000}"/>
  </bookViews>
  <sheets>
    <sheet name="Smap - Diário" sheetId="2" r:id="rId1"/>
    <sheet name="grafLog" sheetId="6" r:id="rId2"/>
    <sheet name="grafNormal" sheetId="7" r:id="rId3"/>
    <sheet name="determ.K" sheetId="14" r:id="rId4"/>
    <sheet name="resumo" sheetId="12" r:id="rId5"/>
    <sheet name="Introdução" sheetId="8" r:id="rId6"/>
    <sheet name="Metodologia" sheetId="9" r:id="rId7"/>
    <sheet name="Calibração" sheetId="10" r:id="rId8"/>
    <sheet name="Avaliação" sheetId="11" r:id="rId9"/>
    <sheet name="Listagem" sheetId="3" r:id="rId10"/>
  </sheets>
  <definedNames>
    <definedName name="anscount" hidden="1">2</definedName>
    <definedName name="_xlnm.Print_Area" localSheetId="0">'Smap - Diário'!$A$1:$AA$33</definedName>
    <definedName name="limcount" hidden="1">2</definedName>
    <definedName name="sencount" hidden="1">2</definedName>
    <definedName name="solver_adj" localSheetId="0" hidden="1">'Smap - Diário'!$D$8:$G$8</definedName>
    <definedName name="solver_cvg" localSheetId="0" hidden="1">0.001</definedName>
    <definedName name="solver_drv" localSheetId="0" hidden="1">1</definedName>
    <definedName name="solver_eng" localSheetId="8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'Smap - Diário'!$B$9</definedName>
    <definedName name="solver_lhs10" localSheetId="0" hidden="1">'Smap - Diário'!$K$6</definedName>
    <definedName name="solver_lhs11" localSheetId="0" hidden="1">'Smap - Diário'!$K$7</definedName>
    <definedName name="solver_lhs12" localSheetId="0" hidden="1">'Smap - Diário'!$K$8</definedName>
    <definedName name="solver_lhs13" localSheetId="0" hidden="1">'Smap - Diário'!$K$7</definedName>
    <definedName name="solver_lhs14" localSheetId="0" hidden="1">'Smap - Diário'!$K$8</definedName>
    <definedName name="solver_lhs15" localSheetId="0" hidden="1">'Smap - Diário'!$K$8</definedName>
    <definedName name="solver_lhs16" localSheetId="0" hidden="1">'Smap - Diário'!$K$8</definedName>
    <definedName name="solver_lhs17" localSheetId="0" hidden="1">'Smap - Diário'!$K$8</definedName>
    <definedName name="solver_lhs18" localSheetId="0" hidden="1">'Smap - Diário'!$K$8</definedName>
    <definedName name="solver_lhs19" localSheetId="0" hidden="1">'Smap - Diário'!$K$8</definedName>
    <definedName name="solver_lhs2" localSheetId="0" hidden="1">'Smap - Diário'!$K$3</definedName>
    <definedName name="solver_lhs20" localSheetId="0" hidden="1">'Smap - Diário'!$K$8</definedName>
    <definedName name="solver_lhs21" localSheetId="0" hidden="1">'Smap - Diário'!$K$8</definedName>
    <definedName name="solver_lhs22" localSheetId="0" hidden="1">'Smap - Diário'!$K$8</definedName>
    <definedName name="solver_lhs23" localSheetId="0" hidden="1">'Smap - Diário'!$K$8</definedName>
    <definedName name="solver_lhs24" localSheetId="0" hidden="1">'Smap - Diário'!$K$8</definedName>
    <definedName name="solver_lhs25" localSheetId="0" hidden="1">'Smap - Diário'!$K$8</definedName>
    <definedName name="solver_lhs26" localSheetId="0" hidden="1">'Smap - Diário'!$D$8</definedName>
    <definedName name="solver_lhs3" localSheetId="0" hidden="1">'Smap - Diário'!$B$9</definedName>
    <definedName name="solver_lhs4" localSheetId="0" hidden="1">'Smap - Diário'!$K$4</definedName>
    <definedName name="solver_lhs5" localSheetId="0" hidden="1">'Smap - Diário'!$K$3</definedName>
    <definedName name="solver_lhs6" localSheetId="0" hidden="1">'Smap - Diário'!$K$4</definedName>
    <definedName name="solver_lhs7" localSheetId="0" hidden="1">'Smap - Diário'!$K$5</definedName>
    <definedName name="solver_lhs8" localSheetId="0" hidden="1">'Smap - Diário'!$K$5</definedName>
    <definedName name="solver_lhs9" localSheetId="0" hidden="1">'Smap - Diário'!$K$6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8" hidden="1">1</definedName>
    <definedName name="solver_neg" localSheetId="0" hidden="1">1</definedName>
    <definedName name="solver_nod" localSheetId="0" hidden="1">2147483647</definedName>
    <definedName name="solver_num" localSheetId="8" hidden="1">0</definedName>
    <definedName name="solver_num" localSheetId="0" hidden="1">14</definedName>
    <definedName name="solver_nwt" localSheetId="0" hidden="1">1</definedName>
    <definedName name="solver_opt" localSheetId="8" hidden="1">Avaliação!$A$6</definedName>
    <definedName name="solver_opt" localSheetId="0" hidden="1">'Smap - Diário'!$V$3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1.05</definedName>
    <definedName name="solver_rhs10" localSheetId="0" hidden="1">9</definedName>
    <definedName name="solver_rhs11" localSheetId="0" hidden="1">10</definedName>
    <definedName name="solver_rhs12" localSheetId="0" hidden="1">270</definedName>
    <definedName name="solver_rhs13" localSheetId="0" hidden="1">0.2</definedName>
    <definedName name="solver_rhs14" localSheetId="0" hidden="1">10</definedName>
    <definedName name="solver_rhs15" localSheetId="0" hidden="1">10</definedName>
    <definedName name="solver_rhs16" localSheetId="0" hidden="1">10</definedName>
    <definedName name="solver_rhs17" localSheetId="0" hidden="1">10</definedName>
    <definedName name="solver_rhs18" localSheetId="0" hidden="1">10</definedName>
    <definedName name="solver_rhs19" localSheetId="0" hidden="1">10</definedName>
    <definedName name="solver_rhs2" localSheetId="0" hidden="1">2000</definedName>
    <definedName name="solver_rhs20" localSheetId="0" hidden="1">10</definedName>
    <definedName name="solver_rhs21" localSheetId="0" hidden="1">10</definedName>
    <definedName name="solver_rhs22" localSheetId="0" hidden="1">10</definedName>
    <definedName name="solver_rhs23" localSheetId="0" hidden="1">10</definedName>
    <definedName name="solver_rhs24" localSheetId="0" hidden="1">10</definedName>
    <definedName name="solver_rhs25" localSheetId="0" hidden="1">10</definedName>
    <definedName name="solver_rhs26" localSheetId="0" hidden="1">0</definedName>
    <definedName name="solver_rhs3" localSheetId="0" hidden="1">0.95</definedName>
    <definedName name="solver_rhs4" localSheetId="0" hidden="1">100</definedName>
    <definedName name="solver_rhs5" localSheetId="0" hidden="1">100</definedName>
    <definedName name="solver_rhs6" localSheetId="0" hidden="1">0</definedName>
    <definedName name="solver_rhs7" localSheetId="0" hidden="1">20</definedName>
    <definedName name="solver_rhs8" localSheetId="0" hidden="1">60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8" hidden="1">1</definedName>
    <definedName name="solver_typ" localSheetId="0" hidden="1">1</definedName>
    <definedName name="solver_val" localSheetId="8" hidden="1">0</definedName>
    <definedName name="solver_val" localSheetId="0" hidden="1">0</definedName>
    <definedName name="solver_ver" localSheetId="8" hidden="1">3</definedName>
    <definedName name="solver_ver" localSheetId="0" hidden="1">3</definedName>
  </definedNames>
  <calcPr calcId="179017"/>
  <fileRecoveryPr autoRecover="0"/>
</workbook>
</file>

<file path=xl/calcChain.xml><?xml version="1.0" encoding="utf-8"?>
<calcChain xmlns="http://schemas.openxmlformats.org/spreadsheetml/2006/main">
  <c r="J23" i="2" l="1"/>
  <c r="A14" i="2"/>
  <c r="J25" i="2" l="1"/>
  <c r="J22" i="2"/>
  <c r="J26" i="2"/>
  <c r="J15" i="2"/>
  <c r="J24" i="2"/>
  <c r="J21" i="2" l="1"/>
  <c r="G16" i="2" l="1"/>
  <c r="E9" i="2" l="1"/>
  <c r="G9" i="2"/>
  <c r="F9" i="2" l="1"/>
  <c r="D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19" i="2"/>
  <c r="J20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18" i="2"/>
  <c r="B9" i="2" l="1"/>
  <c r="F16" i="2"/>
  <c r="E16" i="2" l="1"/>
  <c r="T4" i="2" l="1"/>
  <c r="P17" i="2"/>
  <c r="Q18" i="2" s="1"/>
  <c r="R17" i="2"/>
  <c r="S18" i="2" s="1"/>
  <c r="U18" i="2" s="1"/>
  <c r="K17" i="2"/>
  <c r="M18" i="2" l="1"/>
  <c r="T18" i="2"/>
  <c r="V18" i="2"/>
  <c r="P18" i="2" l="1"/>
  <c r="Q19" i="2" s="1"/>
  <c r="C49" i="14" l="1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21" i="14"/>
  <c r="B58" i="14"/>
  <c r="B59" i="14"/>
  <c r="B60" i="14"/>
  <c r="B61" i="14"/>
  <c r="B62" i="14"/>
  <c r="B63" i="14"/>
  <c r="B64" i="14"/>
  <c r="B65" i="14"/>
  <c r="B66" i="14"/>
  <c r="B67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21" i="14"/>
  <c r="A56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21" i="14"/>
  <c r="D16" i="2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2" i="12"/>
  <c r="B14" i="2"/>
  <c r="M42" i="2"/>
  <c r="M43" i="2"/>
  <c r="M45" i="2"/>
  <c r="M138" i="2"/>
  <c r="M209" i="2"/>
  <c r="M216" i="2"/>
  <c r="M263" i="2"/>
  <c r="M294" i="2"/>
  <c r="M295" i="2"/>
  <c r="M297" i="2"/>
  <c r="M298" i="2"/>
  <c r="B16" i="2"/>
  <c r="AC20" i="2" s="1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B16" i="12"/>
  <c r="C24" i="12"/>
  <c r="C23" i="12"/>
  <c r="C22" i="12"/>
  <c r="C21" i="12"/>
  <c r="C20" i="12"/>
  <c r="C19" i="12"/>
  <c r="B24" i="12"/>
  <c r="B23" i="12"/>
  <c r="B22" i="12"/>
  <c r="B21" i="12"/>
  <c r="B20" i="12"/>
  <c r="B19" i="12"/>
  <c r="A24" i="12"/>
  <c r="A23" i="12"/>
  <c r="A22" i="12"/>
  <c r="A21" i="12"/>
  <c r="A20" i="12"/>
  <c r="A19" i="12"/>
  <c r="B17" i="12"/>
  <c r="B15" i="12"/>
  <c r="B12" i="12"/>
  <c r="B13" i="12"/>
  <c r="B11" i="12"/>
  <c r="B9" i="12"/>
  <c r="B5" i="12"/>
  <c r="B6" i="12"/>
  <c r="B7" i="12"/>
  <c r="B8" i="12"/>
  <c r="B4" i="12"/>
  <c r="A1" i="12"/>
  <c r="C16" i="2"/>
  <c r="L18" i="2"/>
  <c r="AC308" i="2" l="1"/>
  <c r="AC52" i="2"/>
  <c r="AC351" i="2"/>
  <c r="AC180" i="2"/>
  <c r="AC95" i="2"/>
  <c r="AC329" i="2"/>
  <c r="AC244" i="2"/>
  <c r="AC159" i="2"/>
  <c r="AC73" i="2"/>
  <c r="AC137" i="2"/>
  <c r="AC369" i="2"/>
  <c r="AC287" i="2"/>
  <c r="AC201" i="2"/>
  <c r="AC116" i="2"/>
  <c r="AC31" i="2"/>
  <c r="AC223" i="2"/>
  <c r="AC265" i="2"/>
  <c r="AC377" i="2"/>
  <c r="AC340" i="2"/>
  <c r="AC297" i="2"/>
  <c r="AC255" i="2"/>
  <c r="AC212" i="2"/>
  <c r="AC169" i="2"/>
  <c r="AC127" i="2"/>
  <c r="AC84" i="2"/>
  <c r="AC41" i="2"/>
  <c r="AC361" i="2"/>
  <c r="AC319" i="2"/>
  <c r="AC276" i="2"/>
  <c r="AC233" i="2"/>
  <c r="AC191" i="2"/>
  <c r="AC148" i="2"/>
  <c r="AC105" i="2"/>
  <c r="AC63" i="2"/>
  <c r="AC22" i="2"/>
  <c r="AC26" i="2"/>
  <c r="AC30" i="2"/>
  <c r="AC34" i="2"/>
  <c r="AC38" i="2"/>
  <c r="AC42" i="2"/>
  <c r="AC46" i="2"/>
  <c r="AC50" i="2"/>
  <c r="AC54" i="2"/>
  <c r="AC58" i="2"/>
  <c r="AC62" i="2"/>
  <c r="AC66" i="2"/>
  <c r="AC70" i="2"/>
  <c r="AC74" i="2"/>
  <c r="AC78" i="2"/>
  <c r="AC82" i="2"/>
  <c r="AC86" i="2"/>
  <c r="AC90" i="2"/>
  <c r="AC94" i="2"/>
  <c r="AC98" i="2"/>
  <c r="AC102" i="2"/>
  <c r="AC106" i="2"/>
  <c r="AC110" i="2"/>
  <c r="AC114" i="2"/>
  <c r="AC118" i="2"/>
  <c r="AC122" i="2"/>
  <c r="AC126" i="2"/>
  <c r="AC130" i="2"/>
  <c r="AC134" i="2"/>
  <c r="AC138" i="2"/>
  <c r="AC142" i="2"/>
  <c r="AC146" i="2"/>
  <c r="AC150" i="2"/>
  <c r="AC154" i="2"/>
  <c r="AC158" i="2"/>
  <c r="AC162" i="2"/>
  <c r="AC166" i="2"/>
  <c r="AC170" i="2"/>
  <c r="AC174" i="2"/>
  <c r="AC178" i="2"/>
  <c r="AC182" i="2"/>
  <c r="AC186" i="2"/>
  <c r="AC190" i="2"/>
  <c r="AC194" i="2"/>
  <c r="AC198" i="2"/>
  <c r="AC202" i="2"/>
  <c r="AC206" i="2"/>
  <c r="AC210" i="2"/>
  <c r="AC214" i="2"/>
  <c r="AC218" i="2"/>
  <c r="AC222" i="2"/>
  <c r="AC226" i="2"/>
  <c r="AC230" i="2"/>
  <c r="AC234" i="2"/>
  <c r="AC238" i="2"/>
  <c r="AC242" i="2"/>
  <c r="AC246" i="2"/>
  <c r="AC250" i="2"/>
  <c r="AC254" i="2"/>
  <c r="AC258" i="2"/>
  <c r="AC262" i="2"/>
  <c r="AC266" i="2"/>
  <c r="AC270" i="2"/>
  <c r="AC274" i="2"/>
  <c r="AC278" i="2"/>
  <c r="AC282" i="2"/>
  <c r="AC286" i="2"/>
  <c r="AC290" i="2"/>
  <c r="AC294" i="2"/>
  <c r="AC298" i="2"/>
  <c r="AC302" i="2"/>
  <c r="AC306" i="2"/>
  <c r="AC310" i="2"/>
  <c r="AC314" i="2"/>
  <c r="AC318" i="2"/>
  <c r="AC322" i="2"/>
  <c r="AC326" i="2"/>
  <c r="AC330" i="2"/>
  <c r="AC334" i="2"/>
  <c r="AC338" i="2"/>
  <c r="AC342" i="2"/>
  <c r="AC346" i="2"/>
  <c r="AC350" i="2"/>
  <c r="AC354" i="2"/>
  <c r="AC358" i="2"/>
  <c r="AC21" i="2"/>
  <c r="AC27" i="2"/>
  <c r="AC32" i="2"/>
  <c r="AC37" i="2"/>
  <c r="AC43" i="2"/>
  <c r="AC48" i="2"/>
  <c r="AC53" i="2"/>
  <c r="AC59" i="2"/>
  <c r="AC64" i="2"/>
  <c r="AC69" i="2"/>
  <c r="AC75" i="2"/>
  <c r="AC80" i="2"/>
  <c r="AC85" i="2"/>
  <c r="AC91" i="2"/>
  <c r="AC96" i="2"/>
  <c r="AC101" i="2"/>
  <c r="AC107" i="2"/>
  <c r="AC112" i="2"/>
  <c r="AC117" i="2"/>
  <c r="AC123" i="2"/>
  <c r="AC128" i="2"/>
  <c r="AC133" i="2"/>
  <c r="AC139" i="2"/>
  <c r="AC144" i="2"/>
  <c r="AC149" i="2"/>
  <c r="AC155" i="2"/>
  <c r="AC160" i="2"/>
  <c r="AC165" i="2"/>
  <c r="AC171" i="2"/>
  <c r="AC176" i="2"/>
  <c r="AC181" i="2"/>
  <c r="AC187" i="2"/>
  <c r="AC192" i="2"/>
  <c r="AC197" i="2"/>
  <c r="AC203" i="2"/>
  <c r="AC208" i="2"/>
  <c r="AC213" i="2"/>
  <c r="AC219" i="2"/>
  <c r="AC224" i="2"/>
  <c r="AC229" i="2"/>
  <c r="AC235" i="2"/>
  <c r="AC240" i="2"/>
  <c r="AC245" i="2"/>
  <c r="AC251" i="2"/>
  <c r="AC256" i="2"/>
  <c r="AC261" i="2"/>
  <c r="AC267" i="2"/>
  <c r="AC272" i="2"/>
  <c r="AC277" i="2"/>
  <c r="AC283" i="2"/>
  <c r="AC288" i="2"/>
  <c r="AC293" i="2"/>
  <c r="AC299" i="2"/>
  <c r="AC304" i="2"/>
  <c r="AC309" i="2"/>
  <c r="AC315" i="2"/>
  <c r="AC320" i="2"/>
  <c r="AC325" i="2"/>
  <c r="AC331" i="2"/>
  <c r="AC336" i="2"/>
  <c r="AC341" i="2"/>
  <c r="AC347" i="2"/>
  <c r="AC352" i="2"/>
  <c r="AC357" i="2"/>
  <c r="AC362" i="2"/>
  <c r="AC366" i="2"/>
  <c r="AC370" i="2"/>
  <c r="AC374" i="2"/>
  <c r="AC378" i="2"/>
  <c r="AC382" i="2"/>
  <c r="AC23" i="2"/>
  <c r="AC28" i="2"/>
  <c r="AC33" i="2"/>
  <c r="AC39" i="2"/>
  <c r="AC44" i="2"/>
  <c r="AC49" i="2"/>
  <c r="AC55" i="2"/>
  <c r="AC60" i="2"/>
  <c r="AC65" i="2"/>
  <c r="AC71" i="2"/>
  <c r="AC76" i="2"/>
  <c r="AC81" i="2"/>
  <c r="AC87" i="2"/>
  <c r="AC92" i="2"/>
  <c r="AC97" i="2"/>
  <c r="AC103" i="2"/>
  <c r="AC108" i="2"/>
  <c r="AC113" i="2"/>
  <c r="AC119" i="2"/>
  <c r="AC124" i="2"/>
  <c r="AC129" i="2"/>
  <c r="AC135" i="2"/>
  <c r="AC140" i="2"/>
  <c r="AC145" i="2"/>
  <c r="AC151" i="2"/>
  <c r="AC156" i="2"/>
  <c r="AC161" i="2"/>
  <c r="AC167" i="2"/>
  <c r="AC172" i="2"/>
  <c r="AC177" i="2"/>
  <c r="AC183" i="2"/>
  <c r="AC188" i="2"/>
  <c r="AC193" i="2"/>
  <c r="AC199" i="2"/>
  <c r="AC204" i="2"/>
  <c r="AC209" i="2"/>
  <c r="AC215" i="2"/>
  <c r="AC220" i="2"/>
  <c r="AC225" i="2"/>
  <c r="AC231" i="2"/>
  <c r="AC236" i="2"/>
  <c r="AC241" i="2"/>
  <c r="AC247" i="2"/>
  <c r="AC252" i="2"/>
  <c r="AC257" i="2"/>
  <c r="AC263" i="2"/>
  <c r="AC268" i="2"/>
  <c r="AC273" i="2"/>
  <c r="AC279" i="2"/>
  <c r="AC284" i="2"/>
  <c r="AC289" i="2"/>
  <c r="AC295" i="2"/>
  <c r="AC300" i="2"/>
  <c r="AC305" i="2"/>
  <c r="AC311" i="2"/>
  <c r="AC316" i="2"/>
  <c r="AC321" i="2"/>
  <c r="AC327" i="2"/>
  <c r="AC332" i="2"/>
  <c r="AC337" i="2"/>
  <c r="AC343" i="2"/>
  <c r="AC348" i="2"/>
  <c r="AC353" i="2"/>
  <c r="AC359" i="2"/>
  <c r="AC363" i="2"/>
  <c r="AC367" i="2"/>
  <c r="AC371" i="2"/>
  <c r="AC375" i="2"/>
  <c r="AC379" i="2"/>
  <c r="AC383" i="2"/>
  <c r="AC376" i="2"/>
  <c r="AC368" i="2"/>
  <c r="AC349" i="2"/>
  <c r="AC328" i="2"/>
  <c r="AC307" i="2"/>
  <c r="AC285" i="2"/>
  <c r="AC253" i="2"/>
  <c r="AC232" i="2"/>
  <c r="AC200" i="2"/>
  <c r="AC179" i="2"/>
  <c r="AC157" i="2"/>
  <c r="AC136" i="2"/>
  <c r="AC115" i="2"/>
  <c r="AC93" i="2"/>
  <c r="AC72" i="2"/>
  <c r="AC51" i="2"/>
  <c r="AC29" i="2"/>
  <c r="AC381" i="2"/>
  <c r="AC373" i="2"/>
  <c r="AC365" i="2"/>
  <c r="AC356" i="2"/>
  <c r="AC345" i="2"/>
  <c r="AC335" i="2"/>
  <c r="AC324" i="2"/>
  <c r="AC313" i="2"/>
  <c r="AC303" i="2"/>
  <c r="AC292" i="2"/>
  <c r="AC281" i="2"/>
  <c r="AC271" i="2"/>
  <c r="AC260" i="2"/>
  <c r="AC249" i="2"/>
  <c r="AC239" i="2"/>
  <c r="AC228" i="2"/>
  <c r="AC217" i="2"/>
  <c r="AC207" i="2"/>
  <c r="AC196" i="2"/>
  <c r="AC185" i="2"/>
  <c r="AC175" i="2"/>
  <c r="AC164" i="2"/>
  <c r="AC153" i="2"/>
  <c r="AC143" i="2"/>
  <c r="AC132" i="2"/>
  <c r="AC121" i="2"/>
  <c r="AC111" i="2"/>
  <c r="AC100" i="2"/>
  <c r="AC89" i="2"/>
  <c r="AC79" i="2"/>
  <c r="AC68" i="2"/>
  <c r="AC57" i="2"/>
  <c r="AC47" i="2"/>
  <c r="AC36" i="2"/>
  <c r="AC25" i="2"/>
  <c r="AC384" i="2"/>
  <c r="AC360" i="2"/>
  <c r="AC339" i="2"/>
  <c r="AC317" i="2"/>
  <c r="AC296" i="2"/>
  <c r="AC275" i="2"/>
  <c r="AC264" i="2"/>
  <c r="AC243" i="2"/>
  <c r="AC221" i="2"/>
  <c r="AC211" i="2"/>
  <c r="AC189" i="2"/>
  <c r="AC168" i="2"/>
  <c r="AC147" i="2"/>
  <c r="AC125" i="2"/>
  <c r="AC104" i="2"/>
  <c r="AC83" i="2"/>
  <c r="AC61" i="2"/>
  <c r="AC40" i="2"/>
  <c r="AC19" i="2"/>
  <c r="AC380" i="2"/>
  <c r="AC372" i="2"/>
  <c r="AC364" i="2"/>
  <c r="AC355" i="2"/>
  <c r="AC344" i="2"/>
  <c r="AC333" i="2"/>
  <c r="AC323" i="2"/>
  <c r="AC312" i="2"/>
  <c r="AC301" i="2"/>
  <c r="AC291" i="2"/>
  <c r="AC280" i="2"/>
  <c r="AC269" i="2"/>
  <c r="AC259" i="2"/>
  <c r="AC248" i="2"/>
  <c r="AC237" i="2"/>
  <c r="AC227" i="2"/>
  <c r="AC216" i="2"/>
  <c r="AC205" i="2"/>
  <c r="AC195" i="2"/>
  <c r="AC184" i="2"/>
  <c r="AC173" i="2"/>
  <c r="AC163" i="2"/>
  <c r="AC152" i="2"/>
  <c r="AC141" i="2"/>
  <c r="AC131" i="2"/>
  <c r="AC120" i="2"/>
  <c r="AC109" i="2"/>
  <c r="AC99" i="2"/>
  <c r="AC88" i="2"/>
  <c r="AC77" i="2"/>
  <c r="AC67" i="2"/>
  <c r="AC56" i="2"/>
  <c r="AC45" i="2"/>
  <c r="AC35" i="2"/>
  <c r="AC24" i="2"/>
  <c r="O18" i="2"/>
  <c r="R18" i="2" s="1"/>
  <c r="S19" i="2" s="1"/>
  <c r="U19" i="2" s="1"/>
  <c r="N18" i="2"/>
  <c r="AM18" i="2"/>
  <c r="AM19" i="2" s="1"/>
  <c r="AG16" i="2"/>
  <c r="B25" i="12"/>
  <c r="AC18" i="2"/>
  <c r="J16" i="2"/>
  <c r="K18" i="2" l="1"/>
  <c r="B2" i="12"/>
  <c r="C2" i="12"/>
  <c r="AC16" i="2"/>
  <c r="AF18" i="2"/>
  <c r="AM20" i="2"/>
  <c r="T19" i="2"/>
  <c r="M19" i="2" l="1"/>
  <c r="AQ18" i="2"/>
  <c r="AI18" i="2"/>
  <c r="AJ18" i="2" s="1"/>
  <c r="AD18" i="2"/>
  <c r="V19" i="2"/>
  <c r="AF19" i="2" s="1"/>
  <c r="AM21" i="2"/>
  <c r="L19" i="2"/>
  <c r="O19" i="2" s="1"/>
  <c r="N19" i="2" l="1"/>
  <c r="K19" i="2" s="1"/>
  <c r="P19" i="2"/>
  <c r="R19" i="2"/>
  <c r="S20" i="2" s="1"/>
  <c r="AD19" i="2"/>
  <c r="AI19" i="2"/>
  <c r="AJ19" i="2" s="1"/>
  <c r="AQ19" i="2"/>
  <c r="AM22" i="2"/>
  <c r="Q20" i="2" l="1"/>
  <c r="T20" i="2" s="1"/>
  <c r="M20" i="2"/>
  <c r="L20" i="2"/>
  <c r="AM23" i="2"/>
  <c r="U20" i="2"/>
  <c r="N20" i="2" l="1"/>
  <c r="V20" i="2"/>
  <c r="AQ20" i="2" s="1"/>
  <c r="O20" i="2"/>
  <c r="R20" i="2" s="1"/>
  <c r="S21" i="2" s="1"/>
  <c r="AM24" i="2"/>
  <c r="P20" i="2"/>
  <c r="AI20" i="2" l="1"/>
  <c r="AJ20" i="2" s="1"/>
  <c r="AF20" i="2"/>
  <c r="AD20" i="2"/>
  <c r="Q21" i="2"/>
  <c r="T21" i="2" s="1"/>
  <c r="K20" i="2"/>
  <c r="AM25" i="2"/>
  <c r="U21" i="2"/>
  <c r="M21" i="2" l="1"/>
  <c r="P21" i="2" s="1"/>
  <c r="Q22" i="2" s="1"/>
  <c r="T22" i="2" s="1"/>
  <c r="V21" i="2"/>
  <c r="AF21" i="2" s="1"/>
  <c r="L21" i="2"/>
  <c r="O21" i="2" s="1"/>
  <c r="AM26" i="2"/>
  <c r="N21" i="2" l="1"/>
  <c r="K21" i="2" s="1"/>
  <c r="AD21" i="2"/>
  <c r="AI21" i="2"/>
  <c r="AJ21" i="2" s="1"/>
  <c r="AQ21" i="2"/>
  <c r="AM27" i="2"/>
  <c r="R21" i="2"/>
  <c r="S22" i="2" s="1"/>
  <c r="AM28" i="2" l="1"/>
  <c r="L22" i="2"/>
  <c r="O22" i="2" s="1"/>
  <c r="M22" i="2"/>
  <c r="AM29" i="2" l="1"/>
  <c r="U22" i="2"/>
  <c r="V22" i="2"/>
  <c r="N22" i="2"/>
  <c r="K22" i="2" s="1"/>
  <c r="P22" i="2"/>
  <c r="Q23" i="2" s="1"/>
  <c r="R22" i="2"/>
  <c r="S23" i="2" s="1"/>
  <c r="AM30" i="2" l="1"/>
  <c r="L23" i="2"/>
  <c r="O23" i="2" s="1"/>
  <c r="M23" i="2"/>
  <c r="AI22" i="2"/>
  <c r="AJ22" i="2" s="1"/>
  <c r="AF22" i="2"/>
  <c r="AD22" i="2"/>
  <c r="AQ22" i="2"/>
  <c r="T23" i="2"/>
  <c r="AM31" i="2" l="1"/>
  <c r="R23" i="2"/>
  <c r="V23" i="2"/>
  <c r="N23" i="2"/>
  <c r="K23" i="2" s="1"/>
  <c r="U23" i="2"/>
  <c r="P23" i="2"/>
  <c r="Q24" i="2" s="1"/>
  <c r="S24" i="2" l="1"/>
  <c r="U24" i="2" s="1"/>
  <c r="AM32" i="2"/>
  <c r="AI23" i="2"/>
  <c r="AJ23" i="2" s="1"/>
  <c r="AF23" i="2"/>
  <c r="AD23" i="2"/>
  <c r="AQ23" i="2"/>
  <c r="T24" i="2"/>
  <c r="L24" i="2"/>
  <c r="M24" i="2"/>
  <c r="O24" i="2" l="1"/>
  <c r="R24" i="2" s="1"/>
  <c r="S25" i="2" s="1"/>
  <c r="AM33" i="2"/>
  <c r="N24" i="2"/>
  <c r="P24" i="2"/>
  <c r="Q25" i="2" s="1"/>
  <c r="V24" i="2"/>
  <c r="K24" i="2" l="1"/>
  <c r="M25" i="2" s="1"/>
  <c r="AM34" i="2"/>
  <c r="AI24" i="2"/>
  <c r="AJ24" i="2" s="1"/>
  <c r="AF24" i="2"/>
  <c r="AD24" i="2"/>
  <c r="AQ24" i="2"/>
  <c r="U25" i="2"/>
  <c r="L25" i="2" l="1"/>
  <c r="O25" i="2" s="1"/>
  <c r="R25" i="2" s="1"/>
  <c r="S26" i="2" s="1"/>
  <c r="V25" i="2"/>
  <c r="AI25" i="2" s="1"/>
  <c r="AJ25" i="2" s="1"/>
  <c r="T25" i="2"/>
  <c r="AM35" i="2"/>
  <c r="P25" i="2"/>
  <c r="Q26" i="2" s="1"/>
  <c r="N25" i="2" l="1"/>
  <c r="K25" i="2" s="1"/>
  <c r="L26" i="2" s="1"/>
  <c r="O26" i="2" s="1"/>
  <c r="AQ25" i="2"/>
  <c r="AD25" i="2"/>
  <c r="AF25" i="2"/>
  <c r="AM36" i="2"/>
  <c r="U26" i="2"/>
  <c r="T26" i="2"/>
  <c r="M26" i="2" l="1"/>
  <c r="N26" i="2" s="1"/>
  <c r="K26" i="2" s="1"/>
  <c r="AM37" i="2"/>
  <c r="V26" i="2"/>
  <c r="AI26" i="2" s="1"/>
  <c r="AJ26" i="2" s="1"/>
  <c r="R26" i="2"/>
  <c r="S27" i="2" s="1"/>
  <c r="P26" i="2" l="1"/>
  <c r="Q27" i="2" s="1"/>
  <c r="T27" i="2" s="1"/>
  <c r="AM38" i="2"/>
  <c r="AQ26" i="2"/>
  <c r="AD26" i="2"/>
  <c r="AF26" i="2"/>
  <c r="L27" i="2"/>
  <c r="O27" i="2" s="1"/>
  <c r="M27" i="2"/>
  <c r="U27" i="2"/>
  <c r="AM39" i="2" l="1"/>
  <c r="N27" i="2"/>
  <c r="K27" i="2" s="1"/>
  <c r="P27" i="2"/>
  <c r="Q28" i="2" s="1"/>
  <c r="V27" i="2"/>
  <c r="R27" i="2"/>
  <c r="S28" i="2" s="1"/>
  <c r="AM40" i="2" l="1"/>
  <c r="L28" i="2"/>
  <c r="O28" i="2" s="1"/>
  <c r="M28" i="2"/>
  <c r="U28" i="2"/>
  <c r="AI27" i="2"/>
  <c r="AJ27" i="2" s="1"/>
  <c r="AD27" i="2"/>
  <c r="AQ27" i="2"/>
  <c r="AF27" i="2"/>
  <c r="T28" i="2"/>
  <c r="AM41" i="2" l="1"/>
  <c r="N28" i="2"/>
  <c r="K28" i="2" s="1"/>
  <c r="P28" i="2"/>
  <c r="R28" i="2"/>
  <c r="V28" i="2"/>
  <c r="Q29" i="2" l="1"/>
  <c r="T29" i="2" s="1"/>
  <c r="S29" i="2"/>
  <c r="U29" i="2" s="1"/>
  <c r="AM42" i="2"/>
  <c r="M29" i="2"/>
  <c r="L29" i="2"/>
  <c r="AI28" i="2"/>
  <c r="AJ28" i="2" s="1"/>
  <c r="AF28" i="2"/>
  <c r="AQ28" i="2"/>
  <c r="AD28" i="2"/>
  <c r="V29" i="2" l="1"/>
  <c r="AQ29" i="2" s="1"/>
  <c r="O29" i="2"/>
  <c r="R29" i="2" s="1"/>
  <c r="AM43" i="2"/>
  <c r="N29" i="2"/>
  <c r="P29" i="2"/>
  <c r="Q30" i="2" s="1"/>
  <c r="AI29" i="2" l="1"/>
  <c r="AJ29" i="2" s="1"/>
  <c r="AF29" i="2"/>
  <c r="AD29" i="2"/>
  <c r="S30" i="2"/>
  <c r="U30" i="2" s="1"/>
  <c r="K29" i="2"/>
  <c r="L30" i="2" s="1"/>
  <c r="AM44" i="2"/>
  <c r="M30" i="2" l="1"/>
  <c r="N30" i="2" s="1"/>
  <c r="O30" i="2"/>
  <c r="R30" i="2" s="1"/>
  <c r="V30" i="2"/>
  <c r="AI30" i="2" s="1"/>
  <c r="AJ30" i="2" s="1"/>
  <c r="T30" i="2"/>
  <c r="AM45" i="2"/>
  <c r="P30" i="2" l="1"/>
  <c r="Q31" i="2" s="1"/>
  <c r="S31" i="2"/>
  <c r="U31" i="2" s="1"/>
  <c r="AQ30" i="2"/>
  <c r="AD30" i="2"/>
  <c r="AF30" i="2"/>
  <c r="AM46" i="2"/>
  <c r="K30" i="2"/>
  <c r="M31" i="2" l="1"/>
  <c r="P31" i="2" s="1"/>
  <c r="Q32" i="2" s="1"/>
  <c r="V31" i="2"/>
  <c r="AD31" i="2" s="1"/>
  <c r="T31" i="2"/>
  <c r="AM47" i="2"/>
  <c r="L31" i="2"/>
  <c r="N31" i="2" l="1"/>
  <c r="O31" i="2"/>
  <c r="R31" i="2" s="1"/>
  <c r="AI31" i="2"/>
  <c r="AJ31" i="2" s="1"/>
  <c r="AQ31" i="2"/>
  <c r="AF31" i="2"/>
  <c r="AM48" i="2"/>
  <c r="T32" i="2"/>
  <c r="S32" i="2" l="1"/>
  <c r="U32" i="2" s="1"/>
  <c r="AM49" i="2"/>
  <c r="K31" i="2"/>
  <c r="V32" i="2" l="1"/>
  <c r="AI32" i="2" s="1"/>
  <c r="AJ32" i="2" s="1"/>
  <c r="L32" i="2"/>
  <c r="O32" i="2" s="1"/>
  <c r="AM50" i="2"/>
  <c r="M32" i="2"/>
  <c r="N32" i="2" l="1"/>
  <c r="K32" i="2" s="1"/>
  <c r="AF32" i="2"/>
  <c r="AQ32" i="2"/>
  <c r="AD32" i="2"/>
  <c r="R32" i="2"/>
  <c r="AM51" i="2"/>
  <c r="P32" i="2"/>
  <c r="Q33" i="2" s="1"/>
  <c r="S33" i="2" l="1"/>
  <c r="U33" i="2" s="1"/>
  <c r="L33" i="2"/>
  <c r="O33" i="2" s="1"/>
  <c r="T33" i="2"/>
  <c r="AM52" i="2"/>
  <c r="M33" i="2"/>
  <c r="N33" i="2" s="1"/>
  <c r="K33" i="2" l="1"/>
  <c r="M34" i="2" s="1"/>
  <c r="V33" i="2"/>
  <c r="AF33" i="2" s="1"/>
  <c r="R33" i="2"/>
  <c r="AM53" i="2"/>
  <c r="P33" i="2"/>
  <c r="Q34" i="2" s="1"/>
  <c r="L34" i="2" l="1"/>
  <c r="O34" i="2" s="1"/>
  <c r="AI33" i="2"/>
  <c r="AJ33" i="2" s="1"/>
  <c r="AQ33" i="2"/>
  <c r="AD33" i="2"/>
  <c r="S34" i="2"/>
  <c r="U34" i="2" s="1"/>
  <c r="T34" i="2"/>
  <c r="AM54" i="2"/>
  <c r="P34" i="2"/>
  <c r="N34" i="2" l="1"/>
  <c r="K34" i="2" s="1"/>
  <c r="L35" i="2" s="1"/>
  <c r="Q35" i="2"/>
  <c r="T35" i="2" s="1"/>
  <c r="V34" i="2"/>
  <c r="AI34" i="2" s="1"/>
  <c r="AJ34" i="2" s="1"/>
  <c r="AM55" i="2"/>
  <c r="R34" i="2"/>
  <c r="S35" i="2" s="1"/>
  <c r="M35" i="2" l="1"/>
  <c r="N35" i="2" s="1"/>
  <c r="O35" i="2"/>
  <c r="AF34" i="2"/>
  <c r="AD34" i="2"/>
  <c r="AQ34" i="2"/>
  <c r="AM56" i="2"/>
  <c r="U35" i="2"/>
  <c r="V35" i="2"/>
  <c r="P35" i="2" l="1"/>
  <c r="Q36" i="2" s="1"/>
  <c r="T36" i="2" s="1"/>
  <c r="AM57" i="2"/>
  <c r="K35" i="2"/>
  <c r="R35" i="2"/>
  <c r="S36" i="2" s="1"/>
  <c r="AI35" i="2"/>
  <c r="AJ35" i="2" s="1"/>
  <c r="AD35" i="2"/>
  <c r="AQ35" i="2"/>
  <c r="AF35" i="2"/>
  <c r="AM58" i="2" l="1"/>
  <c r="M36" i="2"/>
  <c r="L36" i="2"/>
  <c r="O36" i="2" s="1"/>
  <c r="AM59" i="2" l="1"/>
  <c r="R36" i="2"/>
  <c r="U36" i="2"/>
  <c r="V36" i="2"/>
  <c r="N36" i="2"/>
  <c r="K36" i="2" s="1"/>
  <c r="P36" i="2"/>
  <c r="Q37" i="2" s="1"/>
  <c r="S37" i="2" l="1"/>
  <c r="U37" i="2" s="1"/>
  <c r="AM60" i="2"/>
  <c r="L37" i="2"/>
  <c r="O37" i="2" s="1"/>
  <c r="M37" i="2"/>
  <c r="AI36" i="2"/>
  <c r="AJ36" i="2" s="1"/>
  <c r="AQ36" i="2"/>
  <c r="AF36" i="2"/>
  <c r="AD36" i="2"/>
  <c r="R37" i="2" l="1"/>
  <c r="V37" i="2"/>
  <c r="AD37" i="2" s="1"/>
  <c r="T37" i="2"/>
  <c r="AM61" i="2"/>
  <c r="N37" i="2"/>
  <c r="K37" i="2" s="1"/>
  <c r="P37" i="2"/>
  <c r="Q38" i="2" s="1"/>
  <c r="S38" i="2" l="1"/>
  <c r="U38" i="2" s="1"/>
  <c r="A3" i="14" s="1"/>
  <c r="AF37" i="2"/>
  <c r="AI37" i="2"/>
  <c r="AJ37" i="2" s="1"/>
  <c r="AQ37" i="2"/>
  <c r="AM62" i="2"/>
  <c r="L38" i="2"/>
  <c r="M38" i="2"/>
  <c r="O38" i="2" l="1"/>
  <c r="R38" i="2" s="1"/>
  <c r="V38" i="2"/>
  <c r="AD38" i="2" s="1"/>
  <c r="T38" i="2"/>
  <c r="AM63" i="2"/>
  <c r="N38" i="2"/>
  <c r="P38" i="2"/>
  <c r="Q39" i="2" s="1"/>
  <c r="K38" i="2" l="1"/>
  <c r="M39" i="2" s="1"/>
  <c r="S39" i="2"/>
  <c r="U39" i="2" s="1"/>
  <c r="A4" i="14" s="1"/>
  <c r="AI38" i="2"/>
  <c r="AJ38" i="2" s="1"/>
  <c r="AF38" i="2"/>
  <c r="AQ38" i="2"/>
  <c r="AM64" i="2"/>
  <c r="L39" i="2" l="1"/>
  <c r="O39" i="2" s="1"/>
  <c r="R39" i="2" s="1"/>
  <c r="V39" i="2"/>
  <c r="AD39" i="2" s="1"/>
  <c r="T39" i="2"/>
  <c r="AM65" i="2"/>
  <c r="P39" i="2"/>
  <c r="Q40" i="2" s="1"/>
  <c r="N39" i="2" l="1"/>
  <c r="K39" i="2" s="1"/>
  <c r="L40" i="2" s="1"/>
  <c r="S40" i="2"/>
  <c r="U40" i="2" s="1"/>
  <c r="A5" i="14" s="1"/>
  <c r="AQ39" i="2"/>
  <c r="AF39" i="2"/>
  <c r="AI39" i="2"/>
  <c r="AJ39" i="2" s="1"/>
  <c r="AM66" i="2"/>
  <c r="M40" i="2"/>
  <c r="O40" i="2" l="1"/>
  <c r="R40" i="2" s="1"/>
  <c r="V40" i="2"/>
  <c r="AD40" i="2" s="1"/>
  <c r="T40" i="2"/>
  <c r="AM67" i="2"/>
  <c r="N40" i="2"/>
  <c r="P40" i="2"/>
  <c r="Q41" i="2" s="1"/>
  <c r="K40" i="2" l="1"/>
  <c r="L41" i="2" s="1"/>
  <c r="O41" i="2" s="1"/>
  <c r="S41" i="2"/>
  <c r="U41" i="2" s="1"/>
  <c r="A6" i="14" s="1"/>
  <c r="AQ40" i="2"/>
  <c r="AI40" i="2"/>
  <c r="AJ40" i="2" s="1"/>
  <c r="AF40" i="2"/>
  <c r="AM68" i="2"/>
  <c r="M41" i="2" l="1"/>
  <c r="N41" i="2" s="1"/>
  <c r="K41" i="2" s="1"/>
  <c r="L42" i="2" s="1"/>
  <c r="N42" i="2" s="1"/>
  <c r="R41" i="2"/>
  <c r="S42" i="2" s="1"/>
  <c r="U42" i="2" s="1"/>
  <c r="A7" i="14" s="1"/>
  <c r="V41" i="2"/>
  <c r="AD41" i="2" s="1"/>
  <c r="T41" i="2"/>
  <c r="AM69" i="2"/>
  <c r="P41" i="2" l="1"/>
  <c r="Q42" i="2" s="1"/>
  <c r="V42" i="2" s="1"/>
  <c r="AF42" i="2" s="1"/>
  <c r="O42" i="2"/>
  <c r="K42" i="2" s="1"/>
  <c r="AF41" i="2"/>
  <c r="AQ41" i="2"/>
  <c r="AI41" i="2"/>
  <c r="AJ41" i="2" s="1"/>
  <c r="AM70" i="2"/>
  <c r="P42" i="2" l="1"/>
  <c r="Q43" i="2" s="1"/>
  <c r="T42" i="2"/>
  <c r="L43" i="2"/>
  <c r="N43" i="2" s="1"/>
  <c r="AM71" i="2"/>
  <c r="R42" i="2"/>
  <c r="AI42" i="2"/>
  <c r="AJ42" i="2" s="1"/>
  <c r="AQ42" i="2"/>
  <c r="AD42" i="2"/>
  <c r="O43" i="2" l="1"/>
  <c r="K43" i="2" s="1"/>
  <c r="L44" i="2" s="1"/>
  <c r="O44" i="2" s="1"/>
  <c r="S43" i="2"/>
  <c r="U43" i="2" s="1"/>
  <c r="A8" i="14" s="1"/>
  <c r="P43" i="2"/>
  <c r="T43" i="2"/>
  <c r="AM72" i="2"/>
  <c r="M44" i="2"/>
  <c r="Q44" i="2" l="1"/>
  <c r="T44" i="2" s="1"/>
  <c r="V43" i="2"/>
  <c r="AD43" i="2" s="1"/>
  <c r="R43" i="2"/>
  <c r="S44" i="2" s="1"/>
  <c r="U44" i="2" s="1"/>
  <c r="A9" i="14" s="1"/>
  <c r="AM73" i="2"/>
  <c r="N44" i="2"/>
  <c r="K44" i="2" s="1"/>
  <c r="AF43" i="2" l="1"/>
  <c r="AQ43" i="2"/>
  <c r="P44" i="2"/>
  <c r="Q45" i="2" s="1"/>
  <c r="T45" i="2" s="1"/>
  <c r="AI43" i="2"/>
  <c r="AJ43" i="2" s="1"/>
  <c r="L45" i="2"/>
  <c r="N45" i="2" s="1"/>
  <c r="AM74" i="2"/>
  <c r="R44" i="2"/>
  <c r="V44" i="2"/>
  <c r="AD44" i="2" s="1"/>
  <c r="O45" i="2" l="1"/>
  <c r="K45" i="2" s="1"/>
  <c r="L46" i="2" s="1"/>
  <c r="O46" i="2" s="1"/>
  <c r="S45" i="2"/>
  <c r="U45" i="2" s="1"/>
  <c r="A10" i="14" s="1"/>
  <c r="AM75" i="2"/>
  <c r="AF44" i="2"/>
  <c r="AI44" i="2"/>
  <c r="AJ44" i="2" s="1"/>
  <c r="AQ44" i="2"/>
  <c r="P45" i="2"/>
  <c r="M46" i="2" l="1"/>
  <c r="N46" i="2" s="1"/>
  <c r="K46" i="2" s="1"/>
  <c r="L47" i="2" s="1"/>
  <c r="Q46" i="2"/>
  <c r="T46" i="2" s="1"/>
  <c r="V45" i="2"/>
  <c r="AQ45" i="2" s="1"/>
  <c r="R45" i="2"/>
  <c r="AM76" i="2"/>
  <c r="M47" i="2" l="1"/>
  <c r="N47" i="2" s="1"/>
  <c r="O47" i="2"/>
  <c r="P46" i="2"/>
  <c r="AD45" i="2"/>
  <c r="AI45" i="2"/>
  <c r="AJ45" i="2" s="1"/>
  <c r="AF45" i="2"/>
  <c r="S46" i="2"/>
  <c r="AM77" i="2"/>
  <c r="K47" i="2" l="1"/>
  <c r="L48" i="2" s="1"/>
  <c r="O48" i="2" s="1"/>
  <c r="Q47" i="2"/>
  <c r="P47" i="2" s="1"/>
  <c r="V46" i="2"/>
  <c r="R46" i="2"/>
  <c r="U46" i="2"/>
  <c r="A11" i="14" s="1"/>
  <c r="AM78" i="2"/>
  <c r="M48" i="2" l="1"/>
  <c r="N48" i="2" s="1"/>
  <c r="K48" i="2" s="1"/>
  <c r="Q48" i="2"/>
  <c r="T48" i="2" s="1"/>
  <c r="T47" i="2"/>
  <c r="S47" i="2"/>
  <c r="V47" i="2" s="1"/>
  <c r="AD46" i="2"/>
  <c r="AQ46" i="2"/>
  <c r="AF46" i="2"/>
  <c r="AI46" i="2"/>
  <c r="AJ46" i="2" s="1"/>
  <c r="AM79" i="2"/>
  <c r="P48" i="2" l="1"/>
  <c r="Q49" i="2" s="1"/>
  <c r="T49" i="2" s="1"/>
  <c r="R47" i="2"/>
  <c r="AQ47" i="2"/>
  <c r="AI47" i="2"/>
  <c r="AJ47" i="2" s="1"/>
  <c r="AD47" i="2"/>
  <c r="AF47" i="2"/>
  <c r="U47" i="2"/>
  <c r="M49" i="2"/>
  <c r="L49" i="2"/>
  <c r="O49" i="2" s="1"/>
  <c r="AM80" i="2"/>
  <c r="P49" i="2" l="1"/>
  <c r="S48" i="2"/>
  <c r="R48" i="2" s="1"/>
  <c r="N49" i="2"/>
  <c r="K49" i="2" s="1"/>
  <c r="AM81" i="2"/>
  <c r="Q50" i="2" l="1"/>
  <c r="T50" i="2" s="1"/>
  <c r="S49" i="2"/>
  <c r="V49" i="2" s="1"/>
  <c r="U48" i="2"/>
  <c r="V48" i="2"/>
  <c r="L50" i="2"/>
  <c r="O50" i="2" s="1"/>
  <c r="M50" i="2"/>
  <c r="AM82" i="2"/>
  <c r="P50" i="2" l="1"/>
  <c r="Q51" i="2" s="1"/>
  <c r="T51" i="2" s="1"/>
  <c r="R49" i="2"/>
  <c r="AD49" i="2"/>
  <c r="AI49" i="2"/>
  <c r="AQ49" i="2"/>
  <c r="AF49" i="2"/>
  <c r="AQ48" i="2"/>
  <c r="AF48" i="2"/>
  <c r="AD48" i="2"/>
  <c r="AI48" i="2"/>
  <c r="AJ48" i="2" s="1"/>
  <c r="U49" i="2"/>
  <c r="N50" i="2"/>
  <c r="K50" i="2" s="1"/>
  <c r="M51" i="2" s="1"/>
  <c r="AM83" i="2"/>
  <c r="P51" i="2" l="1"/>
  <c r="Q52" i="2" s="1"/>
  <c r="T52" i="2" s="1"/>
  <c r="AJ49" i="2"/>
  <c r="S50" i="2"/>
  <c r="U50" i="2" s="1"/>
  <c r="L51" i="2"/>
  <c r="O51" i="2" s="1"/>
  <c r="AM84" i="2"/>
  <c r="N51" i="2" l="1"/>
  <c r="K51" i="2" s="1"/>
  <c r="M52" i="2" s="1"/>
  <c r="V50" i="2"/>
  <c r="R50" i="2"/>
  <c r="AM85" i="2"/>
  <c r="S51" i="2" l="1"/>
  <c r="V51" i="2" s="1"/>
  <c r="AQ50" i="2"/>
  <c r="AF50" i="2"/>
  <c r="AD50" i="2"/>
  <c r="AI50" i="2"/>
  <c r="AJ50" i="2" s="1"/>
  <c r="L52" i="2"/>
  <c r="O52" i="2" s="1"/>
  <c r="AM86" i="2"/>
  <c r="P52" i="2"/>
  <c r="Q53" i="2" s="1"/>
  <c r="N52" i="2" l="1"/>
  <c r="K52" i="2" s="1"/>
  <c r="AI51" i="2"/>
  <c r="AJ51" i="2" s="1"/>
  <c r="AQ51" i="2"/>
  <c r="AF51" i="2"/>
  <c r="AD51" i="2"/>
  <c r="U51" i="2"/>
  <c r="R51" i="2"/>
  <c r="S52" i="2" s="1"/>
  <c r="T53" i="2"/>
  <c r="AM87" i="2"/>
  <c r="M53" i="2" l="1"/>
  <c r="P53" i="2" s="1"/>
  <c r="Q54" i="2" s="1"/>
  <c r="T54" i="2" s="1"/>
  <c r="L53" i="2"/>
  <c r="O53" i="2" s="1"/>
  <c r="R52" i="2"/>
  <c r="S53" i="2" s="1"/>
  <c r="V53" i="2" s="1"/>
  <c r="AD53" i="2" s="1"/>
  <c r="V52" i="2"/>
  <c r="U52" i="2"/>
  <c r="AM88" i="2"/>
  <c r="N53" i="2" l="1"/>
  <c r="K53" i="2" s="1"/>
  <c r="AQ53" i="2"/>
  <c r="AI53" i="2"/>
  <c r="AF53" i="2"/>
  <c r="AI52" i="2"/>
  <c r="AJ52" i="2" s="1"/>
  <c r="AQ52" i="2"/>
  <c r="AD52" i="2"/>
  <c r="AF52" i="2"/>
  <c r="R53" i="2"/>
  <c r="U53" i="2"/>
  <c r="AM89" i="2"/>
  <c r="L54" i="2" l="1"/>
  <c r="O54" i="2" s="1"/>
  <c r="M54" i="2"/>
  <c r="AJ53" i="2"/>
  <c r="S54" i="2"/>
  <c r="V54" i="2" s="1"/>
  <c r="AM90" i="2"/>
  <c r="P54" i="2" l="1"/>
  <c r="Q55" i="2" s="1"/>
  <c r="T55" i="2" s="1"/>
  <c r="N54" i="2"/>
  <c r="K54" i="2" s="1"/>
  <c r="L55" i="2" s="1"/>
  <c r="O55" i="2" s="1"/>
  <c r="AQ54" i="2"/>
  <c r="AF54" i="2"/>
  <c r="AI54" i="2"/>
  <c r="AJ54" i="2" s="1"/>
  <c r="AD54" i="2"/>
  <c r="R54" i="2"/>
  <c r="S55" i="2" s="1"/>
  <c r="U54" i="2"/>
  <c r="AM91" i="2"/>
  <c r="M55" i="2" l="1"/>
  <c r="P55" i="2" s="1"/>
  <c r="Q56" i="2" s="1"/>
  <c r="T56" i="2" s="1"/>
  <c r="R55" i="2"/>
  <c r="S56" i="2" s="1"/>
  <c r="U56" i="2" s="1"/>
  <c r="V55" i="2"/>
  <c r="U55" i="2"/>
  <c r="AM92" i="2"/>
  <c r="N55" i="2" l="1"/>
  <c r="K55" i="2" s="1"/>
  <c r="L56" i="2" s="1"/>
  <c r="O56" i="2" s="1"/>
  <c r="R56" i="2" s="1"/>
  <c r="V56" i="2"/>
  <c r="AF56" i="2" s="1"/>
  <c r="AI55" i="2"/>
  <c r="AJ55" i="2" s="1"/>
  <c r="AF55" i="2"/>
  <c r="AQ55" i="2"/>
  <c r="AD55" i="2"/>
  <c r="AM93" i="2"/>
  <c r="M56" i="2" l="1"/>
  <c r="P56" i="2" s="1"/>
  <c r="Q57" i="2" s="1"/>
  <c r="T57" i="2" s="1"/>
  <c r="AD56" i="2"/>
  <c r="AQ56" i="2"/>
  <c r="AI56" i="2"/>
  <c r="AJ56" i="2" s="1"/>
  <c r="S57" i="2"/>
  <c r="AM94" i="2"/>
  <c r="V57" i="2" l="1"/>
  <c r="AI57" i="2" s="1"/>
  <c r="AJ57" i="2" s="1"/>
  <c r="N56" i="2"/>
  <c r="K56" i="2" s="1"/>
  <c r="L57" i="2" s="1"/>
  <c r="O57" i="2" s="1"/>
  <c r="R57" i="2" s="1"/>
  <c r="S58" i="2" s="1"/>
  <c r="U57" i="2"/>
  <c r="AM95" i="2"/>
  <c r="M57" i="2" l="1"/>
  <c r="P57" i="2" s="1"/>
  <c r="Q58" i="2" s="1"/>
  <c r="T58" i="2" s="1"/>
  <c r="AF57" i="2"/>
  <c r="AQ57" i="2"/>
  <c r="AD57" i="2"/>
  <c r="AM96" i="2"/>
  <c r="U58" i="2"/>
  <c r="V58" i="2" l="1"/>
  <c r="AF58" i="2" s="1"/>
  <c r="N57" i="2"/>
  <c r="K57" i="2" s="1"/>
  <c r="L58" i="2" s="1"/>
  <c r="AM97" i="2"/>
  <c r="AI58" i="2" l="1"/>
  <c r="AJ58" i="2" s="1"/>
  <c r="AQ58" i="2"/>
  <c r="AD58" i="2"/>
  <c r="O58" i="2"/>
  <c r="R58" i="2" s="1"/>
  <c r="S59" i="2" s="1"/>
  <c r="U59" i="2" s="1"/>
  <c r="M58" i="2"/>
  <c r="P58" i="2" s="1"/>
  <c r="Q59" i="2" s="1"/>
  <c r="T59" i="2" s="1"/>
  <c r="AM98" i="2"/>
  <c r="V59" i="2" l="1"/>
  <c r="AF59" i="2" s="1"/>
  <c r="N58" i="2"/>
  <c r="K58" i="2" s="1"/>
  <c r="L59" i="2" s="1"/>
  <c r="AM99" i="2"/>
  <c r="AQ59" i="2" l="1"/>
  <c r="AI59" i="2"/>
  <c r="AJ59" i="2" s="1"/>
  <c r="AD59" i="2"/>
  <c r="M59" i="2"/>
  <c r="P59" i="2" s="1"/>
  <c r="Q60" i="2" s="1"/>
  <c r="T60" i="2" s="1"/>
  <c r="O59" i="2"/>
  <c r="R59" i="2" s="1"/>
  <c r="S60" i="2" s="1"/>
  <c r="AM100" i="2"/>
  <c r="N59" i="2" l="1"/>
  <c r="K59" i="2" s="1"/>
  <c r="L60" i="2" s="1"/>
  <c r="V60" i="2"/>
  <c r="AQ60" i="2" s="1"/>
  <c r="U60" i="2"/>
  <c r="AM101" i="2"/>
  <c r="O60" i="2" l="1"/>
  <c r="R60" i="2" s="1"/>
  <c r="S61" i="2" s="1"/>
  <c r="U61" i="2" s="1"/>
  <c r="M60" i="2"/>
  <c r="P60" i="2" s="1"/>
  <c r="Q61" i="2" s="1"/>
  <c r="T61" i="2" s="1"/>
  <c r="AD60" i="2"/>
  <c r="AF60" i="2"/>
  <c r="AI60" i="2"/>
  <c r="AJ60" i="2" s="1"/>
  <c r="AM102" i="2"/>
  <c r="N60" i="2" l="1"/>
  <c r="K60" i="2" s="1"/>
  <c r="M61" i="2" s="1"/>
  <c r="P61" i="2" s="1"/>
  <c r="Q62" i="2" s="1"/>
  <c r="V61" i="2"/>
  <c r="AD61" i="2" s="1"/>
  <c r="AM103" i="2"/>
  <c r="L61" i="2" l="1"/>
  <c r="O61" i="2" s="1"/>
  <c r="R61" i="2" s="1"/>
  <c r="S62" i="2" s="1"/>
  <c r="T62" i="2"/>
  <c r="AQ61" i="2"/>
  <c r="AF61" i="2"/>
  <c r="AI61" i="2"/>
  <c r="AJ61" i="2" s="1"/>
  <c r="AM104" i="2"/>
  <c r="N61" i="2" l="1"/>
  <c r="K61" i="2" s="1"/>
  <c r="M62" i="2" s="1"/>
  <c r="P62" i="2" s="1"/>
  <c r="Q63" i="2" s="1"/>
  <c r="T63" i="2" s="1"/>
  <c r="U62" i="2"/>
  <c r="V62" i="2"/>
  <c r="AM105" i="2"/>
  <c r="L62" i="2" l="1"/>
  <c r="O62" i="2" s="1"/>
  <c r="R62" i="2" s="1"/>
  <c r="S63" i="2" s="1"/>
  <c r="AI62" i="2"/>
  <c r="AJ62" i="2" s="1"/>
  <c r="AF62" i="2"/>
  <c r="AQ62" i="2"/>
  <c r="AD62" i="2"/>
  <c r="N62" i="2"/>
  <c r="AM106" i="2"/>
  <c r="K62" i="2" l="1"/>
  <c r="M63" i="2" s="1"/>
  <c r="P63" i="2" s="1"/>
  <c r="Q64" i="2" s="1"/>
  <c r="T64" i="2" s="1"/>
  <c r="U63" i="2"/>
  <c r="V63" i="2"/>
  <c r="AM107" i="2"/>
  <c r="L63" i="2" l="1"/>
  <c r="O63" i="2" s="1"/>
  <c r="R63" i="2" s="1"/>
  <c r="S64" i="2" s="1"/>
  <c r="AD63" i="2"/>
  <c r="AF63" i="2"/>
  <c r="AQ63" i="2"/>
  <c r="AI63" i="2"/>
  <c r="AJ63" i="2" s="1"/>
  <c r="AM108" i="2"/>
  <c r="N63" i="2" l="1"/>
  <c r="K63" i="2" s="1"/>
  <c r="M64" i="2" s="1"/>
  <c r="U64" i="2"/>
  <c r="V64" i="2"/>
  <c r="AM109" i="2"/>
  <c r="L64" i="2" l="1"/>
  <c r="O64" i="2" s="1"/>
  <c r="R64" i="2" s="1"/>
  <c r="P64" i="2"/>
  <c r="Q65" i="2" s="1"/>
  <c r="AD64" i="2"/>
  <c r="AQ64" i="2"/>
  <c r="AI64" i="2"/>
  <c r="AJ64" i="2" s="1"/>
  <c r="AF64" i="2"/>
  <c r="AM110" i="2"/>
  <c r="N64" i="2" l="1"/>
  <c r="K64" i="2" s="1"/>
  <c r="L65" i="2" s="1"/>
  <c r="O65" i="2" s="1"/>
  <c r="S65" i="2"/>
  <c r="U65" i="2" s="1"/>
  <c r="AM111" i="2"/>
  <c r="M65" i="2" l="1"/>
  <c r="P65" i="2" s="1"/>
  <c r="Q66" i="2" s="1"/>
  <c r="R65" i="2"/>
  <c r="T65" i="2"/>
  <c r="V65" i="2"/>
  <c r="AM112" i="2"/>
  <c r="N65" i="2" l="1"/>
  <c r="K65" i="2" s="1"/>
  <c r="M66" i="2" s="1"/>
  <c r="P66" i="2" s="1"/>
  <c r="Q67" i="2" s="1"/>
  <c r="S66" i="2"/>
  <c r="U66" i="2" s="1"/>
  <c r="AI65" i="2"/>
  <c r="AJ65" i="2" s="1"/>
  <c r="AF65" i="2"/>
  <c r="AD65" i="2"/>
  <c r="AQ65" i="2"/>
  <c r="T66" i="2"/>
  <c r="AM113" i="2"/>
  <c r="L66" i="2" l="1"/>
  <c r="O66" i="2" s="1"/>
  <c r="R66" i="2" s="1"/>
  <c r="V66" i="2"/>
  <c r="AD66" i="2" s="1"/>
  <c r="AM114" i="2"/>
  <c r="N66" i="2" l="1"/>
  <c r="K66" i="2" s="1"/>
  <c r="AQ66" i="2"/>
  <c r="AF66" i="2"/>
  <c r="AI66" i="2"/>
  <c r="AJ66" i="2" s="1"/>
  <c r="S67" i="2"/>
  <c r="U67" i="2" s="1"/>
  <c r="T67" i="2"/>
  <c r="AM115" i="2"/>
  <c r="L67" i="2" l="1"/>
  <c r="O67" i="2" s="1"/>
  <c r="M67" i="2"/>
  <c r="P67" i="2" s="1"/>
  <c r="Q68" i="2" s="1"/>
  <c r="T68" i="2" s="1"/>
  <c r="V67" i="2"/>
  <c r="AQ67" i="2" s="1"/>
  <c r="AM116" i="2"/>
  <c r="N67" i="2" l="1"/>
  <c r="K67" i="2" s="1"/>
  <c r="R67" i="2"/>
  <c r="S68" i="2" s="1"/>
  <c r="V68" i="2" s="1"/>
  <c r="AI68" i="2" s="1"/>
  <c r="AD67" i="2"/>
  <c r="AI67" i="2"/>
  <c r="AJ67" i="2" s="1"/>
  <c r="AF67" i="2"/>
  <c r="AM117" i="2"/>
  <c r="L68" i="2" l="1"/>
  <c r="O68" i="2" s="1"/>
  <c r="R68" i="2" s="1"/>
  <c r="S69" i="2" s="1"/>
  <c r="U69" i="2" s="1"/>
  <c r="M68" i="2"/>
  <c r="AQ68" i="2"/>
  <c r="AD68" i="2"/>
  <c r="AF68" i="2"/>
  <c r="U68" i="2"/>
  <c r="AJ68" i="2"/>
  <c r="AM118" i="2"/>
  <c r="N68" i="2" l="1"/>
  <c r="K68" i="2" s="1"/>
  <c r="M69" i="2" s="1"/>
  <c r="P68" i="2"/>
  <c r="Q69" i="2" s="1"/>
  <c r="T69" i="2" s="1"/>
  <c r="AM119" i="2"/>
  <c r="L69" i="2" l="1"/>
  <c r="O69" i="2" s="1"/>
  <c r="R69" i="2" s="1"/>
  <c r="S70" i="2" s="1"/>
  <c r="U70" i="2" s="1"/>
  <c r="P69" i="2"/>
  <c r="Q70" i="2" s="1"/>
  <c r="T70" i="2" s="1"/>
  <c r="V69" i="2"/>
  <c r="AF69" i="2" s="1"/>
  <c r="AM120" i="2"/>
  <c r="N69" i="2" l="1"/>
  <c r="K69" i="2" s="1"/>
  <c r="AQ69" i="2"/>
  <c r="AD69" i="2"/>
  <c r="AI69" i="2"/>
  <c r="AJ69" i="2" s="1"/>
  <c r="V70" i="2"/>
  <c r="AF70" i="2" s="1"/>
  <c r="AM121" i="2"/>
  <c r="L70" i="2" l="1"/>
  <c r="O70" i="2" s="1"/>
  <c r="R70" i="2" s="1"/>
  <c r="S71" i="2" s="1"/>
  <c r="U71" i="2" s="1"/>
  <c r="M70" i="2"/>
  <c r="P70" i="2" s="1"/>
  <c r="Q71" i="2" s="1"/>
  <c r="T71" i="2" s="1"/>
  <c r="AD70" i="2"/>
  <c r="AQ70" i="2"/>
  <c r="AI70" i="2"/>
  <c r="AJ70" i="2" s="1"/>
  <c r="AM122" i="2"/>
  <c r="N70" i="2" l="1"/>
  <c r="K70" i="2" s="1"/>
  <c r="L71" i="2" s="1"/>
  <c r="O71" i="2" s="1"/>
  <c r="R71" i="2" s="1"/>
  <c r="S72" i="2" s="1"/>
  <c r="U72" i="2" s="1"/>
  <c r="V71" i="2"/>
  <c r="AI71" i="2" s="1"/>
  <c r="AJ71" i="2" s="1"/>
  <c r="AM123" i="2"/>
  <c r="M71" i="2" l="1"/>
  <c r="P71" i="2" s="1"/>
  <c r="Q72" i="2" s="1"/>
  <c r="T72" i="2" s="1"/>
  <c r="AF71" i="2"/>
  <c r="AD71" i="2"/>
  <c r="AQ71" i="2"/>
  <c r="AM124" i="2"/>
  <c r="V72" i="2" l="1"/>
  <c r="AQ72" i="2" s="1"/>
  <c r="N71" i="2"/>
  <c r="K71" i="2" s="1"/>
  <c r="L72" i="2" s="1"/>
  <c r="AM125" i="2"/>
  <c r="AD72" i="2" l="1"/>
  <c r="AI72" i="2"/>
  <c r="AJ72" i="2" s="1"/>
  <c r="AF72" i="2"/>
  <c r="O72" i="2"/>
  <c r="R72" i="2" s="1"/>
  <c r="S73" i="2" s="1"/>
  <c r="U73" i="2" s="1"/>
  <c r="M72" i="2"/>
  <c r="P72" i="2" s="1"/>
  <c r="Q73" i="2" s="1"/>
  <c r="AM126" i="2"/>
  <c r="V73" i="2" l="1"/>
  <c r="AF73" i="2" s="1"/>
  <c r="T73" i="2"/>
  <c r="N72" i="2"/>
  <c r="K72" i="2" s="1"/>
  <c r="L73" i="2" s="1"/>
  <c r="AM127" i="2"/>
  <c r="AI73" i="2" l="1"/>
  <c r="AJ73" i="2" s="1"/>
  <c r="AD73" i="2"/>
  <c r="M73" i="2"/>
  <c r="N73" i="2" s="1"/>
  <c r="AQ73" i="2"/>
  <c r="O73" i="2"/>
  <c r="R73" i="2" s="1"/>
  <c r="S74" i="2" s="1"/>
  <c r="U74" i="2" s="1"/>
  <c r="AM128" i="2"/>
  <c r="K73" i="2" l="1"/>
  <c r="L74" i="2" s="1"/>
  <c r="O74" i="2" s="1"/>
  <c r="R74" i="2" s="1"/>
  <c r="S75" i="2" s="1"/>
  <c r="U75" i="2" s="1"/>
  <c r="P73" i="2"/>
  <c r="Q74" i="2" s="1"/>
  <c r="T74" i="2" s="1"/>
  <c r="AM129" i="2"/>
  <c r="M74" i="2" l="1"/>
  <c r="N74" i="2" s="1"/>
  <c r="V74" i="2"/>
  <c r="AF74" i="2" s="1"/>
  <c r="AM130" i="2"/>
  <c r="K74" i="2" l="1"/>
  <c r="M75" i="2" s="1"/>
  <c r="P74" i="2"/>
  <c r="Q75" i="2" s="1"/>
  <c r="T75" i="2" s="1"/>
  <c r="AI74" i="2"/>
  <c r="AJ74" i="2" s="1"/>
  <c r="AD74" i="2"/>
  <c r="AQ74" i="2"/>
  <c r="AM131" i="2"/>
  <c r="L75" i="2" l="1"/>
  <c r="O75" i="2" s="1"/>
  <c r="R75" i="2" s="1"/>
  <c r="S76" i="2" s="1"/>
  <c r="U76" i="2" s="1"/>
  <c r="P75" i="2"/>
  <c r="Q76" i="2" s="1"/>
  <c r="V75" i="2"/>
  <c r="AI75" i="2" s="1"/>
  <c r="AJ75" i="2" s="1"/>
  <c r="N75" i="2"/>
  <c r="AM132" i="2"/>
  <c r="K75" i="2" l="1"/>
  <c r="L76" i="2" s="1"/>
  <c r="O76" i="2" s="1"/>
  <c r="R76" i="2" s="1"/>
  <c r="S77" i="2" s="1"/>
  <c r="U77" i="2" s="1"/>
  <c r="V76" i="2"/>
  <c r="AI76" i="2" s="1"/>
  <c r="AJ76" i="2" s="1"/>
  <c r="T76" i="2"/>
  <c r="AD75" i="2"/>
  <c r="AQ75" i="2"/>
  <c r="AF75" i="2"/>
  <c r="M76" i="2"/>
  <c r="AM133" i="2"/>
  <c r="AD76" i="2" l="1"/>
  <c r="AF76" i="2"/>
  <c r="AQ76" i="2"/>
  <c r="N76" i="2"/>
  <c r="K76" i="2" s="1"/>
  <c r="P76" i="2"/>
  <c r="Q77" i="2" s="1"/>
  <c r="V77" i="2" s="1"/>
  <c r="AQ77" i="2" s="1"/>
  <c r="AM134" i="2"/>
  <c r="T77" i="2" l="1"/>
  <c r="L77" i="2"/>
  <c r="O77" i="2" s="1"/>
  <c r="R77" i="2" s="1"/>
  <c r="S78" i="2" s="1"/>
  <c r="U78" i="2" s="1"/>
  <c r="M77" i="2"/>
  <c r="AI77" i="2"/>
  <c r="AJ77" i="2" s="1"/>
  <c r="AF77" i="2"/>
  <c r="AD77" i="2"/>
  <c r="AM135" i="2"/>
  <c r="N77" i="2" l="1"/>
  <c r="K77" i="2" s="1"/>
  <c r="P77" i="2"/>
  <c r="Q78" i="2" s="1"/>
  <c r="T78" i="2" s="1"/>
  <c r="AM136" i="2"/>
  <c r="L78" i="2" l="1"/>
  <c r="O78" i="2" s="1"/>
  <c r="R78" i="2" s="1"/>
  <c r="S79" i="2" s="1"/>
  <c r="M78" i="2"/>
  <c r="V78" i="2"/>
  <c r="AD78" i="2" s="1"/>
  <c r="AM137" i="2"/>
  <c r="AF78" i="2" l="1"/>
  <c r="AQ78" i="2"/>
  <c r="AI78" i="2"/>
  <c r="AJ78" i="2" s="1"/>
  <c r="P78" i="2"/>
  <c r="Q79" i="2" s="1"/>
  <c r="T79" i="2" s="1"/>
  <c r="N78" i="2"/>
  <c r="K78" i="2" s="1"/>
  <c r="U79" i="2"/>
  <c r="AM138" i="2"/>
  <c r="L79" i="2" l="1"/>
  <c r="O79" i="2" s="1"/>
  <c r="R79" i="2" s="1"/>
  <c r="S80" i="2" s="1"/>
  <c r="U80" i="2" s="1"/>
  <c r="M79" i="2"/>
  <c r="V79" i="2"/>
  <c r="AM139" i="2"/>
  <c r="AI79" i="2" l="1"/>
  <c r="AJ79" i="2" s="1"/>
  <c r="AF79" i="2"/>
  <c r="AD79" i="2"/>
  <c r="AQ79" i="2"/>
  <c r="P79" i="2"/>
  <c r="Q80" i="2" s="1"/>
  <c r="T80" i="2" s="1"/>
  <c r="N79" i="2"/>
  <c r="K79" i="2" s="1"/>
  <c r="AM140" i="2"/>
  <c r="V80" i="2" l="1"/>
  <c r="AQ80" i="2" s="1"/>
  <c r="M80" i="2"/>
  <c r="L80" i="2"/>
  <c r="O80" i="2" s="1"/>
  <c r="R80" i="2" s="1"/>
  <c r="S81" i="2" s="1"/>
  <c r="U81" i="2" s="1"/>
  <c r="AM141" i="2"/>
  <c r="AI80" i="2" l="1"/>
  <c r="AJ80" i="2" s="1"/>
  <c r="AF80" i="2"/>
  <c r="AD80" i="2"/>
  <c r="N80" i="2"/>
  <c r="K80" i="2" s="1"/>
  <c r="P80" i="2"/>
  <c r="Q81" i="2" s="1"/>
  <c r="T81" i="2" s="1"/>
  <c r="AM142" i="2"/>
  <c r="L81" i="2" l="1"/>
  <c r="O81" i="2" s="1"/>
  <c r="R81" i="2" s="1"/>
  <c r="S82" i="2" s="1"/>
  <c r="U82" i="2" s="1"/>
  <c r="M81" i="2"/>
  <c r="V81" i="2"/>
  <c r="AI81" i="2" s="1"/>
  <c r="AJ81" i="2" s="1"/>
  <c r="AM143" i="2"/>
  <c r="AD81" i="2" l="1"/>
  <c r="AF81" i="2"/>
  <c r="AQ81" i="2"/>
  <c r="N81" i="2"/>
  <c r="K81" i="2" s="1"/>
  <c r="P81" i="2"/>
  <c r="AM144" i="2"/>
  <c r="M82" i="2" l="1"/>
  <c r="L82" i="2"/>
  <c r="O82" i="2" s="1"/>
  <c r="R82" i="2" s="1"/>
  <c r="S83" i="2" s="1"/>
  <c r="U83" i="2" s="1"/>
  <c r="Q82" i="2"/>
  <c r="AM145" i="2"/>
  <c r="N82" i="2" l="1"/>
  <c r="K82" i="2" s="1"/>
  <c r="P82" i="2"/>
  <c r="Q83" i="2" s="1"/>
  <c r="T83" i="2" s="1"/>
  <c r="T82" i="2"/>
  <c r="V82" i="2"/>
  <c r="AM146" i="2"/>
  <c r="V83" i="2" l="1"/>
  <c r="AI83" i="2" s="1"/>
  <c r="L83" i="2"/>
  <c r="O83" i="2" s="1"/>
  <c r="R83" i="2" s="1"/>
  <c r="S84" i="2" s="1"/>
  <c r="M83" i="2"/>
  <c r="AF82" i="2"/>
  <c r="AD82" i="2"/>
  <c r="AI82" i="2"/>
  <c r="AJ82" i="2" s="1"/>
  <c r="AQ82" i="2"/>
  <c r="AM147" i="2"/>
  <c r="AJ83" i="2" l="1"/>
  <c r="AF83" i="2"/>
  <c r="AD83" i="2"/>
  <c r="AQ83" i="2"/>
  <c r="N83" i="2"/>
  <c r="K83" i="2" s="1"/>
  <c r="M84" i="2" s="1"/>
  <c r="P83" i="2"/>
  <c r="U84" i="2"/>
  <c r="AM148" i="2"/>
  <c r="Q84" i="2" l="1"/>
  <c r="L84" i="2"/>
  <c r="N84" i="2" s="1"/>
  <c r="AM149" i="2"/>
  <c r="T84" i="2" l="1"/>
  <c r="V84" i="2"/>
  <c r="O84" i="2"/>
  <c r="P84" i="2"/>
  <c r="AM150" i="2"/>
  <c r="K84" i="2" l="1"/>
  <c r="R84" i="2"/>
  <c r="Q85" i="2"/>
  <c r="AD84" i="2"/>
  <c r="AF84" i="2"/>
  <c r="AI84" i="2"/>
  <c r="AJ84" i="2" s="1"/>
  <c r="AQ84" i="2"/>
  <c r="AM151" i="2"/>
  <c r="T85" i="2" l="1"/>
  <c r="S85" i="2"/>
  <c r="U85" i="2" s="1"/>
  <c r="L85" i="2"/>
  <c r="O85" i="2" s="1"/>
  <c r="M85" i="2"/>
  <c r="AM152" i="2"/>
  <c r="R85" i="2" l="1"/>
  <c r="N85" i="2"/>
  <c r="K85" i="2" s="1"/>
  <c r="P85" i="2"/>
  <c r="V85" i="2"/>
  <c r="AM153" i="2"/>
  <c r="AF85" i="2" l="1"/>
  <c r="AD85" i="2"/>
  <c r="AI85" i="2"/>
  <c r="AJ85" i="2" s="1"/>
  <c r="AQ85" i="2"/>
  <c r="Q86" i="2"/>
  <c r="M86" i="2"/>
  <c r="L86" i="2"/>
  <c r="O86" i="2" s="1"/>
  <c r="S86" i="2"/>
  <c r="U86" i="2" s="1"/>
  <c r="AM154" i="2"/>
  <c r="N86" i="2" l="1"/>
  <c r="K86" i="2" s="1"/>
  <c r="R86" i="2"/>
  <c r="S87" i="2" s="1"/>
  <c r="U87" i="2" s="1"/>
  <c r="P86" i="2"/>
  <c r="T86" i="2"/>
  <c r="V86" i="2"/>
  <c r="AM155" i="2"/>
  <c r="AQ86" i="2" l="1"/>
  <c r="AF86" i="2"/>
  <c r="AD86" i="2"/>
  <c r="AI86" i="2"/>
  <c r="AJ86" i="2" s="1"/>
  <c r="M87" i="2"/>
  <c r="L87" i="2"/>
  <c r="O87" i="2" s="1"/>
  <c r="Q87" i="2"/>
  <c r="AM156" i="2"/>
  <c r="T87" i="2" l="1"/>
  <c r="V87" i="2"/>
  <c r="R87" i="2"/>
  <c r="N87" i="2"/>
  <c r="K87" i="2" s="1"/>
  <c r="M88" i="2" s="1"/>
  <c r="P87" i="2"/>
  <c r="AM157" i="2"/>
  <c r="S88" i="2" l="1"/>
  <c r="U88" i="2" s="1"/>
  <c r="L88" i="2"/>
  <c r="N88" i="2" s="1"/>
  <c r="Q88" i="2"/>
  <c r="P88" i="2" s="1"/>
  <c r="AD87" i="2"/>
  <c r="AI87" i="2"/>
  <c r="AJ87" i="2" s="1"/>
  <c r="AF87" i="2"/>
  <c r="AQ87" i="2"/>
  <c r="AM158" i="2"/>
  <c r="Q89" i="2" l="1"/>
  <c r="O88" i="2"/>
  <c r="K88" i="2" s="1"/>
  <c r="V88" i="2"/>
  <c r="T88" i="2"/>
  <c r="AM159" i="2"/>
  <c r="AQ88" i="2" l="1"/>
  <c r="AF88" i="2"/>
  <c r="AI88" i="2"/>
  <c r="AJ88" i="2" s="1"/>
  <c r="AD88" i="2"/>
  <c r="R88" i="2"/>
  <c r="M89" i="2"/>
  <c r="P89" i="2" s="1"/>
  <c r="L89" i="2"/>
  <c r="T89" i="2"/>
  <c r="AM160" i="2"/>
  <c r="N89" i="2" l="1"/>
  <c r="O89" i="2"/>
  <c r="Q90" i="2"/>
  <c r="S89" i="2"/>
  <c r="AM161" i="2"/>
  <c r="K89" i="2" l="1"/>
  <c r="R89" i="2"/>
  <c r="S90" i="2" s="1"/>
  <c r="U90" i="2" s="1"/>
  <c r="U89" i="2"/>
  <c r="V89" i="2"/>
  <c r="T90" i="2"/>
  <c r="AM162" i="2"/>
  <c r="L90" i="2" l="1"/>
  <c r="O90" i="2" s="1"/>
  <c r="M90" i="2"/>
  <c r="P90" i="2" s="1"/>
  <c r="Q91" i="2" s="1"/>
  <c r="T91" i="2" s="1"/>
  <c r="V90" i="2"/>
  <c r="AI89" i="2"/>
  <c r="AJ89" i="2" s="1"/>
  <c r="AQ89" i="2"/>
  <c r="AF89" i="2"/>
  <c r="AD89" i="2"/>
  <c r="AM163" i="2"/>
  <c r="N90" i="2" l="1"/>
  <c r="K90" i="2" s="1"/>
  <c r="L91" i="2" s="1"/>
  <c r="O91" i="2" s="1"/>
  <c r="R90" i="2"/>
  <c r="AD90" i="2"/>
  <c r="AF90" i="2"/>
  <c r="AQ90" i="2"/>
  <c r="AI90" i="2"/>
  <c r="AJ90" i="2" s="1"/>
  <c r="AM164" i="2"/>
  <c r="M91" i="2" l="1"/>
  <c r="N91" i="2" s="1"/>
  <c r="K91" i="2" s="1"/>
  <c r="S91" i="2"/>
  <c r="AM165" i="2"/>
  <c r="P91" i="2" l="1"/>
  <c r="Q92" i="2" s="1"/>
  <c r="U91" i="2"/>
  <c r="V91" i="2"/>
  <c r="L92" i="2"/>
  <c r="O92" i="2" s="1"/>
  <c r="M92" i="2"/>
  <c r="R91" i="2"/>
  <c r="AM166" i="2"/>
  <c r="N92" i="2" l="1"/>
  <c r="K92" i="2" s="1"/>
  <c r="L93" i="2" s="1"/>
  <c r="O93" i="2" s="1"/>
  <c r="S92" i="2"/>
  <c r="U92" i="2" s="1"/>
  <c r="P92" i="2"/>
  <c r="T92" i="2"/>
  <c r="AQ91" i="2"/>
  <c r="AD91" i="2"/>
  <c r="AI91" i="2"/>
  <c r="AJ91" i="2" s="1"/>
  <c r="AF91" i="2"/>
  <c r="AM167" i="2"/>
  <c r="V92" i="2" l="1"/>
  <c r="AQ92" i="2" s="1"/>
  <c r="M93" i="2"/>
  <c r="N93" i="2" s="1"/>
  <c r="Q93" i="2"/>
  <c r="R92" i="2"/>
  <c r="S93" i="2" s="1"/>
  <c r="AM168" i="2"/>
  <c r="AF92" i="2" l="1"/>
  <c r="AD92" i="2"/>
  <c r="K93" i="2"/>
  <c r="L94" i="2" s="1"/>
  <c r="AI92" i="2"/>
  <c r="AJ92" i="2" s="1"/>
  <c r="P93" i="2"/>
  <c r="Q94" i="2" s="1"/>
  <c r="R93" i="2"/>
  <c r="U93" i="2"/>
  <c r="V93" i="2"/>
  <c r="T93" i="2"/>
  <c r="AM169" i="2"/>
  <c r="M94" i="2" l="1"/>
  <c r="N94" i="2" s="1"/>
  <c r="O94" i="2"/>
  <c r="AD93" i="2"/>
  <c r="AI93" i="2"/>
  <c r="AJ93" i="2" s="1"/>
  <c r="AQ93" i="2"/>
  <c r="AF93" i="2"/>
  <c r="S94" i="2"/>
  <c r="U94" i="2" s="1"/>
  <c r="T94" i="2"/>
  <c r="AM170" i="2"/>
  <c r="P94" i="2" l="1"/>
  <c r="Q95" i="2" s="1"/>
  <c r="K94" i="2"/>
  <c r="L95" i="2" s="1"/>
  <c r="O95" i="2" s="1"/>
  <c r="R94" i="2"/>
  <c r="V94" i="2"/>
  <c r="AM171" i="2"/>
  <c r="M95" i="2" l="1"/>
  <c r="N95" i="2" s="1"/>
  <c r="K95" i="2" s="1"/>
  <c r="AQ94" i="2"/>
  <c r="AI94" i="2"/>
  <c r="AJ94" i="2" s="1"/>
  <c r="AF94" i="2"/>
  <c r="AD94" i="2"/>
  <c r="S95" i="2"/>
  <c r="U95" i="2" s="1"/>
  <c r="T95" i="2"/>
  <c r="AM172" i="2"/>
  <c r="P95" i="2" l="1"/>
  <c r="Q96" i="2" s="1"/>
  <c r="L96" i="2"/>
  <c r="O96" i="2" s="1"/>
  <c r="M96" i="2"/>
  <c r="R95" i="2"/>
  <c r="S96" i="2" s="1"/>
  <c r="U96" i="2" s="1"/>
  <c r="V95" i="2"/>
  <c r="AQ95" i="2" s="1"/>
  <c r="AM173" i="2"/>
  <c r="P96" i="2" l="1"/>
  <c r="Q97" i="2" s="1"/>
  <c r="N96" i="2"/>
  <c r="K96" i="2" s="1"/>
  <c r="AI95" i="2"/>
  <c r="AJ95" i="2" s="1"/>
  <c r="AD95" i="2"/>
  <c r="AF95" i="2"/>
  <c r="V96" i="2"/>
  <c r="T96" i="2"/>
  <c r="R96" i="2"/>
  <c r="S97" i="2" s="1"/>
  <c r="U97" i="2" s="1"/>
  <c r="AM174" i="2"/>
  <c r="L97" i="2" l="1"/>
  <c r="O97" i="2" s="1"/>
  <c r="R97" i="2" s="1"/>
  <c r="S98" i="2" s="1"/>
  <c r="U98" i="2" s="1"/>
  <c r="M97" i="2"/>
  <c r="N97" i="2" s="1"/>
  <c r="V97" i="2"/>
  <c r="T97" i="2"/>
  <c r="AQ96" i="2"/>
  <c r="AF96" i="2"/>
  <c r="AD96" i="2"/>
  <c r="AI96" i="2"/>
  <c r="AJ96" i="2" s="1"/>
  <c r="AM175" i="2"/>
  <c r="K97" i="2" l="1"/>
  <c r="M98" i="2" s="1"/>
  <c r="P97" i="2"/>
  <c r="Q98" i="2" s="1"/>
  <c r="AI97" i="2"/>
  <c r="AJ97" i="2" s="1"/>
  <c r="AQ97" i="2"/>
  <c r="AD97" i="2"/>
  <c r="AF97" i="2"/>
  <c r="AM176" i="2"/>
  <c r="P98" i="2" l="1"/>
  <c r="Q99" i="2" s="1"/>
  <c r="L98" i="2"/>
  <c r="O98" i="2" s="1"/>
  <c r="R98" i="2" s="1"/>
  <c r="S99" i="2" s="1"/>
  <c r="U99" i="2" s="1"/>
  <c r="V98" i="2"/>
  <c r="T98" i="2"/>
  <c r="AM177" i="2"/>
  <c r="N98" i="2" l="1"/>
  <c r="K98" i="2" s="1"/>
  <c r="M99" i="2" s="1"/>
  <c r="P99" i="2" s="1"/>
  <c r="Q100" i="2" s="1"/>
  <c r="AI98" i="2"/>
  <c r="AJ98" i="2" s="1"/>
  <c r="AD98" i="2"/>
  <c r="AF98" i="2"/>
  <c r="AQ98" i="2"/>
  <c r="T99" i="2"/>
  <c r="V99" i="2"/>
  <c r="AM178" i="2"/>
  <c r="L99" i="2" l="1"/>
  <c r="O99" i="2" s="1"/>
  <c r="R99" i="2" s="1"/>
  <c r="S100" i="2" s="1"/>
  <c r="U100" i="2" s="1"/>
  <c r="AF99" i="2"/>
  <c r="AI99" i="2"/>
  <c r="AJ99" i="2" s="1"/>
  <c r="AQ99" i="2"/>
  <c r="AD99" i="2"/>
  <c r="T100" i="2"/>
  <c r="AM179" i="2"/>
  <c r="V100" i="2" l="1"/>
  <c r="AI100" i="2" s="1"/>
  <c r="AJ100" i="2" s="1"/>
  <c r="N99" i="2"/>
  <c r="K99" i="2" s="1"/>
  <c r="M100" i="2" s="1"/>
  <c r="P100" i="2" s="1"/>
  <c r="Q101" i="2" s="1"/>
  <c r="T101" i="2" s="1"/>
  <c r="AM180" i="2"/>
  <c r="L100" i="2" l="1"/>
  <c r="O100" i="2" s="1"/>
  <c r="R100" i="2" s="1"/>
  <c r="S101" i="2" s="1"/>
  <c r="U101" i="2" s="1"/>
  <c r="AD100" i="2"/>
  <c r="AQ100" i="2"/>
  <c r="AF100" i="2"/>
  <c r="N100" i="2"/>
  <c r="AM181" i="2"/>
  <c r="K100" i="2" l="1"/>
  <c r="V101" i="2"/>
  <c r="AQ101" i="2" s="1"/>
  <c r="AM182" i="2"/>
  <c r="L101" i="2" l="1"/>
  <c r="O101" i="2" s="1"/>
  <c r="R101" i="2" s="1"/>
  <c r="S102" i="2" s="1"/>
  <c r="U102" i="2" s="1"/>
  <c r="M101" i="2"/>
  <c r="P101" i="2" s="1"/>
  <c r="Q102" i="2" s="1"/>
  <c r="T102" i="2" s="1"/>
  <c r="AF101" i="2"/>
  <c r="AD101" i="2"/>
  <c r="AI101" i="2"/>
  <c r="AJ101" i="2" s="1"/>
  <c r="AM183" i="2"/>
  <c r="V102" i="2" l="1"/>
  <c r="AF102" i="2" s="1"/>
  <c r="N101" i="2"/>
  <c r="K101" i="2" s="1"/>
  <c r="M102" i="2" s="1"/>
  <c r="P102" i="2" s="1"/>
  <c r="Q103" i="2" s="1"/>
  <c r="T103" i="2" s="1"/>
  <c r="AM184" i="2"/>
  <c r="AD102" i="2" l="1"/>
  <c r="AI102" i="2"/>
  <c r="AJ102" i="2" s="1"/>
  <c r="AQ102" i="2"/>
  <c r="L102" i="2"/>
  <c r="O102" i="2" s="1"/>
  <c r="R102" i="2" s="1"/>
  <c r="S103" i="2" s="1"/>
  <c r="U103" i="2" s="1"/>
  <c r="AM185" i="2"/>
  <c r="N102" i="2" l="1"/>
  <c r="K102" i="2" s="1"/>
  <c r="M103" i="2" s="1"/>
  <c r="P103" i="2" s="1"/>
  <c r="Q104" i="2" s="1"/>
  <c r="T104" i="2" s="1"/>
  <c r="V103" i="2"/>
  <c r="AI103" i="2" s="1"/>
  <c r="AJ103" i="2" s="1"/>
  <c r="AM186" i="2"/>
  <c r="L103" i="2" l="1"/>
  <c r="O103" i="2" s="1"/>
  <c r="R103" i="2" s="1"/>
  <c r="S104" i="2" s="1"/>
  <c r="U104" i="2" s="1"/>
  <c r="AF103" i="2"/>
  <c r="AQ103" i="2"/>
  <c r="AD103" i="2"/>
  <c r="AM187" i="2"/>
  <c r="N103" i="2" l="1"/>
  <c r="K103" i="2" s="1"/>
  <c r="L104" i="2" s="1"/>
  <c r="V104" i="2"/>
  <c r="AD104" i="2" s="1"/>
  <c r="AM188" i="2"/>
  <c r="O104" i="2" l="1"/>
  <c r="R104" i="2" s="1"/>
  <c r="S105" i="2" s="1"/>
  <c r="U105" i="2" s="1"/>
  <c r="M104" i="2"/>
  <c r="P104" i="2" s="1"/>
  <c r="Q105" i="2" s="1"/>
  <c r="T105" i="2" s="1"/>
  <c r="AI104" i="2"/>
  <c r="AJ104" i="2" s="1"/>
  <c r="AQ104" i="2"/>
  <c r="AF104" i="2"/>
  <c r="AM189" i="2"/>
  <c r="N104" i="2" l="1"/>
  <c r="K104" i="2" s="1"/>
  <c r="L105" i="2" s="1"/>
  <c r="O105" i="2" s="1"/>
  <c r="R105" i="2" s="1"/>
  <c r="S106" i="2" s="1"/>
  <c r="U106" i="2" s="1"/>
  <c r="V105" i="2"/>
  <c r="AD105" i="2" s="1"/>
  <c r="AM190" i="2"/>
  <c r="M105" i="2" l="1"/>
  <c r="N105" i="2" s="1"/>
  <c r="K105" i="2" s="1"/>
  <c r="AI105" i="2"/>
  <c r="AJ105" i="2" s="1"/>
  <c r="AQ105" i="2"/>
  <c r="AF105" i="2"/>
  <c r="AM191" i="2"/>
  <c r="P105" i="2" l="1"/>
  <c r="Q106" i="2" s="1"/>
  <c r="M106" i="2"/>
  <c r="L106" i="2"/>
  <c r="O106" i="2" s="1"/>
  <c r="R106" i="2" s="1"/>
  <c r="S107" i="2" s="1"/>
  <c r="AM192" i="2"/>
  <c r="P106" i="2" l="1"/>
  <c r="Q107" i="2" s="1"/>
  <c r="T107" i="2" s="1"/>
  <c r="N106" i="2"/>
  <c r="K106" i="2" s="1"/>
  <c r="V106" i="2"/>
  <c r="T106" i="2"/>
  <c r="U107" i="2"/>
  <c r="AM193" i="2"/>
  <c r="L107" i="2" l="1"/>
  <c r="O107" i="2" s="1"/>
  <c r="R107" i="2" s="1"/>
  <c r="S108" i="2" s="1"/>
  <c r="M107" i="2"/>
  <c r="P107" i="2" s="1"/>
  <c r="Q108" i="2" s="1"/>
  <c r="T108" i="2" s="1"/>
  <c r="V107" i="2"/>
  <c r="AD107" i="2" s="1"/>
  <c r="AD106" i="2"/>
  <c r="AI106" i="2"/>
  <c r="AJ106" i="2" s="1"/>
  <c r="AQ106" i="2"/>
  <c r="AF106" i="2"/>
  <c r="AM194" i="2"/>
  <c r="N107" i="2" l="1"/>
  <c r="K107" i="2" s="1"/>
  <c r="M108" i="2" s="1"/>
  <c r="AF107" i="2"/>
  <c r="AI107" i="2"/>
  <c r="AJ107" i="2" s="1"/>
  <c r="AQ107" i="2"/>
  <c r="U108" i="2"/>
  <c r="V108" i="2"/>
  <c r="AM195" i="2"/>
  <c r="L108" i="2" l="1"/>
  <c r="O108" i="2" s="1"/>
  <c r="R108" i="2" s="1"/>
  <c r="S109" i="2" s="1"/>
  <c r="U109" i="2" s="1"/>
  <c r="P108" i="2"/>
  <c r="Q109" i="2" s="1"/>
  <c r="AD108" i="2"/>
  <c r="AI108" i="2"/>
  <c r="AJ108" i="2" s="1"/>
  <c r="AQ108" i="2"/>
  <c r="AF108" i="2"/>
  <c r="AM196" i="2"/>
  <c r="N108" i="2" l="1"/>
  <c r="K108" i="2" s="1"/>
  <c r="L109" i="2" s="1"/>
  <c r="O109" i="2" s="1"/>
  <c r="R109" i="2" s="1"/>
  <c r="S110" i="2" s="1"/>
  <c r="U110" i="2" s="1"/>
  <c r="T109" i="2"/>
  <c r="V109" i="2"/>
  <c r="AM197" i="2"/>
  <c r="M109" i="2" l="1"/>
  <c r="P109" i="2" s="1"/>
  <c r="Q110" i="2" s="1"/>
  <c r="T110" i="2" s="1"/>
  <c r="AD109" i="2"/>
  <c r="AF109" i="2"/>
  <c r="AI109" i="2"/>
  <c r="AJ109" i="2" s="1"/>
  <c r="AQ109" i="2"/>
  <c r="AM198" i="2"/>
  <c r="V110" i="2" l="1"/>
  <c r="AQ110" i="2" s="1"/>
  <c r="N109" i="2"/>
  <c r="K109" i="2" s="1"/>
  <c r="L110" i="2" s="1"/>
  <c r="O110" i="2" s="1"/>
  <c r="R110" i="2" s="1"/>
  <c r="S111" i="2" s="1"/>
  <c r="U111" i="2" s="1"/>
  <c r="AM199" i="2"/>
  <c r="AD110" i="2" l="1"/>
  <c r="AI110" i="2"/>
  <c r="AJ110" i="2" s="1"/>
  <c r="AF110" i="2"/>
  <c r="M110" i="2"/>
  <c r="P110" i="2" s="1"/>
  <c r="Q111" i="2" s="1"/>
  <c r="AM200" i="2"/>
  <c r="N110" i="2" l="1"/>
  <c r="K110" i="2" s="1"/>
  <c r="L111" i="2" s="1"/>
  <c r="O111" i="2" s="1"/>
  <c r="R111" i="2" s="1"/>
  <c r="S112" i="2" s="1"/>
  <c r="U112" i="2" s="1"/>
  <c r="V111" i="2"/>
  <c r="T111" i="2"/>
  <c r="AM201" i="2"/>
  <c r="M111" i="2" l="1"/>
  <c r="N111" i="2" s="1"/>
  <c r="K111" i="2" s="1"/>
  <c r="L112" i="2" s="1"/>
  <c r="O112" i="2" s="1"/>
  <c r="R112" i="2" s="1"/>
  <c r="S113" i="2" s="1"/>
  <c r="U113" i="2" s="1"/>
  <c r="AF111" i="2"/>
  <c r="AD111" i="2"/>
  <c r="AQ111" i="2"/>
  <c r="AI111" i="2"/>
  <c r="AJ111" i="2" s="1"/>
  <c r="AM202" i="2"/>
  <c r="P111" i="2" l="1"/>
  <c r="Q112" i="2" s="1"/>
  <c r="T112" i="2" s="1"/>
  <c r="M112" i="2"/>
  <c r="N112" i="2" s="1"/>
  <c r="K112" i="2" s="1"/>
  <c r="L113" i="2" s="1"/>
  <c r="O113" i="2" s="1"/>
  <c r="R113" i="2" s="1"/>
  <c r="S114" i="2" s="1"/>
  <c r="U114" i="2" s="1"/>
  <c r="AM203" i="2"/>
  <c r="P112" i="2" l="1"/>
  <c r="Q113" i="2" s="1"/>
  <c r="V113" i="2" s="1"/>
  <c r="AD113" i="2" s="1"/>
  <c r="V112" i="2"/>
  <c r="AD112" i="2" s="1"/>
  <c r="M113" i="2"/>
  <c r="AM204" i="2"/>
  <c r="AF112" i="2" l="1"/>
  <c r="P113" i="2"/>
  <c r="Q114" i="2" s="1"/>
  <c r="T114" i="2" s="1"/>
  <c r="AQ113" i="2"/>
  <c r="AI113" i="2"/>
  <c r="AF113" i="2"/>
  <c r="T113" i="2"/>
  <c r="AQ112" i="2"/>
  <c r="AI112" i="2"/>
  <c r="AJ112" i="2" s="1"/>
  <c r="N113" i="2"/>
  <c r="K113" i="2" s="1"/>
  <c r="L114" i="2" s="1"/>
  <c r="O114" i="2" s="1"/>
  <c r="R114" i="2" s="1"/>
  <c r="S115" i="2" s="1"/>
  <c r="U115" i="2" s="1"/>
  <c r="AM205" i="2"/>
  <c r="AJ113" i="2" l="1"/>
  <c r="V114" i="2"/>
  <c r="AF114" i="2" s="1"/>
  <c r="M114" i="2"/>
  <c r="N114" i="2" s="1"/>
  <c r="K114" i="2" s="1"/>
  <c r="M115" i="2" s="1"/>
  <c r="AM206" i="2"/>
  <c r="AD114" i="2" l="1"/>
  <c r="AQ114" i="2"/>
  <c r="AI114" i="2"/>
  <c r="AJ114" i="2" s="1"/>
  <c r="P114" i="2"/>
  <c r="Q115" i="2" s="1"/>
  <c r="V115" i="2" s="1"/>
  <c r="AI115" i="2" s="1"/>
  <c r="L115" i="2"/>
  <c r="O115" i="2" s="1"/>
  <c r="R115" i="2" s="1"/>
  <c r="S116" i="2" s="1"/>
  <c r="U116" i="2" s="1"/>
  <c r="B3" i="14" s="1"/>
  <c r="AM207" i="2"/>
  <c r="N115" i="2" l="1"/>
  <c r="K115" i="2" s="1"/>
  <c r="M116" i="2" s="1"/>
  <c r="AJ115" i="2"/>
  <c r="P115" i="2"/>
  <c r="Q116" i="2" s="1"/>
  <c r="T116" i="2" s="1"/>
  <c r="T115" i="2"/>
  <c r="AD115" i="2"/>
  <c r="AF115" i="2"/>
  <c r="AQ115" i="2"/>
  <c r="AM208" i="2"/>
  <c r="P116" i="2" l="1"/>
  <c r="Q117" i="2" s="1"/>
  <c r="T117" i="2" s="1"/>
  <c r="V116" i="2"/>
  <c r="AI116" i="2" s="1"/>
  <c r="AJ116" i="2" s="1"/>
  <c r="L116" i="2"/>
  <c r="O116" i="2" s="1"/>
  <c r="R116" i="2" s="1"/>
  <c r="S117" i="2" s="1"/>
  <c r="U117" i="2" s="1"/>
  <c r="B4" i="14" s="1"/>
  <c r="AM209" i="2"/>
  <c r="AQ116" i="2" l="1"/>
  <c r="AF116" i="2"/>
  <c r="AD116" i="2"/>
  <c r="N116" i="2"/>
  <c r="K116" i="2" s="1"/>
  <c r="M117" i="2" s="1"/>
  <c r="P117" i="2" s="1"/>
  <c r="Q118" i="2" s="1"/>
  <c r="T118" i="2" s="1"/>
  <c r="V117" i="2"/>
  <c r="AI117" i="2" s="1"/>
  <c r="AJ117" i="2" s="1"/>
  <c r="AM210" i="2"/>
  <c r="L117" i="2" l="1"/>
  <c r="O117" i="2" s="1"/>
  <c r="R117" i="2" s="1"/>
  <c r="S118" i="2" s="1"/>
  <c r="U118" i="2" s="1"/>
  <c r="B5" i="14" s="1"/>
  <c r="AQ117" i="2"/>
  <c r="AD117" i="2"/>
  <c r="AF117" i="2"/>
  <c r="AM211" i="2"/>
  <c r="N117" i="2" l="1"/>
  <c r="K117" i="2" s="1"/>
  <c r="M118" i="2" s="1"/>
  <c r="P118" i="2" s="1"/>
  <c r="Q119" i="2" s="1"/>
  <c r="T119" i="2" s="1"/>
  <c r="V118" i="2"/>
  <c r="AF118" i="2" s="1"/>
  <c r="AM212" i="2"/>
  <c r="L118" i="2" l="1"/>
  <c r="O118" i="2" s="1"/>
  <c r="R118" i="2" s="1"/>
  <c r="S119" i="2" s="1"/>
  <c r="U119" i="2" s="1"/>
  <c r="B6" i="14" s="1"/>
  <c r="AQ118" i="2"/>
  <c r="AI118" i="2"/>
  <c r="AJ118" i="2" s="1"/>
  <c r="AD118" i="2"/>
  <c r="N118" i="2"/>
  <c r="AM213" i="2"/>
  <c r="K118" i="2" l="1"/>
  <c r="M119" i="2" s="1"/>
  <c r="P119" i="2" s="1"/>
  <c r="Q120" i="2" s="1"/>
  <c r="T120" i="2" s="1"/>
  <c r="V119" i="2"/>
  <c r="AQ119" i="2" s="1"/>
  <c r="AM214" i="2"/>
  <c r="M123" i="2"/>
  <c r="L119" i="2" l="1"/>
  <c r="O119" i="2" s="1"/>
  <c r="R119" i="2" s="1"/>
  <c r="S120" i="2" s="1"/>
  <c r="V120" i="2" s="1"/>
  <c r="AD119" i="2"/>
  <c r="AF119" i="2"/>
  <c r="AI119" i="2"/>
  <c r="AJ119" i="2" s="1"/>
  <c r="AM215" i="2"/>
  <c r="N119" i="2" l="1"/>
  <c r="K119" i="2" s="1"/>
  <c r="U120" i="2"/>
  <c r="B7" i="14" s="1"/>
  <c r="AD120" i="2"/>
  <c r="AI120" i="2"/>
  <c r="AJ120" i="2" s="1"/>
  <c r="AF120" i="2"/>
  <c r="AQ120" i="2"/>
  <c r="AM216" i="2"/>
  <c r="L120" i="2" l="1"/>
  <c r="O120" i="2" s="1"/>
  <c r="R120" i="2" s="1"/>
  <c r="S121" i="2" s="1"/>
  <c r="U121" i="2" s="1"/>
  <c r="B8" i="14" s="1"/>
  <c r="M120" i="2"/>
  <c r="P120" i="2" s="1"/>
  <c r="Q121" i="2" s="1"/>
  <c r="T121" i="2" s="1"/>
  <c r="M121" i="2"/>
  <c r="AM217" i="2"/>
  <c r="N120" i="2" l="1"/>
  <c r="K120" i="2" s="1"/>
  <c r="L121" i="2" s="1"/>
  <c r="O121" i="2" s="1"/>
  <c r="R121" i="2" s="1"/>
  <c r="V121" i="2"/>
  <c r="AQ121" i="2" s="1"/>
  <c r="P121" i="2"/>
  <c r="Q122" i="2" s="1"/>
  <c r="AM218" i="2"/>
  <c r="AD121" i="2" l="1"/>
  <c r="AF121" i="2"/>
  <c r="AI121" i="2"/>
  <c r="AJ121" i="2" s="1"/>
  <c r="N121" i="2"/>
  <c r="K121" i="2" s="1"/>
  <c r="L122" i="2" s="1"/>
  <c r="O122" i="2" s="1"/>
  <c r="S122" i="2"/>
  <c r="U122" i="2" s="1"/>
  <c r="B9" i="14" s="1"/>
  <c r="AM219" i="2"/>
  <c r="M122" i="2" l="1"/>
  <c r="N122" i="2" s="1"/>
  <c r="K122" i="2" s="1"/>
  <c r="R122" i="2"/>
  <c r="V122" i="2"/>
  <c r="T122" i="2"/>
  <c r="AM220" i="2"/>
  <c r="P122" i="2" l="1"/>
  <c r="Q123" i="2" s="1"/>
  <c r="P123" i="2" s="1"/>
  <c r="Q124" i="2" s="1"/>
  <c r="S123" i="2"/>
  <c r="U123" i="2" s="1"/>
  <c r="B10" i="14" s="1"/>
  <c r="AI122" i="2"/>
  <c r="AJ122" i="2" s="1"/>
  <c r="AD122" i="2"/>
  <c r="AF122" i="2"/>
  <c r="AQ122" i="2"/>
  <c r="L123" i="2"/>
  <c r="O123" i="2" s="1"/>
  <c r="AM221" i="2"/>
  <c r="T123" i="2" l="1"/>
  <c r="V123" i="2"/>
  <c r="AQ123" i="2" s="1"/>
  <c r="R123" i="2"/>
  <c r="N123" i="2"/>
  <c r="K123" i="2" s="1"/>
  <c r="T124" i="2"/>
  <c r="AM222" i="2"/>
  <c r="AF123" i="2" l="1"/>
  <c r="AI123" i="2"/>
  <c r="AJ123" i="2" s="1"/>
  <c r="AD123" i="2"/>
  <c r="S124" i="2"/>
  <c r="U124" i="2" s="1"/>
  <c r="B11" i="14" s="1"/>
  <c r="M124" i="2"/>
  <c r="L124" i="2"/>
  <c r="O124" i="2" s="1"/>
  <c r="AM223" i="2"/>
  <c r="V124" i="2" l="1"/>
  <c r="AI124" i="2" s="1"/>
  <c r="AJ124" i="2" s="1"/>
  <c r="R124" i="2"/>
  <c r="N124" i="2"/>
  <c r="K124" i="2" s="1"/>
  <c r="P124" i="2"/>
  <c r="Q125" i="2" s="1"/>
  <c r="AM224" i="2"/>
  <c r="AQ124" i="2" l="1"/>
  <c r="AF124" i="2"/>
  <c r="AD124" i="2"/>
  <c r="S125" i="2"/>
  <c r="U125" i="2" s="1"/>
  <c r="L125" i="2"/>
  <c r="O125" i="2" s="1"/>
  <c r="M125" i="2"/>
  <c r="AM225" i="2"/>
  <c r="N125" i="2" l="1"/>
  <c r="K125" i="2" s="1"/>
  <c r="M126" i="2" s="1"/>
  <c r="R125" i="2"/>
  <c r="S126" i="2" s="1"/>
  <c r="U126" i="2" s="1"/>
  <c r="P125" i="2"/>
  <c r="Q126" i="2" s="1"/>
  <c r="V125" i="2"/>
  <c r="T125" i="2"/>
  <c r="AM226" i="2"/>
  <c r="L126" i="2" l="1"/>
  <c r="O126" i="2" s="1"/>
  <c r="R126" i="2" s="1"/>
  <c r="P126" i="2"/>
  <c r="Q127" i="2" s="1"/>
  <c r="AD125" i="2"/>
  <c r="AI125" i="2"/>
  <c r="AJ125" i="2" s="1"/>
  <c r="AF125" i="2"/>
  <c r="AQ125" i="2"/>
  <c r="AM227" i="2"/>
  <c r="N126" i="2" l="1"/>
  <c r="K126" i="2" s="1"/>
  <c r="M127" i="2" s="1"/>
  <c r="P127" i="2" s="1"/>
  <c r="Q128" i="2" s="1"/>
  <c r="S127" i="2"/>
  <c r="U127" i="2" s="1"/>
  <c r="V126" i="2"/>
  <c r="T126" i="2"/>
  <c r="AM228" i="2"/>
  <c r="L127" i="2" l="1"/>
  <c r="O127" i="2" s="1"/>
  <c r="R127" i="2" s="1"/>
  <c r="AF126" i="2"/>
  <c r="AD126" i="2"/>
  <c r="AI126" i="2"/>
  <c r="AJ126" i="2" s="1"/>
  <c r="AQ126" i="2"/>
  <c r="T127" i="2"/>
  <c r="V127" i="2"/>
  <c r="AM229" i="2"/>
  <c r="N127" i="2" l="1"/>
  <c r="K127" i="2" s="1"/>
  <c r="L128" i="2" s="1"/>
  <c r="O128" i="2" s="1"/>
  <c r="S128" i="2"/>
  <c r="U128" i="2" s="1"/>
  <c r="T128" i="2"/>
  <c r="AI127" i="2"/>
  <c r="AJ127" i="2" s="1"/>
  <c r="AD127" i="2"/>
  <c r="AF127" i="2"/>
  <c r="AQ127" i="2"/>
  <c r="AM230" i="2"/>
  <c r="M128" i="2" l="1"/>
  <c r="N128" i="2" s="1"/>
  <c r="K128" i="2" s="1"/>
  <c r="M129" i="2" s="1"/>
  <c r="V128" i="2"/>
  <c r="AI128" i="2" s="1"/>
  <c r="AJ128" i="2" s="1"/>
  <c r="R128" i="2"/>
  <c r="AM231" i="2"/>
  <c r="P128" i="2" l="1"/>
  <c r="Q129" i="2" s="1"/>
  <c r="AQ128" i="2"/>
  <c r="AF128" i="2"/>
  <c r="AD128" i="2"/>
  <c r="S129" i="2"/>
  <c r="U129" i="2" s="1"/>
  <c r="D3" i="14" s="1"/>
  <c r="L129" i="2"/>
  <c r="O129" i="2" s="1"/>
  <c r="AM232" i="2"/>
  <c r="M133" i="2"/>
  <c r="P129" i="2" l="1"/>
  <c r="Q130" i="2" s="1"/>
  <c r="R129" i="2"/>
  <c r="S130" i="2" s="1"/>
  <c r="N129" i="2"/>
  <c r="K129" i="2" s="1"/>
  <c r="M130" i="2" s="1"/>
  <c r="V129" i="2"/>
  <c r="T129" i="2"/>
  <c r="AM233" i="2"/>
  <c r="M134" i="2"/>
  <c r="AI129" i="2" l="1"/>
  <c r="AJ129" i="2" s="1"/>
  <c r="AQ129" i="2"/>
  <c r="AF129" i="2"/>
  <c r="AD129" i="2"/>
  <c r="T130" i="2"/>
  <c r="L130" i="2"/>
  <c r="N130" i="2" s="1"/>
  <c r="U130" i="2"/>
  <c r="D4" i="14" s="1"/>
  <c r="P130" i="2"/>
  <c r="Q131" i="2" s="1"/>
  <c r="AM234" i="2"/>
  <c r="O130" i="2" l="1"/>
  <c r="K130" i="2" s="1"/>
  <c r="M131" i="2" s="1"/>
  <c r="P131" i="2" s="1"/>
  <c r="Q132" i="2" s="1"/>
  <c r="V130" i="2"/>
  <c r="AQ130" i="2" s="1"/>
  <c r="AM235" i="2"/>
  <c r="R130" i="2" l="1"/>
  <c r="S131" i="2" s="1"/>
  <c r="U131" i="2" s="1"/>
  <c r="D5" i="14" s="1"/>
  <c r="L131" i="2"/>
  <c r="N131" i="2" s="1"/>
  <c r="AD130" i="2"/>
  <c r="AF130" i="2"/>
  <c r="AI130" i="2"/>
  <c r="AJ130" i="2" s="1"/>
  <c r="T131" i="2"/>
  <c r="AM236" i="2"/>
  <c r="O131" i="2" l="1"/>
  <c r="K131" i="2" s="1"/>
  <c r="M132" i="2" s="1"/>
  <c r="P132" i="2" s="1"/>
  <c r="Q133" i="2" s="1"/>
  <c r="V131" i="2"/>
  <c r="T132" i="2"/>
  <c r="AM237" i="2"/>
  <c r="M136" i="2"/>
  <c r="P133" i="2" l="1"/>
  <c r="Q134" i="2" s="1"/>
  <c r="P134" i="2" s="1"/>
  <c r="Q135" i="2" s="1"/>
  <c r="R131" i="2"/>
  <c r="S132" i="2" s="1"/>
  <c r="U132" i="2" s="1"/>
  <c r="D6" i="14" s="1"/>
  <c r="L132" i="2"/>
  <c r="N132" i="2" s="1"/>
  <c r="T133" i="2"/>
  <c r="AQ131" i="2"/>
  <c r="AD131" i="2"/>
  <c r="AF131" i="2"/>
  <c r="AI131" i="2"/>
  <c r="AJ131" i="2" s="1"/>
  <c r="AM238" i="2"/>
  <c r="V132" i="2" l="1"/>
  <c r="AI132" i="2" s="1"/>
  <c r="AJ132" i="2" s="1"/>
  <c r="O132" i="2"/>
  <c r="K132" i="2" s="1"/>
  <c r="T134" i="2"/>
  <c r="AM239" i="2"/>
  <c r="AF132" i="2" l="1"/>
  <c r="AD132" i="2"/>
  <c r="AQ132" i="2"/>
  <c r="R132" i="2"/>
  <c r="S133" i="2" s="1"/>
  <c r="L133" i="2"/>
  <c r="N133" i="2" s="1"/>
  <c r="T135" i="2"/>
  <c r="AM240" i="2"/>
  <c r="O133" i="2" l="1"/>
  <c r="K133" i="2" s="1"/>
  <c r="L134" i="2" s="1"/>
  <c r="V133" i="2"/>
  <c r="U133" i="2"/>
  <c r="D7" i="14" s="1"/>
  <c r="AM241" i="2"/>
  <c r="O134" i="2" l="1"/>
  <c r="N134" i="2"/>
  <c r="R133" i="2"/>
  <c r="S134" i="2" s="1"/>
  <c r="AF133" i="2"/>
  <c r="AD133" i="2"/>
  <c r="AQ133" i="2"/>
  <c r="AI133" i="2"/>
  <c r="AJ133" i="2" s="1"/>
  <c r="AM242" i="2"/>
  <c r="K134" i="2" l="1"/>
  <c r="V134" i="2"/>
  <c r="R134" i="2"/>
  <c r="S135" i="2" s="1"/>
  <c r="U134" i="2"/>
  <c r="D8" i="14" s="1"/>
  <c r="AM243" i="2"/>
  <c r="L135" i="2" l="1"/>
  <c r="O135" i="2" s="1"/>
  <c r="R135" i="2" s="1"/>
  <c r="S136" i="2" s="1"/>
  <c r="U136" i="2" s="1"/>
  <c r="D10" i="14" s="1"/>
  <c r="M135" i="2"/>
  <c r="U135" i="2"/>
  <c r="D9" i="14" s="1"/>
  <c r="V135" i="2"/>
  <c r="AF134" i="2"/>
  <c r="AD134" i="2"/>
  <c r="AI134" i="2"/>
  <c r="AJ134" i="2" s="1"/>
  <c r="AQ134" i="2"/>
  <c r="AM244" i="2"/>
  <c r="P135" i="2" l="1"/>
  <c r="N135" i="2"/>
  <c r="K135" i="2" s="1"/>
  <c r="L136" i="2" s="1"/>
  <c r="O136" i="2" s="1"/>
  <c r="R136" i="2" s="1"/>
  <c r="S137" i="2" s="1"/>
  <c r="AQ135" i="2"/>
  <c r="AI135" i="2"/>
  <c r="AJ135" i="2" s="1"/>
  <c r="AD135" i="2"/>
  <c r="AF135" i="2"/>
  <c r="AM245" i="2"/>
  <c r="N136" i="2" l="1"/>
  <c r="K136" i="2" s="1"/>
  <c r="L137" i="2" s="1"/>
  <c r="O137" i="2" s="1"/>
  <c r="Q136" i="2"/>
  <c r="P136" i="2" s="1"/>
  <c r="Q137" i="2" s="1"/>
  <c r="T137" i="2" s="1"/>
  <c r="M137" i="2"/>
  <c r="U137" i="2"/>
  <c r="D11" i="14" s="1"/>
  <c r="AM246" i="2"/>
  <c r="V137" i="2" l="1"/>
  <c r="AF137" i="2" s="1"/>
  <c r="T136" i="2"/>
  <c r="V136" i="2"/>
  <c r="R137" i="2"/>
  <c r="S138" i="2" s="1"/>
  <c r="N137" i="2"/>
  <c r="K137" i="2" s="1"/>
  <c r="P137" i="2"/>
  <c r="Q138" i="2" s="1"/>
  <c r="AM247" i="2"/>
  <c r="AD137" i="2" l="1"/>
  <c r="AI137" i="2"/>
  <c r="AQ137" i="2"/>
  <c r="AF136" i="2"/>
  <c r="AI136" i="2"/>
  <c r="AJ136" i="2" s="1"/>
  <c r="AD136" i="2"/>
  <c r="AQ136" i="2"/>
  <c r="P138" i="2"/>
  <c r="Q139" i="2" s="1"/>
  <c r="L138" i="2"/>
  <c r="N138" i="2" s="1"/>
  <c r="U138" i="2"/>
  <c r="D12" i="14" s="1"/>
  <c r="AM248" i="2"/>
  <c r="AJ137" i="2" l="1"/>
  <c r="O138" i="2"/>
  <c r="R138" i="2" s="1"/>
  <c r="T139" i="2"/>
  <c r="T138" i="2"/>
  <c r="V138" i="2"/>
  <c r="AM249" i="2"/>
  <c r="K138" i="2" l="1"/>
  <c r="L139" i="2" s="1"/>
  <c r="S139" i="2"/>
  <c r="U139" i="2" s="1"/>
  <c r="D13" i="14" s="1"/>
  <c r="AI138" i="2"/>
  <c r="AJ138" i="2" s="1"/>
  <c r="AD138" i="2"/>
  <c r="AQ138" i="2"/>
  <c r="AF138" i="2"/>
  <c r="AM250" i="2"/>
  <c r="O139" i="2" l="1"/>
  <c r="R139" i="2" s="1"/>
  <c r="M139" i="2"/>
  <c r="P139" i="2" s="1"/>
  <c r="Q140" i="2" s="1"/>
  <c r="V139" i="2"/>
  <c r="AI139" i="2" s="1"/>
  <c r="AJ139" i="2" s="1"/>
  <c r="AM251" i="2"/>
  <c r="N139" i="2" l="1"/>
  <c r="K139" i="2" s="1"/>
  <c r="L140" i="2" s="1"/>
  <c r="AQ139" i="2"/>
  <c r="AF139" i="2"/>
  <c r="AD139" i="2"/>
  <c r="S140" i="2"/>
  <c r="V140" i="2" s="1"/>
  <c r="T140" i="2"/>
  <c r="AM252" i="2"/>
  <c r="M140" i="2" l="1"/>
  <c r="N140" i="2" s="1"/>
  <c r="O140" i="2"/>
  <c r="R140" i="2" s="1"/>
  <c r="U140" i="2"/>
  <c r="D14" i="14" s="1"/>
  <c r="AD140" i="2"/>
  <c r="AQ140" i="2"/>
  <c r="AI140" i="2"/>
  <c r="AJ140" i="2" s="1"/>
  <c r="AF140" i="2"/>
  <c r="AM253" i="2"/>
  <c r="K140" i="2" l="1"/>
  <c r="L141" i="2" s="1"/>
  <c r="O141" i="2" s="1"/>
  <c r="P140" i="2"/>
  <c r="Q141" i="2" s="1"/>
  <c r="T141" i="2" s="1"/>
  <c r="S141" i="2"/>
  <c r="AM254" i="2"/>
  <c r="M141" i="2" l="1"/>
  <c r="N141" i="2" s="1"/>
  <c r="K141" i="2" s="1"/>
  <c r="M142" i="2" s="1"/>
  <c r="V141" i="2"/>
  <c r="AQ141" i="2" s="1"/>
  <c r="U141" i="2"/>
  <c r="R141" i="2"/>
  <c r="AM255" i="2"/>
  <c r="P141" i="2" l="1"/>
  <c r="Q142" i="2" s="1"/>
  <c r="T142" i="2" s="1"/>
  <c r="AF141" i="2"/>
  <c r="AD141" i="2"/>
  <c r="AI141" i="2"/>
  <c r="AJ141" i="2" s="1"/>
  <c r="L142" i="2"/>
  <c r="N142" i="2" s="1"/>
  <c r="S142" i="2"/>
  <c r="AM256" i="2"/>
  <c r="O142" i="2" l="1"/>
  <c r="K142" i="2" s="1"/>
  <c r="M143" i="2" s="1"/>
  <c r="V142" i="2"/>
  <c r="AQ142" i="2" s="1"/>
  <c r="P142" i="2"/>
  <c r="U142" i="2"/>
  <c r="AM257" i="2"/>
  <c r="R142" i="2" l="1"/>
  <c r="S143" i="2" s="1"/>
  <c r="AI142" i="2"/>
  <c r="AJ142" i="2" s="1"/>
  <c r="L143" i="2"/>
  <c r="N143" i="2" s="1"/>
  <c r="AD142" i="2"/>
  <c r="AF142" i="2"/>
  <c r="Q143" i="2"/>
  <c r="T143" i="2" s="1"/>
  <c r="AM258" i="2"/>
  <c r="O143" i="2" l="1"/>
  <c r="R143" i="2" s="1"/>
  <c r="P143" i="2"/>
  <c r="Q144" i="2" s="1"/>
  <c r="T144" i="2" s="1"/>
  <c r="V143" i="2"/>
  <c r="U143" i="2"/>
  <c r="AM259" i="2"/>
  <c r="K143" i="2" l="1"/>
  <c r="M144" i="2" s="1"/>
  <c r="P144" i="2" s="1"/>
  <c r="S144" i="2"/>
  <c r="U144" i="2" s="1"/>
  <c r="AD143" i="2"/>
  <c r="AF143" i="2"/>
  <c r="AQ143" i="2"/>
  <c r="AI143" i="2"/>
  <c r="AJ143" i="2" s="1"/>
  <c r="AM260" i="2"/>
  <c r="L144" i="2" l="1"/>
  <c r="N144" i="2" s="1"/>
  <c r="Q145" i="2"/>
  <c r="T145" i="2" s="1"/>
  <c r="V144" i="2"/>
  <c r="AM261" i="2"/>
  <c r="O144" i="2" l="1"/>
  <c r="R144" i="2" s="1"/>
  <c r="S145" i="2" s="1"/>
  <c r="U145" i="2" s="1"/>
  <c r="AF144" i="2"/>
  <c r="AQ144" i="2"/>
  <c r="AI144" i="2"/>
  <c r="AJ144" i="2" s="1"/>
  <c r="AD144" i="2"/>
  <c r="AM262" i="2"/>
  <c r="V145" i="2" l="1"/>
  <c r="AQ145" i="2" s="1"/>
  <c r="K144" i="2"/>
  <c r="AM263" i="2"/>
  <c r="AD145" i="2" l="1"/>
  <c r="L145" i="2"/>
  <c r="O145" i="2" s="1"/>
  <c r="R145" i="2" s="1"/>
  <c r="S146" i="2" s="1"/>
  <c r="U146" i="2" s="1"/>
  <c r="M145" i="2"/>
  <c r="P145" i="2" s="1"/>
  <c r="Q146" i="2" s="1"/>
  <c r="T146" i="2" s="1"/>
  <c r="AI145" i="2"/>
  <c r="AJ145" i="2" s="1"/>
  <c r="AF145" i="2"/>
  <c r="AM264" i="2"/>
  <c r="N145" i="2" l="1"/>
  <c r="K145" i="2" s="1"/>
  <c r="V146" i="2"/>
  <c r="AD146" i="2" s="1"/>
  <c r="AM265" i="2"/>
  <c r="L146" i="2" l="1"/>
  <c r="O146" i="2" s="1"/>
  <c r="R146" i="2" s="1"/>
  <c r="S147" i="2" s="1"/>
  <c r="U147" i="2" s="1"/>
  <c r="M146" i="2"/>
  <c r="P146" i="2" s="1"/>
  <c r="AQ146" i="2"/>
  <c r="AI146" i="2"/>
  <c r="AJ146" i="2" s="1"/>
  <c r="AF146" i="2"/>
  <c r="AM266" i="2"/>
  <c r="Q147" i="2" l="1"/>
  <c r="T147" i="2" s="1"/>
  <c r="N146" i="2"/>
  <c r="K146" i="2" s="1"/>
  <c r="AM267" i="2"/>
  <c r="V147" i="2" l="1"/>
  <c r="AF147" i="2" s="1"/>
  <c r="L147" i="2"/>
  <c r="O147" i="2" s="1"/>
  <c r="R147" i="2" s="1"/>
  <c r="S148" i="2" s="1"/>
  <c r="U148" i="2" s="1"/>
  <c r="M147" i="2"/>
  <c r="P147" i="2" s="1"/>
  <c r="AM268" i="2"/>
  <c r="AD147" i="2" l="1"/>
  <c r="AQ147" i="2"/>
  <c r="AI147" i="2"/>
  <c r="AJ147" i="2" s="1"/>
  <c r="Q148" i="2"/>
  <c r="T148" i="2" s="1"/>
  <c r="N147" i="2"/>
  <c r="K147" i="2" s="1"/>
  <c r="AM269" i="2"/>
  <c r="L148" i="2" l="1"/>
  <c r="O148" i="2" s="1"/>
  <c r="R148" i="2" s="1"/>
  <c r="S149" i="2" s="1"/>
  <c r="U149" i="2" s="1"/>
  <c r="M148" i="2"/>
  <c r="P148" i="2" s="1"/>
  <c r="V148" i="2"/>
  <c r="AD148" i="2" s="1"/>
  <c r="AM270" i="2"/>
  <c r="N148" i="2" l="1"/>
  <c r="K148" i="2" s="1"/>
  <c r="AQ148" i="2"/>
  <c r="AI148" i="2"/>
  <c r="AJ148" i="2" s="1"/>
  <c r="AF148" i="2"/>
  <c r="Q149" i="2"/>
  <c r="T149" i="2" s="1"/>
  <c r="AM271" i="2"/>
  <c r="L149" i="2" l="1"/>
  <c r="O149" i="2" s="1"/>
  <c r="M149" i="2"/>
  <c r="P149" i="2" s="1"/>
  <c r="V149" i="2"/>
  <c r="AD149" i="2" s="1"/>
  <c r="AM272" i="2"/>
  <c r="N149" i="2" l="1"/>
  <c r="K149" i="2" s="1"/>
  <c r="M150" i="2" s="1"/>
  <c r="AF149" i="2"/>
  <c r="AQ149" i="2"/>
  <c r="AI149" i="2"/>
  <c r="AJ149" i="2" s="1"/>
  <c r="Q150" i="2"/>
  <c r="T150" i="2" s="1"/>
  <c r="R149" i="2"/>
  <c r="S150" i="2" s="1"/>
  <c r="AM273" i="2"/>
  <c r="P150" i="2" l="1"/>
  <c r="Q151" i="2" s="1"/>
  <c r="T151" i="2" s="1"/>
  <c r="L150" i="2"/>
  <c r="N150" i="2" s="1"/>
  <c r="V150" i="2"/>
  <c r="U150" i="2"/>
  <c r="AM274" i="2"/>
  <c r="O150" i="2" l="1"/>
  <c r="R150" i="2" s="1"/>
  <c r="S151" i="2" s="1"/>
  <c r="AD150" i="2"/>
  <c r="AI150" i="2"/>
  <c r="AJ150" i="2" s="1"/>
  <c r="AF150" i="2"/>
  <c r="AQ150" i="2"/>
  <c r="AM275" i="2"/>
  <c r="K150" i="2" l="1"/>
  <c r="L151" i="2" s="1"/>
  <c r="O151" i="2" s="1"/>
  <c r="R151" i="2" s="1"/>
  <c r="U151" i="2"/>
  <c r="V151" i="2"/>
  <c r="AM276" i="2"/>
  <c r="M151" i="2" l="1"/>
  <c r="N151" i="2" s="1"/>
  <c r="K151" i="2" s="1"/>
  <c r="S152" i="2"/>
  <c r="U152" i="2" s="1"/>
  <c r="AI151" i="2"/>
  <c r="AJ151" i="2" s="1"/>
  <c r="AQ151" i="2"/>
  <c r="AD151" i="2"/>
  <c r="AF151" i="2"/>
  <c r="AM277" i="2"/>
  <c r="P151" i="2" l="1"/>
  <c r="Q152" i="2" s="1"/>
  <c r="L152" i="2"/>
  <c r="O152" i="2" s="1"/>
  <c r="R152" i="2" s="1"/>
  <c r="M152" i="2"/>
  <c r="AM278" i="2"/>
  <c r="N152" i="2" l="1"/>
  <c r="K152" i="2" s="1"/>
  <c r="L153" i="2" s="1"/>
  <c r="O153" i="2" s="1"/>
  <c r="P152" i="2"/>
  <c r="Q153" i="2" s="1"/>
  <c r="T152" i="2"/>
  <c r="V152" i="2"/>
  <c r="S153" i="2"/>
  <c r="U153" i="2" s="1"/>
  <c r="AM279" i="2"/>
  <c r="M153" i="2" l="1"/>
  <c r="N153" i="2" s="1"/>
  <c r="T153" i="2"/>
  <c r="V153" i="2"/>
  <c r="R153" i="2"/>
  <c r="AQ152" i="2"/>
  <c r="AI152" i="2"/>
  <c r="AJ152" i="2" s="1"/>
  <c r="AD152" i="2"/>
  <c r="AF152" i="2"/>
  <c r="AM280" i="2"/>
  <c r="P153" i="2" l="1"/>
  <c r="Q154" i="2" s="1"/>
  <c r="K153" i="2"/>
  <c r="L154" i="2" s="1"/>
  <c r="O154" i="2" s="1"/>
  <c r="AI153" i="2"/>
  <c r="AJ153" i="2" s="1"/>
  <c r="AF153" i="2"/>
  <c r="AQ153" i="2"/>
  <c r="AD153" i="2"/>
  <c r="S154" i="2"/>
  <c r="U154" i="2" s="1"/>
  <c r="AM281" i="2"/>
  <c r="M154" i="2" l="1"/>
  <c r="N154" i="2" s="1"/>
  <c r="K154" i="2" s="1"/>
  <c r="R154" i="2"/>
  <c r="S155" i="2" s="1"/>
  <c r="U155" i="2" s="1"/>
  <c r="T154" i="2"/>
  <c r="V154" i="2"/>
  <c r="AM282" i="2"/>
  <c r="P154" i="2" l="1"/>
  <c r="Q155" i="2" s="1"/>
  <c r="L155" i="2"/>
  <c r="O155" i="2" s="1"/>
  <c r="M155" i="2"/>
  <c r="AQ154" i="2"/>
  <c r="AD154" i="2"/>
  <c r="AI154" i="2"/>
  <c r="AJ154" i="2" s="1"/>
  <c r="AF154" i="2"/>
  <c r="AM283" i="2"/>
  <c r="N155" i="2" l="1"/>
  <c r="K155" i="2" s="1"/>
  <c r="R155" i="2"/>
  <c r="S156" i="2" s="1"/>
  <c r="U156" i="2" s="1"/>
  <c r="T155" i="2"/>
  <c r="V155" i="2"/>
  <c r="P155" i="2"/>
  <c r="AM284" i="2"/>
  <c r="L156" i="2" l="1"/>
  <c r="O156" i="2" s="1"/>
  <c r="R156" i="2" s="1"/>
  <c r="M156" i="2"/>
  <c r="AD155" i="2"/>
  <c r="AI155" i="2"/>
  <c r="AJ155" i="2" s="1"/>
  <c r="AF155" i="2"/>
  <c r="AQ155" i="2"/>
  <c r="Q156" i="2"/>
  <c r="AM285" i="2"/>
  <c r="N156" i="2" l="1"/>
  <c r="K156" i="2" s="1"/>
  <c r="M157" i="2" s="1"/>
  <c r="P156" i="2"/>
  <c r="Q157" i="2" s="1"/>
  <c r="V156" i="2"/>
  <c r="T156" i="2"/>
  <c r="S157" i="2"/>
  <c r="U157" i="2" s="1"/>
  <c r="AM286" i="2"/>
  <c r="L157" i="2" l="1"/>
  <c r="N157" i="2" s="1"/>
  <c r="T157" i="2"/>
  <c r="V157" i="2"/>
  <c r="AQ156" i="2"/>
  <c r="AF156" i="2"/>
  <c r="AD156" i="2"/>
  <c r="AI156" i="2"/>
  <c r="AJ156" i="2" s="1"/>
  <c r="P157" i="2"/>
  <c r="O157" i="2"/>
  <c r="AM287" i="2"/>
  <c r="K157" i="2" l="1"/>
  <c r="M158" i="2" s="1"/>
  <c r="R157" i="2"/>
  <c r="S158" i="2" s="1"/>
  <c r="U158" i="2" s="1"/>
  <c r="Q158" i="2"/>
  <c r="AI157" i="2"/>
  <c r="AJ157" i="2" s="1"/>
  <c r="AD157" i="2"/>
  <c r="AF157" i="2"/>
  <c r="AQ157" i="2"/>
  <c r="AM288" i="2"/>
  <c r="L158" i="2" l="1"/>
  <c r="N158" i="2" s="1"/>
  <c r="P158" i="2"/>
  <c r="Q159" i="2" s="1"/>
  <c r="T158" i="2"/>
  <c r="V158" i="2"/>
  <c r="O158" i="2"/>
  <c r="R158" i="2" s="1"/>
  <c r="S159" i="2" s="1"/>
  <c r="U159" i="2" s="1"/>
  <c r="AM289" i="2"/>
  <c r="K158" i="2" l="1"/>
  <c r="AD158" i="2"/>
  <c r="AI158" i="2"/>
  <c r="AJ158" i="2" s="1"/>
  <c r="AF158" i="2"/>
  <c r="AQ158" i="2"/>
  <c r="T159" i="2"/>
  <c r="V159" i="2"/>
  <c r="AM290" i="2"/>
  <c r="L159" i="2" l="1"/>
  <c r="O159" i="2" s="1"/>
  <c r="R159" i="2" s="1"/>
  <c r="S160" i="2" s="1"/>
  <c r="U160" i="2" s="1"/>
  <c r="M159" i="2"/>
  <c r="P159" i="2" s="1"/>
  <c r="Q160" i="2" s="1"/>
  <c r="T160" i="2" s="1"/>
  <c r="AQ159" i="2"/>
  <c r="AD159" i="2"/>
  <c r="AI159" i="2"/>
  <c r="AJ159" i="2" s="1"/>
  <c r="AF159" i="2"/>
  <c r="AM291" i="2"/>
  <c r="N159" i="2" l="1"/>
  <c r="K159" i="2" s="1"/>
  <c r="L160" i="2" s="1"/>
  <c r="V160" i="2"/>
  <c r="AM292" i="2"/>
  <c r="M160" i="2" l="1"/>
  <c r="N160" i="2" s="1"/>
  <c r="O160" i="2"/>
  <c r="R160" i="2" s="1"/>
  <c r="S161" i="2" s="1"/>
  <c r="U161" i="2" s="1"/>
  <c r="AD160" i="2"/>
  <c r="AI160" i="2"/>
  <c r="AJ160" i="2" s="1"/>
  <c r="AF160" i="2"/>
  <c r="AQ160" i="2"/>
  <c r="AM293" i="2"/>
  <c r="K160" i="2" l="1"/>
  <c r="M161" i="2" s="1"/>
  <c r="P160" i="2"/>
  <c r="Q161" i="2" s="1"/>
  <c r="AM294" i="2"/>
  <c r="L161" i="2" l="1"/>
  <c r="N161" i="2" s="1"/>
  <c r="T161" i="2"/>
  <c r="V161" i="2"/>
  <c r="P161" i="2"/>
  <c r="AM295" i="2"/>
  <c r="O161" i="2" l="1"/>
  <c r="R161" i="2" s="1"/>
  <c r="S162" i="2" s="1"/>
  <c r="U162" i="2" s="1"/>
  <c r="Q162" i="2"/>
  <c r="AQ161" i="2"/>
  <c r="AI161" i="2"/>
  <c r="AJ161" i="2" s="1"/>
  <c r="AF161" i="2"/>
  <c r="AD161" i="2"/>
  <c r="AM296" i="2"/>
  <c r="K161" i="2" l="1"/>
  <c r="M162" i="2" s="1"/>
  <c r="T162" i="2"/>
  <c r="V162" i="2"/>
  <c r="AM297" i="2"/>
  <c r="L162" i="2" l="1"/>
  <c r="O162" i="2" s="1"/>
  <c r="R162" i="2" s="1"/>
  <c r="S163" i="2" s="1"/>
  <c r="U163" i="2" s="1"/>
  <c r="P162" i="2"/>
  <c r="AI162" i="2"/>
  <c r="AJ162" i="2" s="1"/>
  <c r="AD162" i="2"/>
  <c r="AQ162" i="2"/>
  <c r="AF162" i="2"/>
  <c r="AM298" i="2"/>
  <c r="N162" i="2" l="1"/>
  <c r="K162" i="2" s="1"/>
  <c r="M163" i="2" s="1"/>
  <c r="Q163" i="2"/>
  <c r="AM299" i="2"/>
  <c r="P163" i="2" l="1"/>
  <c r="Q164" i="2" s="1"/>
  <c r="L163" i="2"/>
  <c r="N163" i="2" s="1"/>
  <c r="T163" i="2"/>
  <c r="V163" i="2"/>
  <c r="AM300" i="2"/>
  <c r="O163" i="2" l="1"/>
  <c r="R163" i="2" s="1"/>
  <c r="S164" i="2" s="1"/>
  <c r="U164" i="2" s="1"/>
  <c r="AF163" i="2"/>
  <c r="AI163" i="2"/>
  <c r="AJ163" i="2" s="1"/>
  <c r="AD163" i="2"/>
  <c r="AQ163" i="2"/>
  <c r="T164" i="2"/>
  <c r="AM301" i="2"/>
  <c r="K163" i="2" l="1"/>
  <c r="M164" i="2" s="1"/>
  <c r="V164" i="2"/>
  <c r="AM302" i="2"/>
  <c r="P164" i="2" l="1"/>
  <c r="Q165" i="2" s="1"/>
  <c r="L164" i="2"/>
  <c r="O164" i="2" s="1"/>
  <c r="R164" i="2" s="1"/>
  <c r="S165" i="2" s="1"/>
  <c r="U165" i="2" s="1"/>
  <c r="AQ164" i="2"/>
  <c r="AD164" i="2"/>
  <c r="AF164" i="2"/>
  <c r="AI164" i="2"/>
  <c r="AJ164" i="2" s="1"/>
  <c r="AM303" i="2"/>
  <c r="N164" i="2" l="1"/>
  <c r="K164" i="2" s="1"/>
  <c r="L165" i="2" s="1"/>
  <c r="O165" i="2" s="1"/>
  <c r="R165" i="2" s="1"/>
  <c r="S166" i="2" s="1"/>
  <c r="U166" i="2" s="1"/>
  <c r="V165" i="2"/>
  <c r="T165" i="2"/>
  <c r="AM304" i="2"/>
  <c r="M165" i="2" l="1"/>
  <c r="N165" i="2" s="1"/>
  <c r="AQ165" i="2"/>
  <c r="AF165" i="2"/>
  <c r="AI165" i="2"/>
  <c r="AJ165" i="2" s="1"/>
  <c r="AD165" i="2"/>
  <c r="AM305" i="2"/>
  <c r="P165" i="2" l="1"/>
  <c r="Q166" i="2" s="1"/>
  <c r="T166" i="2" s="1"/>
  <c r="K165" i="2"/>
  <c r="L166" i="2" s="1"/>
  <c r="O166" i="2" s="1"/>
  <c r="R166" i="2" s="1"/>
  <c r="S167" i="2" s="1"/>
  <c r="U167" i="2" s="1"/>
  <c r="AM306" i="2"/>
  <c r="V166" i="2" l="1"/>
  <c r="AI166" i="2" s="1"/>
  <c r="AJ166" i="2" s="1"/>
  <c r="M166" i="2"/>
  <c r="N166" i="2" s="1"/>
  <c r="AM307" i="2"/>
  <c r="AQ166" i="2" l="1"/>
  <c r="AF166" i="2"/>
  <c r="AD166" i="2"/>
  <c r="P166" i="2"/>
  <c r="Q167" i="2" s="1"/>
  <c r="V167" i="2" s="1"/>
  <c r="K166" i="2"/>
  <c r="M167" i="2" s="1"/>
  <c r="AM308" i="2"/>
  <c r="P167" i="2" l="1"/>
  <c r="Q168" i="2" s="1"/>
  <c r="L167" i="2"/>
  <c r="O167" i="2" s="1"/>
  <c r="R167" i="2" s="1"/>
  <c r="S168" i="2" s="1"/>
  <c r="U168" i="2" s="1"/>
  <c r="T167" i="2"/>
  <c r="AQ167" i="2"/>
  <c r="AF167" i="2"/>
  <c r="AI167" i="2"/>
  <c r="AJ167" i="2" s="1"/>
  <c r="AD167" i="2"/>
  <c r="AM309" i="2"/>
  <c r="N167" i="2" l="1"/>
  <c r="K167" i="2" s="1"/>
  <c r="L168" i="2" s="1"/>
  <c r="T168" i="2"/>
  <c r="V168" i="2"/>
  <c r="AM310" i="2"/>
  <c r="M168" i="2" l="1"/>
  <c r="P168" i="2" s="1"/>
  <c r="Q169" i="2" s="1"/>
  <c r="O168" i="2"/>
  <c r="R168" i="2" s="1"/>
  <c r="S169" i="2" s="1"/>
  <c r="U169" i="2" s="1"/>
  <c r="AF168" i="2"/>
  <c r="AI168" i="2"/>
  <c r="AJ168" i="2" s="1"/>
  <c r="AD168" i="2"/>
  <c r="AQ168" i="2"/>
  <c r="AM311" i="2"/>
  <c r="N168" i="2" l="1"/>
  <c r="K168" i="2" s="1"/>
  <c r="L169" i="2" s="1"/>
  <c r="T169" i="2"/>
  <c r="V169" i="2"/>
  <c r="AM312" i="2"/>
  <c r="O169" i="2" l="1"/>
  <c r="R169" i="2" s="1"/>
  <c r="S170" i="2" s="1"/>
  <c r="U170" i="2" s="1"/>
  <c r="M169" i="2"/>
  <c r="N169" i="2" s="1"/>
  <c r="AF169" i="2"/>
  <c r="AQ169" i="2"/>
  <c r="AD169" i="2"/>
  <c r="AI169" i="2"/>
  <c r="AJ169" i="2" s="1"/>
  <c r="AM313" i="2"/>
  <c r="P169" i="2" l="1"/>
  <c r="Q170" i="2" s="1"/>
  <c r="T170" i="2" s="1"/>
  <c r="K169" i="2"/>
  <c r="L170" i="2" s="1"/>
  <c r="AM314" i="2"/>
  <c r="M170" i="2" l="1"/>
  <c r="N170" i="2" s="1"/>
  <c r="V170" i="2"/>
  <c r="AD170" i="2" s="1"/>
  <c r="O170" i="2"/>
  <c r="R170" i="2" s="1"/>
  <c r="S171" i="2" s="1"/>
  <c r="U171" i="2" s="1"/>
  <c r="AM315" i="2"/>
  <c r="AI170" i="2" l="1"/>
  <c r="AJ170" i="2" s="1"/>
  <c r="AQ170" i="2"/>
  <c r="P170" i="2"/>
  <c r="Q171" i="2" s="1"/>
  <c r="T171" i="2" s="1"/>
  <c r="AF170" i="2"/>
  <c r="K170" i="2"/>
  <c r="L171" i="2" s="1"/>
  <c r="O171" i="2" s="1"/>
  <c r="R171" i="2" s="1"/>
  <c r="S172" i="2" s="1"/>
  <c r="U172" i="2" s="1"/>
  <c r="AM316" i="2"/>
  <c r="M171" i="2" l="1"/>
  <c r="N171" i="2" s="1"/>
  <c r="K171" i="2" s="1"/>
  <c r="L172" i="2" s="1"/>
  <c r="O172" i="2" s="1"/>
  <c r="R172" i="2" s="1"/>
  <c r="S173" i="2" s="1"/>
  <c r="U173" i="2" s="1"/>
  <c r="V171" i="2"/>
  <c r="AQ171" i="2" s="1"/>
  <c r="AM317" i="2"/>
  <c r="AD171" i="2" l="1"/>
  <c r="M172" i="2"/>
  <c r="N172" i="2" s="1"/>
  <c r="P171" i="2"/>
  <c r="Q172" i="2" s="1"/>
  <c r="T172" i="2" s="1"/>
  <c r="AI171" i="2"/>
  <c r="AJ171" i="2" s="1"/>
  <c r="AF171" i="2"/>
  <c r="AM318" i="2"/>
  <c r="V172" i="2" l="1"/>
  <c r="AD172" i="2" s="1"/>
  <c r="P172" i="2"/>
  <c r="Q173" i="2" s="1"/>
  <c r="T173" i="2" s="1"/>
  <c r="K172" i="2"/>
  <c r="M173" i="2" s="1"/>
  <c r="AM319" i="2"/>
  <c r="P173" i="2" l="1"/>
  <c r="Q174" i="2" s="1"/>
  <c r="T174" i="2" s="1"/>
  <c r="AQ172" i="2"/>
  <c r="AI172" i="2"/>
  <c r="AJ172" i="2" s="1"/>
  <c r="AF172" i="2"/>
  <c r="V173" i="2"/>
  <c r="AQ173" i="2" s="1"/>
  <c r="L173" i="2"/>
  <c r="O173" i="2" s="1"/>
  <c r="R173" i="2" s="1"/>
  <c r="S174" i="2" s="1"/>
  <c r="U174" i="2" s="1"/>
  <c r="AM320" i="2"/>
  <c r="N173" i="2" l="1"/>
  <c r="K173" i="2" s="1"/>
  <c r="L174" i="2" s="1"/>
  <c r="O174" i="2" s="1"/>
  <c r="R174" i="2" s="1"/>
  <c r="S175" i="2" s="1"/>
  <c r="U175" i="2" s="1"/>
  <c r="C3" i="14" s="1"/>
  <c r="AF173" i="2"/>
  <c r="AI173" i="2"/>
  <c r="AJ173" i="2" s="1"/>
  <c r="AD173" i="2"/>
  <c r="V174" i="2"/>
  <c r="AF174" i="2" s="1"/>
  <c r="AM321" i="2"/>
  <c r="M174" i="2" l="1"/>
  <c r="N174" i="2" s="1"/>
  <c r="AD174" i="2"/>
  <c r="AQ174" i="2"/>
  <c r="AI174" i="2"/>
  <c r="AJ174" i="2" s="1"/>
  <c r="AM322" i="2"/>
  <c r="P174" i="2" l="1"/>
  <c r="Q175" i="2" s="1"/>
  <c r="T175" i="2" s="1"/>
  <c r="K174" i="2"/>
  <c r="M175" i="2" s="1"/>
  <c r="AM323" i="2"/>
  <c r="L175" i="2" l="1"/>
  <c r="O175" i="2" s="1"/>
  <c r="R175" i="2" s="1"/>
  <c r="S176" i="2" s="1"/>
  <c r="U176" i="2" s="1"/>
  <c r="C4" i="14" s="1"/>
  <c r="V175" i="2"/>
  <c r="AD175" i="2" s="1"/>
  <c r="P175" i="2"/>
  <c r="Q176" i="2" s="1"/>
  <c r="T176" i="2" s="1"/>
  <c r="AM324" i="2"/>
  <c r="N175" i="2" l="1"/>
  <c r="K175" i="2" s="1"/>
  <c r="L176" i="2" s="1"/>
  <c r="O176" i="2" s="1"/>
  <c r="R176" i="2" s="1"/>
  <c r="S177" i="2" s="1"/>
  <c r="U177" i="2" s="1"/>
  <c r="C5" i="14" s="1"/>
  <c r="AQ175" i="2"/>
  <c r="AF175" i="2"/>
  <c r="AI175" i="2"/>
  <c r="AJ175" i="2" s="1"/>
  <c r="V176" i="2"/>
  <c r="AD176" i="2" s="1"/>
  <c r="AM325" i="2"/>
  <c r="M176" i="2" l="1"/>
  <c r="P176" i="2" s="1"/>
  <c r="Q177" i="2" s="1"/>
  <c r="AF176" i="2"/>
  <c r="AI176" i="2"/>
  <c r="AJ176" i="2" s="1"/>
  <c r="AQ176" i="2"/>
  <c r="AM326" i="2"/>
  <c r="N176" i="2" l="1"/>
  <c r="K176" i="2" s="1"/>
  <c r="M177" i="2" s="1"/>
  <c r="P177" i="2" s="1"/>
  <c r="Q178" i="2" s="1"/>
  <c r="T177" i="2"/>
  <c r="V177" i="2"/>
  <c r="AM327" i="2"/>
  <c r="L177" i="2" l="1"/>
  <c r="N177" i="2" s="1"/>
  <c r="T178" i="2"/>
  <c r="AD177" i="2"/>
  <c r="AQ177" i="2"/>
  <c r="AF177" i="2"/>
  <c r="AI177" i="2"/>
  <c r="AJ177" i="2" s="1"/>
  <c r="AM328" i="2"/>
  <c r="O177" i="2" l="1"/>
  <c r="R177" i="2" s="1"/>
  <c r="S178" i="2" s="1"/>
  <c r="U178" i="2" s="1"/>
  <c r="C6" i="14" s="1"/>
  <c r="AM329" i="2"/>
  <c r="K177" i="2" l="1"/>
  <c r="V178" i="2"/>
  <c r="AF178" i="2" s="1"/>
  <c r="AM330" i="2"/>
  <c r="M187" i="2"/>
  <c r="L178" i="2" l="1"/>
  <c r="O178" i="2" s="1"/>
  <c r="R178" i="2" s="1"/>
  <c r="S179" i="2" s="1"/>
  <c r="U179" i="2" s="1"/>
  <c r="C7" i="14" s="1"/>
  <c r="M178" i="2"/>
  <c r="P178" i="2" s="1"/>
  <c r="Q179" i="2" s="1"/>
  <c r="T179" i="2" s="1"/>
  <c r="AD178" i="2"/>
  <c r="AQ178" i="2"/>
  <c r="AI178" i="2"/>
  <c r="AJ178" i="2" s="1"/>
  <c r="AM331" i="2"/>
  <c r="N178" i="2" l="1"/>
  <c r="K178" i="2" s="1"/>
  <c r="V179" i="2"/>
  <c r="AD179" i="2" s="1"/>
  <c r="AM332" i="2"/>
  <c r="L179" i="2" l="1"/>
  <c r="O179" i="2" s="1"/>
  <c r="R179" i="2" s="1"/>
  <c r="S180" i="2" s="1"/>
  <c r="U180" i="2" s="1"/>
  <c r="C8" i="14" s="1"/>
  <c r="M179" i="2"/>
  <c r="P179" i="2" s="1"/>
  <c r="Q180" i="2" s="1"/>
  <c r="T180" i="2" s="1"/>
  <c r="AF179" i="2"/>
  <c r="AQ179" i="2"/>
  <c r="AI179" i="2"/>
  <c r="AJ179" i="2" s="1"/>
  <c r="AM333" i="2"/>
  <c r="N179" i="2" l="1"/>
  <c r="K179" i="2" s="1"/>
  <c r="M180" i="2" s="1"/>
  <c r="P180" i="2" s="1"/>
  <c r="Q181" i="2" s="1"/>
  <c r="T181" i="2" s="1"/>
  <c r="V180" i="2"/>
  <c r="AI180" i="2" s="1"/>
  <c r="AJ180" i="2" s="1"/>
  <c r="AM334" i="2"/>
  <c r="L180" i="2" l="1"/>
  <c r="O180" i="2" s="1"/>
  <c r="R180" i="2" s="1"/>
  <c r="S181" i="2" s="1"/>
  <c r="U181" i="2" s="1"/>
  <c r="C9" i="14" s="1"/>
  <c r="AQ180" i="2"/>
  <c r="AF180" i="2"/>
  <c r="AD180" i="2"/>
  <c r="AM335" i="2"/>
  <c r="N180" i="2" l="1"/>
  <c r="K180" i="2" s="1"/>
  <c r="M181" i="2" s="1"/>
  <c r="P181" i="2" s="1"/>
  <c r="Q182" i="2" s="1"/>
  <c r="T182" i="2" s="1"/>
  <c r="V181" i="2"/>
  <c r="AI181" i="2" s="1"/>
  <c r="AJ181" i="2" s="1"/>
  <c r="AM336" i="2"/>
  <c r="L181" i="2" l="1"/>
  <c r="O181" i="2" s="1"/>
  <c r="R181" i="2" s="1"/>
  <c r="S182" i="2" s="1"/>
  <c r="U182" i="2" s="1"/>
  <c r="C10" i="14" s="1"/>
  <c r="AF181" i="2"/>
  <c r="AD181" i="2"/>
  <c r="AQ181" i="2"/>
  <c r="AM337" i="2"/>
  <c r="N181" i="2" l="1"/>
  <c r="K181" i="2" s="1"/>
  <c r="M182" i="2" s="1"/>
  <c r="P182" i="2" s="1"/>
  <c r="Q183" i="2" s="1"/>
  <c r="T183" i="2" s="1"/>
  <c r="V182" i="2"/>
  <c r="AQ182" i="2" s="1"/>
  <c r="AM338" i="2"/>
  <c r="L182" i="2" l="1"/>
  <c r="N182" i="2" s="1"/>
  <c r="AD182" i="2"/>
  <c r="AI182" i="2"/>
  <c r="AJ182" i="2" s="1"/>
  <c r="AF182" i="2"/>
  <c r="AM339" i="2"/>
  <c r="O182" i="2" l="1"/>
  <c r="R182" i="2" s="1"/>
  <c r="S183" i="2" s="1"/>
  <c r="U183" i="2" s="1"/>
  <c r="C11" i="14" s="1"/>
  <c r="AM340" i="2"/>
  <c r="K182" i="2" l="1"/>
  <c r="M183" i="2" s="1"/>
  <c r="P183" i="2" s="1"/>
  <c r="Q184" i="2" s="1"/>
  <c r="T184" i="2" s="1"/>
  <c r="V183" i="2"/>
  <c r="AF183" i="2" s="1"/>
  <c r="AM341" i="2"/>
  <c r="AQ183" i="2" l="1"/>
  <c r="AD183" i="2"/>
  <c r="L183" i="2"/>
  <c r="N183" i="2" s="1"/>
  <c r="AI183" i="2"/>
  <c r="AJ183" i="2" s="1"/>
  <c r="AM342" i="2"/>
  <c r="O183" i="2" l="1"/>
  <c r="R183" i="2" s="1"/>
  <c r="S184" i="2" s="1"/>
  <c r="U184" i="2" s="1"/>
  <c r="C12" i="14" s="1"/>
  <c r="M189" i="2"/>
  <c r="AM343" i="2"/>
  <c r="K183" i="2" l="1"/>
  <c r="M184" i="2" s="1"/>
  <c r="P184" i="2" s="1"/>
  <c r="Q185" i="2" s="1"/>
  <c r="T185" i="2" s="1"/>
  <c r="V184" i="2"/>
  <c r="AQ184" i="2" s="1"/>
  <c r="AM344" i="2"/>
  <c r="AF184" i="2" l="1"/>
  <c r="AD184" i="2"/>
  <c r="AI184" i="2"/>
  <c r="AJ184" i="2" s="1"/>
  <c r="L184" i="2"/>
  <c r="N184" i="2" s="1"/>
  <c r="AM345" i="2"/>
  <c r="O184" i="2" l="1"/>
  <c r="R184" i="2" s="1"/>
  <c r="S185" i="2" s="1"/>
  <c r="U185" i="2" s="1"/>
  <c r="C13" i="14" s="1"/>
  <c r="AM346" i="2"/>
  <c r="K184" i="2" l="1"/>
  <c r="M185" i="2" s="1"/>
  <c r="P185" i="2" s="1"/>
  <c r="Q186" i="2" s="1"/>
  <c r="T186" i="2" s="1"/>
  <c r="V185" i="2"/>
  <c r="AI185" i="2" s="1"/>
  <c r="AJ185" i="2" s="1"/>
  <c r="AM347" i="2"/>
  <c r="AD185" i="2" l="1"/>
  <c r="N185" i="2"/>
  <c r="L185" i="2"/>
  <c r="O185" i="2" s="1"/>
  <c r="R185" i="2" s="1"/>
  <c r="S186" i="2" s="1"/>
  <c r="V186" i="2" s="1"/>
  <c r="AF186" i="2" s="1"/>
  <c r="AQ185" i="2"/>
  <c r="AF185" i="2"/>
  <c r="AM348" i="2"/>
  <c r="AI186" i="2" l="1"/>
  <c r="AJ186" i="2" s="1"/>
  <c r="K185" i="2"/>
  <c r="AD186" i="2"/>
  <c r="U186" i="2"/>
  <c r="AQ186" i="2"/>
  <c r="AM349" i="2"/>
  <c r="L186" i="2" l="1"/>
  <c r="O186" i="2" s="1"/>
  <c r="R186" i="2" s="1"/>
  <c r="S187" i="2" s="1"/>
  <c r="U187" i="2" s="1"/>
  <c r="M186" i="2"/>
  <c r="P186" i="2" s="1"/>
  <c r="Q187" i="2" s="1"/>
  <c r="P187" i="2" s="1"/>
  <c r="Q188" i="2" s="1"/>
  <c r="T188" i="2" s="1"/>
  <c r="AM350" i="2"/>
  <c r="T187" i="2" l="1"/>
  <c r="N186" i="2"/>
  <c r="K186" i="2" s="1"/>
  <c r="L187" i="2" s="1"/>
  <c r="N187" i="2" s="1"/>
  <c r="V187" i="2"/>
  <c r="AQ187" i="2" s="1"/>
  <c r="AM351" i="2"/>
  <c r="AD187" i="2" l="1"/>
  <c r="AI187" i="2"/>
  <c r="AJ187" i="2" s="1"/>
  <c r="AF187" i="2"/>
  <c r="O187" i="2"/>
  <c r="R187" i="2" s="1"/>
  <c r="S188" i="2" s="1"/>
  <c r="U188" i="2" s="1"/>
  <c r="AM352" i="2"/>
  <c r="K187" i="2" l="1"/>
  <c r="M188" i="2" s="1"/>
  <c r="P188" i="2" s="1"/>
  <c r="Q189" i="2" s="1"/>
  <c r="P189" i="2" s="1"/>
  <c r="Q190" i="2" s="1"/>
  <c r="T190" i="2" s="1"/>
  <c r="V188" i="2"/>
  <c r="AD188" i="2" s="1"/>
  <c r="AM353" i="2"/>
  <c r="AQ188" i="2" l="1"/>
  <c r="T189" i="2"/>
  <c r="L188" i="2"/>
  <c r="N188" i="2" s="1"/>
  <c r="AF188" i="2"/>
  <c r="AI188" i="2"/>
  <c r="AJ188" i="2" s="1"/>
  <c r="AM354" i="2"/>
  <c r="O188" i="2" l="1"/>
  <c r="R188" i="2" s="1"/>
  <c r="S189" i="2" s="1"/>
  <c r="U189" i="2" s="1"/>
  <c r="AM355" i="2"/>
  <c r="K188" i="2" l="1"/>
  <c r="L189" i="2" s="1"/>
  <c r="N189" i="2" s="1"/>
  <c r="V189" i="2"/>
  <c r="AD189" i="2" s="1"/>
  <c r="AM356" i="2"/>
  <c r="AQ189" i="2" l="1"/>
  <c r="AF189" i="2"/>
  <c r="AI189" i="2"/>
  <c r="AJ189" i="2" s="1"/>
  <c r="O189" i="2"/>
  <c r="R189" i="2" s="1"/>
  <c r="S190" i="2" s="1"/>
  <c r="U190" i="2" s="1"/>
  <c r="AM357" i="2"/>
  <c r="V190" i="2" l="1"/>
  <c r="AF190" i="2" s="1"/>
  <c r="K189" i="2"/>
  <c r="L190" i="2" s="1"/>
  <c r="O190" i="2" s="1"/>
  <c r="R190" i="2" s="1"/>
  <c r="S191" i="2" s="1"/>
  <c r="AM358" i="2"/>
  <c r="M190" i="2" l="1"/>
  <c r="P190" i="2" s="1"/>
  <c r="Q191" i="2" s="1"/>
  <c r="T191" i="2" s="1"/>
  <c r="AQ190" i="2"/>
  <c r="AD190" i="2"/>
  <c r="AI190" i="2"/>
  <c r="AJ190" i="2" s="1"/>
  <c r="U191" i="2"/>
  <c r="AM359" i="2"/>
  <c r="V191" i="2" l="1"/>
  <c r="AQ191" i="2" s="1"/>
  <c r="N190" i="2"/>
  <c r="K190" i="2" s="1"/>
  <c r="L191" i="2" s="1"/>
  <c r="O191" i="2" s="1"/>
  <c r="R191" i="2" s="1"/>
  <c r="S192" i="2" s="1"/>
  <c r="AM360" i="2"/>
  <c r="M191" i="2" l="1"/>
  <c r="P191" i="2" s="1"/>
  <c r="Q192" i="2" s="1"/>
  <c r="T192" i="2" s="1"/>
  <c r="AF191" i="2"/>
  <c r="AD191" i="2"/>
  <c r="AI191" i="2"/>
  <c r="AJ191" i="2" s="1"/>
  <c r="U192" i="2"/>
  <c r="M203" i="2"/>
  <c r="AM361" i="2"/>
  <c r="V192" i="2" l="1"/>
  <c r="AD192" i="2" s="1"/>
  <c r="N191" i="2"/>
  <c r="K191" i="2" s="1"/>
  <c r="M192" i="2" s="1"/>
  <c r="P192" i="2" s="1"/>
  <c r="Q193" i="2" s="1"/>
  <c r="T193" i="2" s="1"/>
  <c r="AM362" i="2"/>
  <c r="AI192" i="2" l="1"/>
  <c r="AJ192" i="2" s="1"/>
  <c r="L192" i="2"/>
  <c r="N192" i="2" s="1"/>
  <c r="AF192" i="2"/>
  <c r="AQ192" i="2"/>
  <c r="AM363" i="2"/>
  <c r="O192" i="2" l="1"/>
  <c r="R192" i="2" s="1"/>
  <c r="S193" i="2" s="1"/>
  <c r="U193" i="2" s="1"/>
  <c r="AM364" i="2"/>
  <c r="V193" i="2" l="1"/>
  <c r="AD193" i="2" s="1"/>
  <c r="K192" i="2"/>
  <c r="M193" i="2" s="1"/>
  <c r="P193" i="2" s="1"/>
  <c r="Q194" i="2" s="1"/>
  <c r="T194" i="2" s="1"/>
  <c r="AM365" i="2"/>
  <c r="L193" i="2" l="1"/>
  <c r="O193" i="2" s="1"/>
  <c r="R193" i="2" s="1"/>
  <c r="S194" i="2" s="1"/>
  <c r="U194" i="2" s="1"/>
  <c r="AF193" i="2"/>
  <c r="AI193" i="2"/>
  <c r="AJ193" i="2" s="1"/>
  <c r="AQ193" i="2"/>
  <c r="N193" i="2"/>
  <c r="AM366" i="2"/>
  <c r="K193" i="2" l="1"/>
  <c r="M194" i="2" s="1"/>
  <c r="P194" i="2" s="1"/>
  <c r="Q195" i="2" s="1"/>
  <c r="T195" i="2" s="1"/>
  <c r="V194" i="2"/>
  <c r="AD194" i="2" s="1"/>
  <c r="AM367" i="2"/>
  <c r="L194" i="2" l="1"/>
  <c r="N194" i="2" s="1"/>
  <c r="AQ194" i="2"/>
  <c r="AF194" i="2"/>
  <c r="AI194" i="2"/>
  <c r="AJ194" i="2" s="1"/>
  <c r="O194" i="2"/>
  <c r="R194" i="2" s="1"/>
  <c r="S195" i="2" s="1"/>
  <c r="AM368" i="2"/>
  <c r="K194" i="2" l="1"/>
  <c r="L195" i="2" s="1"/>
  <c r="O195" i="2" s="1"/>
  <c r="R195" i="2" s="1"/>
  <c r="S196" i="2" s="1"/>
  <c r="U196" i="2" s="1"/>
  <c r="U195" i="2"/>
  <c r="V195" i="2"/>
  <c r="AM369" i="2"/>
  <c r="M195" i="2" l="1"/>
  <c r="N195" i="2" s="1"/>
  <c r="AI195" i="2"/>
  <c r="AJ195" i="2" s="1"/>
  <c r="AQ195" i="2"/>
  <c r="AF195" i="2"/>
  <c r="AD195" i="2"/>
  <c r="AM370" i="2"/>
  <c r="P195" i="2" l="1"/>
  <c r="Q196" i="2" s="1"/>
  <c r="K195" i="2"/>
  <c r="L196" i="2" s="1"/>
  <c r="O196" i="2" s="1"/>
  <c r="R196" i="2" s="1"/>
  <c r="S197" i="2" s="1"/>
  <c r="U197" i="2" s="1"/>
  <c r="AM371" i="2"/>
  <c r="M196" i="2" l="1"/>
  <c r="P196" i="2" s="1"/>
  <c r="Q197" i="2" s="1"/>
  <c r="T197" i="2" s="1"/>
  <c r="V196" i="2"/>
  <c r="T196" i="2"/>
  <c r="AM372" i="2"/>
  <c r="N196" i="2" l="1"/>
  <c r="K196" i="2" s="1"/>
  <c r="M197" i="2" s="1"/>
  <c r="V197" i="2"/>
  <c r="AI197" i="2" s="1"/>
  <c r="AQ196" i="2"/>
  <c r="AI196" i="2"/>
  <c r="AJ196" i="2" s="1"/>
  <c r="AD196" i="2"/>
  <c r="AF196" i="2"/>
  <c r="AM373" i="2"/>
  <c r="AD197" i="2" l="1"/>
  <c r="AQ197" i="2"/>
  <c r="AF197" i="2"/>
  <c r="L197" i="2"/>
  <c r="O197" i="2" s="1"/>
  <c r="R197" i="2" s="1"/>
  <c r="S198" i="2" s="1"/>
  <c r="U198" i="2" s="1"/>
  <c r="AJ197" i="2"/>
  <c r="P197" i="2"/>
  <c r="Q198" i="2" s="1"/>
  <c r="AM374" i="2"/>
  <c r="N197" i="2" l="1"/>
  <c r="K197" i="2" s="1"/>
  <c r="L198" i="2" s="1"/>
  <c r="O198" i="2" s="1"/>
  <c r="R198" i="2" s="1"/>
  <c r="S199" i="2" s="1"/>
  <c r="U199" i="2" s="1"/>
  <c r="V198" i="2"/>
  <c r="AD198" i="2" s="1"/>
  <c r="T198" i="2"/>
  <c r="AM375" i="2"/>
  <c r="M198" i="2" l="1"/>
  <c r="N198" i="2" s="1"/>
  <c r="K198" i="2" s="1"/>
  <c r="AQ198" i="2"/>
  <c r="AI198" i="2"/>
  <c r="AJ198" i="2" s="1"/>
  <c r="AF198" i="2"/>
  <c r="AM376" i="2"/>
  <c r="P198" i="2" l="1"/>
  <c r="Q199" i="2" s="1"/>
  <c r="M199" i="2"/>
  <c r="L199" i="2"/>
  <c r="O199" i="2" s="1"/>
  <c r="R199" i="2" s="1"/>
  <c r="S200" i="2" s="1"/>
  <c r="U200" i="2" s="1"/>
  <c r="AM377" i="2"/>
  <c r="N199" i="2" l="1"/>
  <c r="K199" i="2" s="1"/>
  <c r="P199" i="2"/>
  <c r="V199" i="2"/>
  <c r="T199" i="2"/>
  <c r="AM378" i="2"/>
  <c r="L200" i="2" l="1"/>
  <c r="O200" i="2" s="1"/>
  <c r="R200" i="2" s="1"/>
  <c r="S201" i="2" s="1"/>
  <c r="U201" i="2" s="1"/>
  <c r="M200" i="2"/>
  <c r="AD199" i="2"/>
  <c r="AF199" i="2"/>
  <c r="AQ199" i="2"/>
  <c r="AI199" i="2"/>
  <c r="AJ199" i="2" s="1"/>
  <c r="Q200" i="2"/>
  <c r="AM379" i="2"/>
  <c r="N200" i="2" l="1"/>
  <c r="K200" i="2" s="1"/>
  <c r="M201" i="2" s="1"/>
  <c r="P200" i="2"/>
  <c r="Q201" i="2" s="1"/>
  <c r="T200" i="2"/>
  <c r="V200" i="2"/>
  <c r="AM380" i="2"/>
  <c r="P201" i="2" l="1"/>
  <c r="Q202" i="2" s="1"/>
  <c r="T202" i="2" s="1"/>
  <c r="L201" i="2"/>
  <c r="N201" i="2" s="1"/>
  <c r="AI200" i="2"/>
  <c r="AJ200" i="2" s="1"/>
  <c r="AF200" i="2"/>
  <c r="AD200" i="2"/>
  <c r="AQ200" i="2"/>
  <c r="T201" i="2"/>
  <c r="V201" i="2"/>
  <c r="AM381" i="2"/>
  <c r="O201" i="2" l="1"/>
  <c r="AI201" i="2"/>
  <c r="AJ201" i="2" s="1"/>
  <c r="AQ201" i="2"/>
  <c r="AD201" i="2"/>
  <c r="AF201" i="2"/>
  <c r="AM382" i="2"/>
  <c r="K201" i="2" l="1"/>
  <c r="R201" i="2"/>
  <c r="AM383" i="2"/>
  <c r="M202" i="2" l="1"/>
  <c r="P202" i="2" s="1"/>
  <c r="L202" i="2"/>
  <c r="O202" i="2" s="1"/>
  <c r="S202" i="2"/>
  <c r="AM384" i="2"/>
  <c r="M215" i="2"/>
  <c r="R202" i="2" l="1"/>
  <c r="S203" i="2" s="1"/>
  <c r="U203" i="2" s="1"/>
  <c r="Q203" i="2"/>
  <c r="P203" i="2" s="1"/>
  <c r="U202" i="2"/>
  <c r="V202" i="2"/>
  <c r="N202" i="2"/>
  <c r="K202" i="2" s="1"/>
  <c r="L203" i="2" l="1"/>
  <c r="N203" i="2" s="1"/>
  <c r="Q204" i="2"/>
  <c r="T203" i="2"/>
  <c r="V203" i="2"/>
  <c r="AF202" i="2"/>
  <c r="AI202" i="2"/>
  <c r="AJ202" i="2" s="1"/>
  <c r="AD202" i="2"/>
  <c r="AQ202" i="2"/>
  <c r="O203" i="2" l="1"/>
  <c r="K203" i="2" s="1"/>
  <c r="T204" i="2"/>
  <c r="AD203" i="2"/>
  <c r="AF203" i="2"/>
  <c r="AQ203" i="2"/>
  <c r="AI203" i="2"/>
  <c r="AJ203" i="2" s="1"/>
  <c r="L204" i="2" l="1"/>
  <c r="O204" i="2" s="1"/>
  <c r="M204" i="2"/>
  <c r="P204" i="2" s="1"/>
  <c r="R203" i="2"/>
  <c r="S204" i="2" s="1"/>
  <c r="Q205" i="2" l="1"/>
  <c r="T205" i="2" s="1"/>
  <c r="N204" i="2"/>
  <c r="K204" i="2" s="1"/>
  <c r="M205" i="2" s="1"/>
  <c r="R204" i="2"/>
  <c r="S205" i="2" s="1"/>
  <c r="U205" i="2" s="1"/>
  <c r="U204" i="2"/>
  <c r="V204" i="2"/>
  <c r="P205" i="2" l="1"/>
  <c r="Q206" i="2" s="1"/>
  <c r="T206" i="2" s="1"/>
  <c r="L205" i="2"/>
  <c r="N205" i="2" s="1"/>
  <c r="V205" i="2"/>
  <c r="AD205" i="2" s="1"/>
  <c r="AQ204" i="2"/>
  <c r="AD204" i="2"/>
  <c r="AF204" i="2"/>
  <c r="AI204" i="2"/>
  <c r="AJ204" i="2" s="1"/>
  <c r="O205" i="2" l="1"/>
  <c r="R205" i="2" s="1"/>
  <c r="S206" i="2" s="1"/>
  <c r="V206" i="2" s="1"/>
  <c r="AQ205" i="2"/>
  <c r="AF205" i="2"/>
  <c r="AI205" i="2"/>
  <c r="AJ205" i="2" s="1"/>
  <c r="K205" i="2" l="1"/>
  <c r="AF206" i="2"/>
  <c r="AQ206" i="2"/>
  <c r="AI206" i="2"/>
  <c r="AJ206" i="2" s="1"/>
  <c r="AD206" i="2"/>
  <c r="U206" i="2"/>
  <c r="M206" i="2" l="1"/>
  <c r="L206" i="2"/>
  <c r="O206" i="2" s="1"/>
  <c r="R206" i="2" s="1"/>
  <c r="S207" i="2" s="1"/>
  <c r="U207" i="2" s="1"/>
  <c r="P206" i="2" l="1"/>
  <c r="Q207" i="2" s="1"/>
  <c r="N206" i="2"/>
  <c r="K206" i="2" s="1"/>
  <c r="M207" i="2" s="1"/>
  <c r="P207" i="2" l="1"/>
  <c r="Q208" i="2" s="1"/>
  <c r="T208" i="2" s="1"/>
  <c r="L207" i="2"/>
  <c r="N207" i="2" s="1"/>
  <c r="T207" i="2"/>
  <c r="V207" i="2"/>
  <c r="O207" i="2" l="1"/>
  <c r="R207" i="2" s="1"/>
  <c r="S208" i="2" s="1"/>
  <c r="U208" i="2" s="1"/>
  <c r="AI207" i="2"/>
  <c r="AJ207" i="2" s="1"/>
  <c r="AQ207" i="2"/>
  <c r="AD207" i="2"/>
  <c r="AF207" i="2"/>
  <c r="M208" i="2"/>
  <c r="P208" i="2" s="1"/>
  <c r="M210" i="2"/>
  <c r="V208" i="2" l="1"/>
  <c r="AI208" i="2" s="1"/>
  <c r="AJ208" i="2" s="1"/>
  <c r="K207" i="2"/>
  <c r="L208" i="2" s="1"/>
  <c r="N208" i="2" s="1"/>
  <c r="Q209" i="2"/>
  <c r="T209" i="2" s="1"/>
  <c r="AF208" i="2" l="1"/>
  <c r="AQ208" i="2"/>
  <c r="AD208" i="2"/>
  <c r="O208" i="2"/>
  <c r="R208" i="2" s="1"/>
  <c r="S209" i="2" s="1"/>
  <c r="P209" i="2"/>
  <c r="Q210" i="2" s="1"/>
  <c r="T210" i="2" s="1"/>
  <c r="K208" i="2" l="1"/>
  <c r="L209" i="2" s="1"/>
  <c r="N209" i="2" s="1"/>
  <c r="P210" i="2"/>
  <c r="Q211" i="2" s="1"/>
  <c r="T211" i="2" s="1"/>
  <c r="V209" i="2"/>
  <c r="U209" i="2"/>
  <c r="M211" i="2"/>
  <c r="O209" i="2" l="1"/>
  <c r="R209" i="2" s="1"/>
  <c r="S210" i="2" s="1"/>
  <c r="V210" i="2" s="1"/>
  <c r="AD209" i="2"/>
  <c r="AQ209" i="2"/>
  <c r="AF209" i="2"/>
  <c r="AI209" i="2"/>
  <c r="AJ209" i="2" s="1"/>
  <c r="P211" i="2"/>
  <c r="K209" i="2" l="1"/>
  <c r="L210" i="2" s="1"/>
  <c r="N210" i="2" s="1"/>
  <c r="U210" i="2"/>
  <c r="AF210" i="2"/>
  <c r="AI210" i="2"/>
  <c r="AJ210" i="2" s="1"/>
  <c r="AD210" i="2"/>
  <c r="AQ210" i="2"/>
  <c r="M212" i="2"/>
  <c r="Q212" i="2"/>
  <c r="O210" i="2" l="1"/>
  <c r="R210" i="2" s="1"/>
  <c r="S211" i="2" s="1"/>
  <c r="U211" i="2" s="1"/>
  <c r="P212" i="2"/>
  <c r="Q213" i="2" s="1"/>
  <c r="T212" i="2"/>
  <c r="V211" i="2" l="1"/>
  <c r="AD211" i="2" s="1"/>
  <c r="K210" i="2"/>
  <c r="L211" i="2" s="1"/>
  <c r="N211" i="2" s="1"/>
  <c r="T213" i="2"/>
  <c r="M226" i="2"/>
  <c r="AI211" i="2" l="1"/>
  <c r="AJ211" i="2" s="1"/>
  <c r="O211" i="2"/>
  <c r="R211" i="2" s="1"/>
  <c r="S212" i="2" s="1"/>
  <c r="V212" i="2" s="1"/>
  <c r="AQ211" i="2"/>
  <c r="AF211" i="2"/>
  <c r="M213" i="2"/>
  <c r="P213" i="2" s="1"/>
  <c r="Q214" i="2" s="1"/>
  <c r="U212" i="2" l="1"/>
  <c r="K211" i="2"/>
  <c r="L212" i="2" s="1"/>
  <c r="N212" i="2" s="1"/>
  <c r="AI212" i="2"/>
  <c r="AJ212" i="2" s="1"/>
  <c r="AD212" i="2"/>
  <c r="AQ212" i="2"/>
  <c r="AF212" i="2"/>
  <c r="T214" i="2"/>
  <c r="O212" i="2" l="1"/>
  <c r="R212" i="2" s="1"/>
  <c r="S213" i="2" s="1"/>
  <c r="U213" i="2" s="1"/>
  <c r="M214" i="2"/>
  <c r="P214" i="2" s="1"/>
  <c r="Q215" i="2" s="1"/>
  <c r="T215" i="2" s="1"/>
  <c r="V213" i="2" l="1"/>
  <c r="AQ213" i="2" s="1"/>
  <c r="K212" i="2"/>
  <c r="L213" i="2" s="1"/>
  <c r="P215" i="2"/>
  <c r="Q216" i="2" s="1"/>
  <c r="T216" i="2" s="1"/>
  <c r="AF213" i="2" l="1"/>
  <c r="AI213" i="2"/>
  <c r="AJ213" i="2" s="1"/>
  <c r="AD213" i="2"/>
  <c r="O213" i="2"/>
  <c r="R213" i="2" s="1"/>
  <c r="S214" i="2" s="1"/>
  <c r="N213" i="2"/>
  <c r="P216" i="2"/>
  <c r="Q217" i="2" s="1"/>
  <c r="T217" i="2" s="1"/>
  <c r="M225" i="2"/>
  <c r="K213" i="2" l="1"/>
  <c r="L214" i="2" s="1"/>
  <c r="N214" i="2" s="1"/>
  <c r="U214" i="2"/>
  <c r="V214" i="2"/>
  <c r="O214" i="2" l="1"/>
  <c r="R214" i="2" s="1"/>
  <c r="S215" i="2" s="1"/>
  <c r="U215" i="2" s="1"/>
  <c r="AF214" i="2"/>
  <c r="AQ214" i="2"/>
  <c r="AI214" i="2"/>
  <c r="AJ214" i="2" s="1"/>
  <c r="AD214" i="2"/>
  <c r="V215" i="2" l="1"/>
  <c r="AD215" i="2" s="1"/>
  <c r="K214" i="2"/>
  <c r="L215" i="2" s="1"/>
  <c r="N215" i="2" s="1"/>
  <c r="M231" i="2"/>
  <c r="AI215" i="2" l="1"/>
  <c r="AJ215" i="2" s="1"/>
  <c r="AQ215" i="2"/>
  <c r="AF215" i="2"/>
  <c r="O215" i="2"/>
  <c r="K215" i="2" s="1"/>
  <c r="L216" i="2" s="1"/>
  <c r="N216" i="2" s="1"/>
  <c r="O216" i="2" l="1"/>
  <c r="K216" i="2" s="1"/>
  <c r="R215" i="2"/>
  <c r="S216" i="2" s="1"/>
  <c r="U216" i="2" s="1"/>
  <c r="L217" i="2" l="1"/>
  <c r="O217" i="2" s="1"/>
  <c r="M217" i="2"/>
  <c r="P217" i="2" s="1"/>
  <c r="Q218" i="2" s="1"/>
  <c r="T218" i="2" s="1"/>
  <c r="R216" i="2"/>
  <c r="S217" i="2" s="1"/>
  <c r="V217" i="2" s="1"/>
  <c r="AQ217" i="2" s="1"/>
  <c r="V216" i="2"/>
  <c r="AQ216" i="2" s="1"/>
  <c r="M219" i="2"/>
  <c r="N217" i="2" l="1"/>
  <c r="K217" i="2" s="1"/>
  <c r="L218" i="2" s="1"/>
  <c r="O218" i="2" s="1"/>
  <c r="AD217" i="2"/>
  <c r="AF217" i="2"/>
  <c r="AD216" i="2"/>
  <c r="AI217" i="2"/>
  <c r="R217" i="2"/>
  <c r="S218" i="2" s="1"/>
  <c r="V218" i="2" s="1"/>
  <c r="AQ218" i="2" s="1"/>
  <c r="AI216" i="2"/>
  <c r="AJ216" i="2" s="1"/>
  <c r="AF216" i="2"/>
  <c r="U217" i="2"/>
  <c r="AJ217" i="2" l="1"/>
  <c r="M218" i="2"/>
  <c r="N218" i="2" s="1"/>
  <c r="K218" i="2" s="1"/>
  <c r="L219" i="2" s="1"/>
  <c r="N219" i="2" s="1"/>
  <c r="AF218" i="2"/>
  <c r="U218" i="2"/>
  <c r="AD218" i="2"/>
  <c r="AI218" i="2"/>
  <c r="R218" i="2"/>
  <c r="S219" i="2" s="1"/>
  <c r="U219" i="2" s="1"/>
  <c r="AJ218" i="2" l="1"/>
  <c r="P218" i="2"/>
  <c r="Q219" i="2" s="1"/>
  <c r="T219" i="2" s="1"/>
  <c r="O219" i="2"/>
  <c r="K219" i="2" s="1"/>
  <c r="L220" i="2" s="1"/>
  <c r="O220" i="2" s="1"/>
  <c r="V219" i="2" l="1"/>
  <c r="AF219" i="2" s="1"/>
  <c r="P219" i="2"/>
  <c r="Q220" i="2" s="1"/>
  <c r="T220" i="2" s="1"/>
  <c r="R219" i="2"/>
  <c r="S220" i="2" s="1"/>
  <c r="U220" i="2" s="1"/>
  <c r="M220" i="2"/>
  <c r="N220" i="2" s="1"/>
  <c r="K220" i="2" s="1"/>
  <c r="M221" i="2" s="1"/>
  <c r="M235" i="2"/>
  <c r="AD219" i="2" l="1"/>
  <c r="AI219" i="2"/>
  <c r="AJ219" i="2" s="1"/>
  <c r="AQ219" i="2"/>
  <c r="R220" i="2"/>
  <c r="S221" i="2" s="1"/>
  <c r="U221" i="2" s="1"/>
  <c r="V220" i="2"/>
  <c r="AI220" i="2" s="1"/>
  <c r="L221" i="2"/>
  <c r="O221" i="2" s="1"/>
  <c r="P220" i="2"/>
  <c r="Q221" i="2" s="1"/>
  <c r="AJ220" i="2" l="1"/>
  <c r="N221" i="2"/>
  <c r="K221" i="2" s="1"/>
  <c r="M222" i="2" s="1"/>
  <c r="V221" i="2"/>
  <c r="AI221" i="2" s="1"/>
  <c r="AQ220" i="2"/>
  <c r="AF220" i="2"/>
  <c r="R221" i="2"/>
  <c r="S222" i="2" s="1"/>
  <c r="U222" i="2" s="1"/>
  <c r="AD220" i="2"/>
  <c r="T221" i="2"/>
  <c r="P221" i="2"/>
  <c r="Q222" i="2" s="1"/>
  <c r="P222" i="2" l="1"/>
  <c r="Q223" i="2" s="1"/>
  <c r="T223" i="2" s="1"/>
  <c r="AJ221" i="2"/>
  <c r="L222" i="2"/>
  <c r="N222" i="2" s="1"/>
  <c r="AQ221" i="2"/>
  <c r="AD221" i="2"/>
  <c r="AF221" i="2"/>
  <c r="V222" i="2"/>
  <c r="AQ222" i="2" s="1"/>
  <c r="T222" i="2"/>
  <c r="O222" i="2" l="1"/>
  <c r="R222" i="2" s="1"/>
  <c r="S223" i="2" s="1"/>
  <c r="U223" i="2" s="1"/>
  <c r="AI222" i="2"/>
  <c r="AJ222" i="2" s="1"/>
  <c r="AD222" i="2"/>
  <c r="AF222" i="2"/>
  <c r="V223" i="2" l="1"/>
  <c r="AI223" i="2" s="1"/>
  <c r="AJ223" i="2" s="1"/>
  <c r="K222" i="2"/>
  <c r="M223" i="2" s="1"/>
  <c r="P223" i="2" s="1"/>
  <c r="Q224" i="2" s="1"/>
  <c r="T224" i="2" s="1"/>
  <c r="AD223" i="2" l="1"/>
  <c r="AQ223" i="2"/>
  <c r="L223" i="2"/>
  <c r="N223" i="2" s="1"/>
  <c r="AF223" i="2"/>
  <c r="O223" i="2" l="1"/>
  <c r="R223" i="2" l="1"/>
  <c r="S224" i="2" s="1"/>
  <c r="K223" i="2"/>
  <c r="M239" i="2"/>
  <c r="M224" i="2" l="1"/>
  <c r="P224" i="2" s="1"/>
  <c r="L224" i="2"/>
  <c r="V224" i="2"/>
  <c r="U224" i="2"/>
  <c r="N224" i="2" l="1"/>
  <c r="AQ224" i="2"/>
  <c r="AF224" i="2"/>
  <c r="AI224" i="2"/>
  <c r="AJ224" i="2" s="1"/>
  <c r="AD224" i="2"/>
  <c r="Q225" i="2"/>
  <c r="P225" i="2" s="1"/>
  <c r="Q226" i="2" s="1"/>
  <c r="O224" i="2"/>
  <c r="R224" i="2" s="1"/>
  <c r="S225" i="2" s="1"/>
  <c r="U225" i="2" s="1"/>
  <c r="M240" i="2"/>
  <c r="P226" i="2" l="1"/>
  <c r="Q227" i="2" s="1"/>
  <c r="T227" i="2" s="1"/>
  <c r="T226" i="2"/>
  <c r="T225" i="2"/>
  <c r="V225" i="2"/>
  <c r="K224" i="2"/>
  <c r="L225" i="2" l="1"/>
  <c r="N225" i="2" s="1"/>
  <c r="AI225" i="2"/>
  <c r="AJ225" i="2" s="1"/>
  <c r="AQ225" i="2"/>
  <c r="AD225" i="2"/>
  <c r="AF225" i="2"/>
  <c r="M227" i="2"/>
  <c r="P227" i="2" s="1"/>
  <c r="O225" i="2" l="1"/>
  <c r="R225" i="2" s="1"/>
  <c r="S226" i="2" s="1"/>
  <c r="Q228" i="2"/>
  <c r="T228" i="2" s="1"/>
  <c r="M237" i="2"/>
  <c r="U226" i="2" l="1"/>
  <c r="V226" i="2"/>
  <c r="K225" i="2"/>
  <c r="M242" i="2"/>
  <c r="L226" i="2" l="1"/>
  <c r="N226" i="2" s="1"/>
  <c r="AD226" i="2"/>
  <c r="AF226" i="2"/>
  <c r="AI226" i="2"/>
  <c r="AJ226" i="2" s="1"/>
  <c r="AQ226" i="2"/>
  <c r="O226" i="2" l="1"/>
  <c r="R226" i="2" s="1"/>
  <c r="S227" i="2" s="1"/>
  <c r="V227" i="2" s="1"/>
  <c r="U227" i="2" l="1"/>
  <c r="K226" i="2"/>
  <c r="M228" i="2"/>
  <c r="P228" i="2" s="1"/>
  <c r="Q229" i="2" s="1"/>
  <c r="T229" i="2" s="1"/>
  <c r="AF227" i="2"/>
  <c r="AQ227" i="2"/>
  <c r="AI227" i="2"/>
  <c r="AJ227" i="2" s="1"/>
  <c r="AD227" i="2"/>
  <c r="L227" i="2" l="1"/>
  <c r="N227" i="2" s="1"/>
  <c r="O227" i="2" l="1"/>
  <c r="R227" i="2" s="1"/>
  <c r="S228" i="2" s="1"/>
  <c r="U228" i="2" s="1"/>
  <c r="V228" i="2" l="1"/>
  <c r="AD228" i="2" s="1"/>
  <c r="K227" i="2"/>
  <c r="L228" i="2" s="1"/>
  <c r="N228" i="2" s="1"/>
  <c r="O228" i="2" l="1"/>
  <c r="R228" i="2" s="1"/>
  <c r="S229" i="2" s="1"/>
  <c r="U229" i="2" s="1"/>
  <c r="AF228" i="2"/>
  <c r="AI228" i="2"/>
  <c r="AJ228" i="2" s="1"/>
  <c r="AQ228" i="2"/>
  <c r="K228" i="2" l="1"/>
  <c r="L229" i="2" s="1"/>
  <c r="V229" i="2"/>
  <c r="AQ229" i="2" s="1"/>
  <c r="M229" i="2"/>
  <c r="O229" i="2" l="1"/>
  <c r="R229" i="2" s="1"/>
  <c r="S230" i="2" s="1"/>
  <c r="U230" i="2" s="1"/>
  <c r="AF229" i="2"/>
  <c r="AD229" i="2"/>
  <c r="AI229" i="2"/>
  <c r="AJ229" i="2" s="1"/>
  <c r="P229" i="2"/>
  <c r="Q230" i="2" s="1"/>
  <c r="N229" i="2"/>
  <c r="K229" i="2" l="1"/>
  <c r="L230" i="2" s="1"/>
  <c r="O230" i="2" s="1"/>
  <c r="R230" i="2" s="1"/>
  <c r="S231" i="2" s="1"/>
  <c r="U231" i="2" s="1"/>
  <c r="M230" i="2"/>
  <c r="T230" i="2"/>
  <c r="V230" i="2"/>
  <c r="AF230" i="2" l="1"/>
  <c r="AI230" i="2"/>
  <c r="AJ230" i="2" s="1"/>
  <c r="AD230" i="2"/>
  <c r="AQ230" i="2"/>
  <c r="P230" i="2"/>
  <c r="N230" i="2"/>
  <c r="K230" i="2" s="1"/>
  <c r="L231" i="2" l="1"/>
  <c r="N231" i="2" s="1"/>
  <c r="Q231" i="2"/>
  <c r="P231" i="2" s="1"/>
  <c r="Q232" i="2" s="1"/>
  <c r="T232" i="2" s="1"/>
  <c r="O231" i="2" l="1"/>
  <c r="R231" i="2" s="1"/>
  <c r="S232" i="2" s="1"/>
  <c r="U232" i="2" s="1"/>
  <c r="T231" i="2"/>
  <c r="V231" i="2"/>
  <c r="V232" i="2" l="1"/>
  <c r="AQ232" i="2" s="1"/>
  <c r="K231" i="2"/>
  <c r="M232" i="2" s="1"/>
  <c r="N232" i="2" s="1"/>
  <c r="AI231" i="2"/>
  <c r="AJ231" i="2" s="1"/>
  <c r="AF231" i="2"/>
  <c r="AD231" i="2"/>
  <c r="AQ231" i="2"/>
  <c r="L232" i="2" l="1"/>
  <c r="O232" i="2" s="1"/>
  <c r="R232" i="2" s="1"/>
  <c r="S233" i="2" s="1"/>
  <c r="U233" i="2" s="1"/>
  <c r="P232" i="2"/>
  <c r="Q233" i="2" s="1"/>
  <c r="AF232" i="2"/>
  <c r="AI232" i="2"/>
  <c r="AJ232" i="2" s="1"/>
  <c r="AD232" i="2"/>
  <c r="K232" i="2" l="1"/>
  <c r="M233" i="2" s="1"/>
  <c r="P233" i="2" s="1"/>
  <c r="V233" i="2"/>
  <c r="AQ233" i="2" s="1"/>
  <c r="T233" i="2"/>
  <c r="AF233" i="2" l="1"/>
  <c r="AD233" i="2"/>
  <c r="AI233" i="2"/>
  <c r="AJ233" i="2" s="1"/>
  <c r="N233" i="2"/>
  <c r="L233" i="2"/>
  <c r="O233" i="2" s="1"/>
  <c r="R233" i="2" s="1"/>
  <c r="S234" i="2" s="1"/>
  <c r="U234" i="2" s="1"/>
  <c r="Q234" i="2"/>
  <c r="K233" i="2" l="1"/>
  <c r="T234" i="2"/>
  <c r="V234" i="2"/>
  <c r="L234" i="2" l="1"/>
  <c r="M234" i="2"/>
  <c r="P234" i="2" s="1"/>
  <c r="Q235" i="2" s="1"/>
  <c r="T235" i="2" s="1"/>
  <c r="AF234" i="2"/>
  <c r="AQ234" i="2"/>
  <c r="AD234" i="2"/>
  <c r="AI234" i="2"/>
  <c r="AJ234" i="2" s="1"/>
  <c r="N234" i="2" l="1"/>
  <c r="O234" i="2"/>
  <c r="R234" i="2" s="1"/>
  <c r="S235" i="2" s="1"/>
  <c r="U235" i="2" s="1"/>
  <c r="P235" i="2"/>
  <c r="V235" i="2" l="1"/>
  <c r="AI235" i="2" s="1"/>
  <c r="AJ235" i="2" s="1"/>
  <c r="K234" i="2"/>
  <c r="L235" i="2" s="1"/>
  <c r="N235" i="2" s="1"/>
  <c r="Q236" i="2"/>
  <c r="AF235" i="2" l="1"/>
  <c r="AQ235" i="2"/>
  <c r="AD235" i="2"/>
  <c r="O235" i="2"/>
  <c r="R235" i="2" s="1"/>
  <c r="S236" i="2" s="1"/>
  <c r="U236" i="2" s="1"/>
  <c r="T236" i="2"/>
  <c r="V236" i="2" l="1"/>
  <c r="AD236" i="2" s="1"/>
  <c r="K235" i="2"/>
  <c r="M236" i="2" s="1"/>
  <c r="P236" i="2" s="1"/>
  <c r="Q237" i="2" s="1"/>
  <c r="L236" i="2" l="1"/>
  <c r="O236" i="2" s="1"/>
  <c r="R236" i="2" s="1"/>
  <c r="S237" i="2" s="1"/>
  <c r="U237" i="2" s="1"/>
  <c r="AQ236" i="2"/>
  <c r="AI236" i="2"/>
  <c r="AJ236" i="2" s="1"/>
  <c r="AF236" i="2"/>
  <c r="N236" i="2"/>
  <c r="T237" i="2"/>
  <c r="P237" i="2"/>
  <c r="Q238" i="2" s="1"/>
  <c r="T238" i="2" s="1"/>
  <c r="K236" i="2" l="1"/>
  <c r="V237" i="2"/>
  <c r="AD237" i="2" s="1"/>
  <c r="AQ237" i="2" l="1"/>
  <c r="AF237" i="2"/>
  <c r="AI237" i="2"/>
  <c r="AJ237" i="2" s="1"/>
  <c r="L237" i="2"/>
  <c r="N237" i="2" s="1"/>
  <c r="O237" i="2" l="1"/>
  <c r="R237" i="2" s="1"/>
  <c r="S238" i="2" s="1"/>
  <c r="V238" i="2" s="1"/>
  <c r="K237" i="2" l="1"/>
  <c r="L238" i="2" s="1"/>
  <c r="U238" i="2"/>
  <c r="AI238" i="2"/>
  <c r="AJ238" i="2" s="1"/>
  <c r="AF238" i="2"/>
  <c r="AQ238" i="2"/>
  <c r="AD238" i="2"/>
  <c r="M238" i="2" l="1"/>
  <c r="P238" i="2" s="1"/>
  <c r="Q239" i="2" s="1"/>
  <c r="P239" i="2" s="1"/>
  <c r="O238" i="2"/>
  <c r="R238" i="2" s="1"/>
  <c r="S239" i="2" s="1"/>
  <c r="U239" i="2" s="1"/>
  <c r="N238" i="2" l="1"/>
  <c r="K238" i="2" s="1"/>
  <c r="T239" i="2"/>
  <c r="V239" i="2"/>
  <c r="Q240" i="2"/>
  <c r="T240" i="2" s="1"/>
  <c r="P240" i="2" l="1"/>
  <c r="Q241" i="2" s="1"/>
  <c r="T241" i="2" s="1"/>
  <c r="AQ239" i="2"/>
  <c r="AI239" i="2"/>
  <c r="AJ239" i="2" s="1"/>
  <c r="AF239" i="2"/>
  <c r="AD239" i="2"/>
  <c r="L239" i="2"/>
  <c r="N239" i="2" s="1"/>
  <c r="O239" i="2" l="1"/>
  <c r="R239" i="2" s="1"/>
  <c r="M241" i="2"/>
  <c r="P241" i="2" s="1"/>
  <c r="K239" i="2" l="1"/>
  <c r="L240" i="2" s="1"/>
  <c r="N240" i="2" s="1"/>
  <c r="S240" i="2"/>
  <c r="Q242" i="2"/>
  <c r="P242" i="2" s="1"/>
  <c r="Q243" i="2" s="1"/>
  <c r="O240" i="2" l="1"/>
  <c r="K240" i="2" s="1"/>
  <c r="V240" i="2"/>
  <c r="U240" i="2"/>
  <c r="T243" i="2"/>
  <c r="T242" i="2"/>
  <c r="L241" i="2" l="1"/>
  <c r="N241" i="2" s="1"/>
  <c r="AQ240" i="2"/>
  <c r="AF240" i="2"/>
  <c r="AI240" i="2"/>
  <c r="AJ240" i="2" s="1"/>
  <c r="AD240" i="2"/>
  <c r="R240" i="2"/>
  <c r="S241" i="2" s="1"/>
  <c r="O241" i="2" l="1"/>
  <c r="K241" i="2" s="1"/>
  <c r="L242" i="2" s="1"/>
  <c r="N242" i="2" s="1"/>
  <c r="U241" i="2"/>
  <c r="V241" i="2"/>
  <c r="M261" i="2"/>
  <c r="R241" i="2" l="1"/>
  <c r="S242" i="2" s="1"/>
  <c r="U242" i="2" s="1"/>
  <c r="O242" i="2"/>
  <c r="K242" i="2" s="1"/>
  <c r="L243" i="2" s="1"/>
  <c r="O243" i="2" s="1"/>
  <c r="AD241" i="2"/>
  <c r="AQ241" i="2"/>
  <c r="AF241" i="2"/>
  <c r="AI241" i="2"/>
  <c r="AJ241" i="2" s="1"/>
  <c r="R242" i="2" l="1"/>
  <c r="S243" i="2" s="1"/>
  <c r="U243" i="2" s="1"/>
  <c r="V242" i="2"/>
  <c r="AQ242" i="2" s="1"/>
  <c r="M243" i="2"/>
  <c r="P243" i="2" s="1"/>
  <c r="Q244" i="2" s="1"/>
  <c r="V243" i="2" l="1"/>
  <c r="AF243" i="2" s="1"/>
  <c r="AF242" i="2"/>
  <c r="AD242" i="2"/>
  <c r="AI242" i="2"/>
  <c r="AJ242" i="2" s="1"/>
  <c r="R243" i="2"/>
  <c r="S244" i="2" s="1"/>
  <c r="U244" i="2" s="1"/>
  <c r="T244" i="2"/>
  <c r="N243" i="2"/>
  <c r="K243" i="2" s="1"/>
  <c r="L244" i="2" s="1"/>
  <c r="AI243" i="2" l="1"/>
  <c r="AJ243" i="2" s="1"/>
  <c r="AQ243" i="2"/>
  <c r="AD243" i="2"/>
  <c r="V244" i="2"/>
  <c r="O244" i="2"/>
  <c r="R244" i="2" s="1"/>
  <c r="S245" i="2" s="1"/>
  <c r="U245" i="2" s="1"/>
  <c r="M244" i="2"/>
  <c r="P244" i="2" s="1"/>
  <c r="Q245" i="2" s="1"/>
  <c r="AQ244" i="2" l="1"/>
  <c r="AD244" i="2"/>
  <c r="AF244" i="2"/>
  <c r="AI244" i="2"/>
  <c r="AJ244" i="2" s="1"/>
  <c r="N244" i="2"/>
  <c r="K244" i="2" s="1"/>
  <c r="L245" i="2" s="1"/>
  <c r="O245" i="2" s="1"/>
  <c r="R245" i="2" s="1"/>
  <c r="S246" i="2" s="1"/>
  <c r="U246" i="2" s="1"/>
  <c r="V245" i="2"/>
  <c r="T245" i="2"/>
  <c r="M245" i="2" l="1"/>
  <c r="N245" i="2" s="1"/>
  <c r="AF245" i="2"/>
  <c r="AD245" i="2"/>
  <c r="AQ245" i="2"/>
  <c r="AI245" i="2"/>
  <c r="AJ245" i="2" s="1"/>
  <c r="P245" i="2" l="1"/>
  <c r="Q246" i="2" s="1"/>
  <c r="T246" i="2" s="1"/>
  <c r="K245" i="2"/>
  <c r="M246" i="2" s="1"/>
  <c r="P246" i="2" l="1"/>
  <c r="Q247" i="2" s="1"/>
  <c r="T247" i="2" s="1"/>
  <c r="V246" i="2"/>
  <c r="AI246" i="2" s="1"/>
  <c r="AJ246" i="2" s="1"/>
  <c r="L246" i="2"/>
  <c r="O246" i="2" s="1"/>
  <c r="R246" i="2" s="1"/>
  <c r="S247" i="2" s="1"/>
  <c r="U247" i="2" s="1"/>
  <c r="AD246" i="2" l="1"/>
  <c r="AQ246" i="2"/>
  <c r="AF246" i="2"/>
  <c r="V247" i="2"/>
  <c r="AD247" i="2" s="1"/>
  <c r="N246" i="2"/>
  <c r="K246" i="2" s="1"/>
  <c r="M247" i="2" s="1"/>
  <c r="P247" i="2" s="1"/>
  <c r="Q248" i="2" s="1"/>
  <c r="T248" i="2" s="1"/>
  <c r="AF247" i="2" l="1"/>
  <c r="AQ247" i="2"/>
  <c r="L247" i="2"/>
  <c r="O247" i="2" s="1"/>
  <c r="R247" i="2" s="1"/>
  <c r="S248" i="2" s="1"/>
  <c r="U248" i="2" s="1"/>
  <c r="AI247" i="2"/>
  <c r="AJ247" i="2" s="1"/>
  <c r="N247" i="2" l="1"/>
  <c r="K247" i="2" s="1"/>
  <c r="M248" i="2" s="1"/>
  <c r="P248" i="2" s="1"/>
  <c r="Q249" i="2" s="1"/>
  <c r="T249" i="2" s="1"/>
  <c r="V248" i="2"/>
  <c r="AD248" i="2" s="1"/>
  <c r="AF248" i="2" l="1"/>
  <c r="L248" i="2"/>
  <c r="O248" i="2" s="1"/>
  <c r="R248" i="2" s="1"/>
  <c r="S249" i="2" s="1"/>
  <c r="U249" i="2" s="1"/>
  <c r="AQ248" i="2"/>
  <c r="AI248" i="2"/>
  <c r="AJ248" i="2" s="1"/>
  <c r="N248" i="2" l="1"/>
  <c r="K248" i="2" s="1"/>
  <c r="M249" i="2" s="1"/>
  <c r="P249" i="2" s="1"/>
  <c r="Q250" i="2" s="1"/>
  <c r="T250" i="2" s="1"/>
  <c r="V249" i="2"/>
  <c r="AD249" i="2" s="1"/>
  <c r="AF249" i="2" l="1"/>
  <c r="L249" i="2"/>
  <c r="O249" i="2" s="1"/>
  <c r="R249" i="2" s="1"/>
  <c r="S250" i="2" s="1"/>
  <c r="U250" i="2" s="1"/>
  <c r="AQ249" i="2"/>
  <c r="AI249" i="2"/>
  <c r="AJ249" i="2" s="1"/>
  <c r="N249" i="2" l="1"/>
  <c r="K249" i="2" s="1"/>
  <c r="M250" i="2" s="1"/>
  <c r="P250" i="2" s="1"/>
  <c r="Q251" i="2" s="1"/>
  <c r="T251" i="2" s="1"/>
  <c r="V250" i="2"/>
  <c r="AD250" i="2" s="1"/>
  <c r="AF250" i="2" l="1"/>
  <c r="L250" i="2"/>
  <c r="O250" i="2" s="1"/>
  <c r="R250" i="2" s="1"/>
  <c r="S251" i="2" s="1"/>
  <c r="U251" i="2" s="1"/>
  <c r="AI250" i="2"/>
  <c r="AJ250" i="2" s="1"/>
  <c r="AQ250" i="2"/>
  <c r="N250" i="2" l="1"/>
  <c r="K250" i="2" s="1"/>
  <c r="L251" i="2" s="1"/>
  <c r="O251" i="2" s="1"/>
  <c r="R251" i="2" s="1"/>
  <c r="S252" i="2" s="1"/>
  <c r="U252" i="2" s="1"/>
  <c r="V251" i="2"/>
  <c r="AI251" i="2" s="1"/>
  <c r="AJ251" i="2" s="1"/>
  <c r="AQ251" i="2" l="1"/>
  <c r="AF251" i="2"/>
  <c r="AD251" i="2"/>
  <c r="M251" i="2"/>
  <c r="N251" i="2" s="1"/>
  <c r="K251" i="2" s="1"/>
  <c r="L252" i="2" s="1"/>
  <c r="O252" i="2" s="1"/>
  <c r="R252" i="2" s="1"/>
  <c r="S253" i="2" s="1"/>
  <c r="U253" i="2" s="1"/>
  <c r="M252" i="2" l="1"/>
  <c r="N252" i="2" s="1"/>
  <c r="K252" i="2" s="1"/>
  <c r="P251" i="2"/>
  <c r="Q252" i="2" s="1"/>
  <c r="T252" i="2" s="1"/>
  <c r="P252" i="2" l="1"/>
  <c r="Q253" i="2" s="1"/>
  <c r="V253" i="2" s="1"/>
  <c r="AF253" i="2" s="1"/>
  <c r="V252" i="2"/>
  <c r="AF252" i="2" s="1"/>
  <c r="M253" i="2"/>
  <c r="L253" i="2"/>
  <c r="O253" i="2" s="1"/>
  <c r="R253" i="2" s="1"/>
  <c r="S254" i="2" s="1"/>
  <c r="U254" i="2" s="1"/>
  <c r="AI252" i="2" l="1"/>
  <c r="AJ252" i="2" s="1"/>
  <c r="AI253" i="2"/>
  <c r="AD252" i="2"/>
  <c r="AQ253" i="2"/>
  <c r="AQ252" i="2"/>
  <c r="AD253" i="2"/>
  <c r="T253" i="2"/>
  <c r="N253" i="2"/>
  <c r="K253" i="2" s="1"/>
  <c r="L254" i="2" s="1"/>
  <c r="O254" i="2" s="1"/>
  <c r="R254" i="2" s="1"/>
  <c r="S255" i="2" s="1"/>
  <c r="U255" i="2" s="1"/>
  <c r="P253" i="2"/>
  <c r="AJ253" i="2" l="1"/>
  <c r="M254" i="2"/>
  <c r="N254" i="2" s="1"/>
  <c r="K254" i="2" s="1"/>
  <c r="M255" i="2" s="1"/>
  <c r="Q254" i="2"/>
  <c r="P254" i="2" l="1"/>
  <c r="Q255" i="2" s="1"/>
  <c r="P255" i="2" s="1"/>
  <c r="L255" i="2"/>
  <c r="O255" i="2" s="1"/>
  <c r="R255" i="2" s="1"/>
  <c r="S256" i="2" s="1"/>
  <c r="U256" i="2" s="1"/>
  <c r="V254" i="2"/>
  <c r="T254" i="2"/>
  <c r="N255" i="2" l="1"/>
  <c r="K255" i="2" s="1"/>
  <c r="L256" i="2" s="1"/>
  <c r="O256" i="2" s="1"/>
  <c r="R256" i="2" s="1"/>
  <c r="S257" i="2" s="1"/>
  <c r="U257" i="2" s="1"/>
  <c r="Q256" i="2"/>
  <c r="AI254" i="2"/>
  <c r="AJ254" i="2" s="1"/>
  <c r="AD254" i="2"/>
  <c r="AF254" i="2"/>
  <c r="AQ254" i="2"/>
  <c r="V255" i="2"/>
  <c r="T255" i="2"/>
  <c r="M256" i="2" l="1"/>
  <c r="N256" i="2" s="1"/>
  <c r="AQ255" i="2"/>
  <c r="AD255" i="2"/>
  <c r="AI255" i="2"/>
  <c r="AJ255" i="2" s="1"/>
  <c r="AF255" i="2"/>
  <c r="V256" i="2"/>
  <c r="T256" i="2"/>
  <c r="K256" i="2" l="1"/>
  <c r="L257" i="2" s="1"/>
  <c r="O257" i="2" s="1"/>
  <c r="R257" i="2" s="1"/>
  <c r="P256" i="2"/>
  <c r="Q257" i="2" s="1"/>
  <c r="AD256" i="2"/>
  <c r="AQ256" i="2"/>
  <c r="AI256" i="2"/>
  <c r="AJ256" i="2" s="1"/>
  <c r="AF256" i="2"/>
  <c r="M257" i="2" l="1"/>
  <c r="N257" i="2" s="1"/>
  <c r="K257" i="2" s="1"/>
  <c r="M258" i="2" s="1"/>
  <c r="S258" i="2"/>
  <c r="U258" i="2" s="1"/>
  <c r="T257" i="2"/>
  <c r="V257" i="2"/>
  <c r="M278" i="2"/>
  <c r="P257" i="2" l="1"/>
  <c r="Q258" i="2" s="1"/>
  <c r="P258" i="2" s="1"/>
  <c r="Q259" i="2" s="1"/>
  <c r="AI257" i="2"/>
  <c r="AJ257" i="2" s="1"/>
  <c r="AD257" i="2"/>
  <c r="AQ257" i="2"/>
  <c r="AF257" i="2"/>
  <c r="L258" i="2"/>
  <c r="N258" i="2" s="1"/>
  <c r="T258" i="2" l="1"/>
  <c r="V258" i="2"/>
  <c r="AD258" i="2" s="1"/>
  <c r="O258" i="2"/>
  <c r="R258" i="2" s="1"/>
  <c r="S259" i="2" s="1"/>
  <c r="U259" i="2" s="1"/>
  <c r="T259" i="2"/>
  <c r="AF258" i="2" l="1"/>
  <c r="AI258" i="2"/>
  <c r="AJ258" i="2" s="1"/>
  <c r="AQ258" i="2"/>
  <c r="V259" i="2"/>
  <c r="AF259" i="2" s="1"/>
  <c r="K258" i="2"/>
  <c r="AI259" i="2" l="1"/>
  <c r="AJ259" i="2" s="1"/>
  <c r="AD259" i="2"/>
  <c r="AQ259" i="2"/>
  <c r="M259" i="2"/>
  <c r="L259" i="2"/>
  <c r="O259" i="2" s="1"/>
  <c r="R259" i="2" s="1"/>
  <c r="S260" i="2" s="1"/>
  <c r="U260" i="2" s="1"/>
  <c r="P259" i="2" l="1"/>
  <c r="N259" i="2"/>
  <c r="K259" i="2" s="1"/>
  <c r="M260" i="2" s="1"/>
  <c r="L260" i="2" l="1"/>
  <c r="N260" i="2" s="1"/>
  <c r="Q260" i="2"/>
  <c r="P260" i="2" s="1"/>
  <c r="O260" i="2" l="1"/>
  <c r="R260" i="2" s="1"/>
  <c r="S261" i="2" s="1"/>
  <c r="U261" i="2" s="1"/>
  <c r="Q261" i="2"/>
  <c r="P261" i="2" s="1"/>
  <c r="Q262" i="2" s="1"/>
  <c r="T262" i="2" s="1"/>
  <c r="V260" i="2"/>
  <c r="T260" i="2"/>
  <c r="K260" i="2" l="1"/>
  <c r="L261" i="2" s="1"/>
  <c r="N261" i="2" s="1"/>
  <c r="AI260" i="2"/>
  <c r="AJ260" i="2" s="1"/>
  <c r="AQ260" i="2"/>
  <c r="AD260" i="2"/>
  <c r="AF260" i="2"/>
  <c r="T261" i="2"/>
  <c r="V261" i="2"/>
  <c r="O261" i="2" l="1"/>
  <c r="R261" i="2" s="1"/>
  <c r="S262" i="2" s="1"/>
  <c r="U262" i="2" s="1"/>
  <c r="AF261" i="2"/>
  <c r="AQ261" i="2"/>
  <c r="AD261" i="2"/>
  <c r="AI261" i="2"/>
  <c r="AJ261" i="2" s="1"/>
  <c r="K261" i="2" l="1"/>
  <c r="L262" i="2" s="1"/>
  <c r="O262" i="2" s="1"/>
  <c r="R262" i="2" s="1"/>
  <c r="S263" i="2" s="1"/>
  <c r="U263" i="2" s="1"/>
  <c r="V262" i="2"/>
  <c r="AF262" i="2" s="1"/>
  <c r="M262" i="2" l="1"/>
  <c r="N262" i="2" s="1"/>
  <c r="K262" i="2" s="1"/>
  <c r="AQ262" i="2"/>
  <c r="AI262" i="2"/>
  <c r="AJ262" i="2" s="1"/>
  <c r="AD262" i="2"/>
  <c r="P262" i="2" l="1"/>
  <c r="Q263" i="2" s="1"/>
  <c r="P263" i="2" s="1"/>
  <c r="L263" i="2"/>
  <c r="N263" i="2" s="1"/>
  <c r="Q264" i="2" l="1"/>
  <c r="T263" i="2"/>
  <c r="V263" i="2"/>
  <c r="O263" i="2"/>
  <c r="R263" i="2" s="1"/>
  <c r="S264" i="2" s="1"/>
  <c r="U264" i="2" s="1"/>
  <c r="K263" i="2" l="1"/>
  <c r="L264" i="2" s="1"/>
  <c r="O264" i="2" s="1"/>
  <c r="R264" i="2" s="1"/>
  <c r="S265" i="2" s="1"/>
  <c r="U265" i="2" s="1"/>
  <c r="AD263" i="2"/>
  <c r="AF263" i="2"/>
  <c r="AI263" i="2"/>
  <c r="AJ263" i="2" s="1"/>
  <c r="AQ263" i="2"/>
  <c r="T264" i="2"/>
  <c r="V264" i="2"/>
  <c r="M264" i="2" l="1"/>
  <c r="N264" i="2" s="1"/>
  <c r="K264" i="2" s="1"/>
  <c r="AD264" i="2"/>
  <c r="AF264" i="2"/>
  <c r="AI264" i="2"/>
  <c r="AJ264" i="2" s="1"/>
  <c r="AQ264" i="2"/>
  <c r="P264" i="2" l="1"/>
  <c r="Q265" i="2" s="1"/>
  <c r="L265" i="2"/>
  <c r="O265" i="2" s="1"/>
  <c r="R265" i="2" s="1"/>
  <c r="S266" i="2" s="1"/>
  <c r="U266" i="2" s="1"/>
  <c r="M265" i="2"/>
  <c r="N265" i="2" l="1"/>
  <c r="K265" i="2" s="1"/>
  <c r="P265" i="2"/>
  <c r="T265" i="2"/>
  <c r="V265" i="2"/>
  <c r="AD265" i="2" l="1"/>
  <c r="AF265" i="2"/>
  <c r="AQ265" i="2"/>
  <c r="AI265" i="2"/>
  <c r="AJ265" i="2" s="1"/>
  <c r="M266" i="2"/>
  <c r="N266" i="2" s="1"/>
  <c r="L266" i="2"/>
  <c r="O266" i="2" s="1"/>
  <c r="R266" i="2" s="1"/>
  <c r="S267" i="2" s="1"/>
  <c r="U267" i="2" s="1"/>
  <c r="Q266" i="2"/>
  <c r="P266" i="2" l="1"/>
  <c r="Q267" i="2" s="1"/>
  <c r="K266" i="2"/>
  <c r="L267" i="2" s="1"/>
  <c r="O267" i="2" s="1"/>
  <c r="R267" i="2" s="1"/>
  <c r="S268" i="2" s="1"/>
  <c r="U268" i="2" s="1"/>
  <c r="T266" i="2"/>
  <c r="V266" i="2"/>
  <c r="M267" i="2" l="1"/>
  <c r="N267" i="2" s="1"/>
  <c r="K267" i="2" s="1"/>
  <c r="L268" i="2" s="1"/>
  <c r="O268" i="2" s="1"/>
  <c r="R268" i="2" s="1"/>
  <c r="S269" i="2" s="1"/>
  <c r="U269" i="2" s="1"/>
  <c r="V267" i="2"/>
  <c r="T267" i="2"/>
  <c r="AI266" i="2"/>
  <c r="AJ266" i="2" s="1"/>
  <c r="AD266" i="2"/>
  <c r="AF266" i="2"/>
  <c r="AQ266" i="2"/>
  <c r="M283" i="2"/>
  <c r="P267" i="2" l="1"/>
  <c r="Q268" i="2" s="1"/>
  <c r="V268" i="2" s="1"/>
  <c r="AF268" i="2" s="1"/>
  <c r="M268" i="2"/>
  <c r="N268" i="2" s="1"/>
  <c r="K268" i="2" s="1"/>
  <c r="M269" i="2" s="1"/>
  <c r="AF267" i="2"/>
  <c r="AD267" i="2"/>
  <c r="AQ267" i="2"/>
  <c r="AI267" i="2"/>
  <c r="AJ267" i="2" s="1"/>
  <c r="AQ268" i="2" l="1"/>
  <c r="AI268" i="2"/>
  <c r="AJ268" i="2" s="1"/>
  <c r="T268" i="2"/>
  <c r="AD268" i="2"/>
  <c r="L269" i="2"/>
  <c r="O269" i="2" s="1"/>
  <c r="R269" i="2" s="1"/>
  <c r="S270" i="2" s="1"/>
  <c r="U270" i="2" s="1"/>
  <c r="P268" i="2"/>
  <c r="Q269" i="2" s="1"/>
  <c r="N269" i="2" l="1"/>
  <c r="K269" i="2" s="1"/>
  <c r="L270" i="2" s="1"/>
  <c r="O270" i="2" s="1"/>
  <c r="R270" i="2" s="1"/>
  <c r="S271" i="2" s="1"/>
  <c r="U271" i="2" s="1"/>
  <c r="P269" i="2"/>
  <c r="Q270" i="2" s="1"/>
  <c r="T270" i="2" s="1"/>
  <c r="T269" i="2"/>
  <c r="V269" i="2"/>
  <c r="M270" i="2" l="1"/>
  <c r="P270" i="2" s="1"/>
  <c r="Q271" i="2" s="1"/>
  <c r="T271" i="2" s="1"/>
  <c r="V270" i="2"/>
  <c r="AQ270" i="2" s="1"/>
  <c r="AF269" i="2"/>
  <c r="AQ269" i="2"/>
  <c r="AI269" i="2"/>
  <c r="AJ269" i="2" s="1"/>
  <c r="AD269" i="2"/>
  <c r="N270" i="2" l="1"/>
  <c r="K270" i="2" s="1"/>
  <c r="L271" i="2" s="1"/>
  <c r="O271" i="2" s="1"/>
  <c r="R271" i="2" s="1"/>
  <c r="S272" i="2" s="1"/>
  <c r="U272" i="2" s="1"/>
  <c r="V271" i="2"/>
  <c r="AD271" i="2" s="1"/>
  <c r="AF270" i="2"/>
  <c r="AI270" i="2"/>
  <c r="AJ270" i="2" s="1"/>
  <c r="AD270" i="2"/>
  <c r="M291" i="2"/>
  <c r="AI271" i="2" l="1"/>
  <c r="AJ271" i="2" s="1"/>
  <c r="M271" i="2"/>
  <c r="N271" i="2" s="1"/>
  <c r="AQ271" i="2"/>
  <c r="AF271" i="2"/>
  <c r="M287" i="2"/>
  <c r="P271" i="2" l="1"/>
  <c r="Q272" i="2" s="1"/>
  <c r="V272" i="2" s="1"/>
  <c r="K271" i="2"/>
  <c r="L272" i="2" s="1"/>
  <c r="O272" i="2" s="1"/>
  <c r="R272" i="2" s="1"/>
  <c r="S273" i="2" s="1"/>
  <c r="U273" i="2" s="1"/>
  <c r="M272" i="2" l="1"/>
  <c r="P272" i="2" s="1"/>
  <c r="Q273" i="2" s="1"/>
  <c r="T272" i="2"/>
  <c r="AF272" i="2"/>
  <c r="AD272" i="2"/>
  <c r="AQ272" i="2"/>
  <c r="AI272" i="2"/>
  <c r="AJ272" i="2" s="1"/>
  <c r="N272" i="2" l="1"/>
  <c r="K272" i="2" s="1"/>
  <c r="M273" i="2" s="1"/>
  <c r="V273" i="2"/>
  <c r="T273" i="2"/>
  <c r="L273" i="2" l="1"/>
  <c r="O273" i="2" s="1"/>
  <c r="R273" i="2" s="1"/>
  <c r="S274" i="2" s="1"/>
  <c r="U274" i="2" s="1"/>
  <c r="P273" i="2"/>
  <c r="Q274" i="2" s="1"/>
  <c r="AD273" i="2"/>
  <c r="AQ273" i="2"/>
  <c r="AF273" i="2"/>
  <c r="AI273" i="2"/>
  <c r="AJ273" i="2" s="1"/>
  <c r="N273" i="2" l="1"/>
  <c r="K273" i="2" s="1"/>
  <c r="M274" i="2" s="1"/>
  <c r="P274" i="2" s="1"/>
  <c r="Q275" i="2" s="1"/>
  <c r="V274" i="2"/>
  <c r="AQ274" i="2" s="1"/>
  <c r="T274" i="2"/>
  <c r="AF274" i="2" l="1"/>
  <c r="AD274" i="2"/>
  <c r="AI274" i="2"/>
  <c r="AJ274" i="2" s="1"/>
  <c r="L274" i="2"/>
  <c r="O274" i="2" s="1"/>
  <c r="R274" i="2" s="1"/>
  <c r="S275" i="2" s="1"/>
  <c r="U275" i="2" s="1"/>
  <c r="T275" i="2"/>
  <c r="N274" i="2" l="1"/>
  <c r="K274" i="2" s="1"/>
  <c r="M275" i="2" s="1"/>
  <c r="P275" i="2" s="1"/>
  <c r="Q276" i="2" s="1"/>
  <c r="T276" i="2" s="1"/>
  <c r="V275" i="2"/>
  <c r="AQ275" i="2" s="1"/>
  <c r="L275" i="2" l="1"/>
  <c r="O275" i="2" s="1"/>
  <c r="R275" i="2" s="1"/>
  <c r="S276" i="2" s="1"/>
  <c r="V276" i="2" s="1"/>
  <c r="AQ276" i="2" s="1"/>
  <c r="AF275" i="2"/>
  <c r="AD275" i="2"/>
  <c r="AI275" i="2"/>
  <c r="AJ275" i="2" s="1"/>
  <c r="AI276" i="2" l="1"/>
  <c r="AJ276" i="2" s="1"/>
  <c r="AD276" i="2"/>
  <c r="AF276" i="2"/>
  <c r="U276" i="2"/>
  <c r="N275" i="2"/>
  <c r="K275" i="2" s="1"/>
  <c r="L276" i="2" l="1"/>
  <c r="O276" i="2" s="1"/>
  <c r="M276" i="2"/>
  <c r="P276" i="2" s="1"/>
  <c r="Q277" i="2" s="1"/>
  <c r="T277" i="2" l="1"/>
  <c r="N276" i="2"/>
  <c r="K276" i="2" s="1"/>
  <c r="R276" i="2"/>
  <c r="S277" i="2" s="1"/>
  <c r="M277" i="2" l="1"/>
  <c r="P277" i="2" s="1"/>
  <c r="L277" i="2"/>
  <c r="O277" i="2" s="1"/>
  <c r="U277" i="2"/>
  <c r="V277" i="2"/>
  <c r="N277" i="2" l="1"/>
  <c r="K277" i="2" s="1"/>
  <c r="L278" i="2" s="1"/>
  <c r="N278" i="2" s="1"/>
  <c r="Q278" i="2"/>
  <c r="T278" i="2" s="1"/>
  <c r="R277" i="2"/>
  <c r="S278" i="2" s="1"/>
  <c r="AF277" i="2"/>
  <c r="AD277" i="2"/>
  <c r="AI277" i="2"/>
  <c r="AJ277" i="2" s="1"/>
  <c r="AQ277" i="2"/>
  <c r="P278" i="2" l="1"/>
  <c r="Q279" i="2" s="1"/>
  <c r="T279" i="2" s="1"/>
  <c r="O278" i="2"/>
  <c r="K278" i="2" s="1"/>
  <c r="U278" i="2"/>
  <c r="V278" i="2"/>
  <c r="AF278" i="2" l="1"/>
  <c r="AQ278" i="2"/>
  <c r="AI278" i="2"/>
  <c r="AJ278" i="2" s="1"/>
  <c r="AD278" i="2"/>
  <c r="M279" i="2"/>
  <c r="P279" i="2" s="1"/>
  <c r="L279" i="2"/>
  <c r="O279" i="2" s="1"/>
  <c r="R278" i="2"/>
  <c r="N279" i="2" l="1"/>
  <c r="K279" i="2" s="1"/>
  <c r="S279" i="2"/>
  <c r="R279" i="2" s="1"/>
  <c r="Q280" i="2"/>
  <c r="L280" i="2" l="1"/>
  <c r="O280" i="2" s="1"/>
  <c r="M280" i="2"/>
  <c r="S280" i="2"/>
  <c r="U280" i="2" s="1"/>
  <c r="T280" i="2"/>
  <c r="U279" i="2"/>
  <c r="V279" i="2"/>
  <c r="M299" i="2"/>
  <c r="N280" i="2" l="1"/>
  <c r="K280" i="2" s="1"/>
  <c r="L281" i="2" s="1"/>
  <c r="O281" i="2" s="1"/>
  <c r="V280" i="2"/>
  <c r="AF280" i="2" s="1"/>
  <c r="P280" i="2"/>
  <c r="Q281" i="2" s="1"/>
  <c r="R280" i="2"/>
  <c r="AI279" i="2"/>
  <c r="AJ279" i="2" s="1"/>
  <c r="AQ279" i="2"/>
  <c r="AD279" i="2"/>
  <c r="AF279" i="2"/>
  <c r="AI280" i="2" l="1"/>
  <c r="AJ280" i="2" s="1"/>
  <c r="AQ280" i="2"/>
  <c r="AD280" i="2"/>
  <c r="M281" i="2"/>
  <c r="N281" i="2" s="1"/>
  <c r="K281" i="2" s="1"/>
  <c r="M282" i="2" s="1"/>
  <c r="T281" i="2"/>
  <c r="S281" i="2"/>
  <c r="U281" i="2" s="1"/>
  <c r="L282" i="2" l="1"/>
  <c r="O282" i="2" s="1"/>
  <c r="P281" i="2"/>
  <c r="Q282" i="2" s="1"/>
  <c r="P282" i="2" s="1"/>
  <c r="Q283" i="2" s="1"/>
  <c r="R281" i="2"/>
  <c r="V281" i="2"/>
  <c r="N282" i="2" l="1"/>
  <c r="K282" i="2" s="1"/>
  <c r="L283" i="2" s="1"/>
  <c r="N283" i="2" s="1"/>
  <c r="T282" i="2"/>
  <c r="T283" i="2"/>
  <c r="S282" i="2"/>
  <c r="R282" i="2" s="1"/>
  <c r="S283" i="2" s="1"/>
  <c r="AD281" i="2"/>
  <c r="AI281" i="2"/>
  <c r="AJ281" i="2" s="1"/>
  <c r="AQ281" i="2"/>
  <c r="AF281" i="2"/>
  <c r="P283" i="2"/>
  <c r="O283" i="2" l="1"/>
  <c r="K283" i="2" s="1"/>
  <c r="U283" i="2"/>
  <c r="V283" i="2"/>
  <c r="Q284" i="2"/>
  <c r="U282" i="2"/>
  <c r="V282" i="2"/>
  <c r="L284" i="2" l="1"/>
  <c r="O284" i="2" s="1"/>
  <c r="M284" i="2"/>
  <c r="P284" i="2" s="1"/>
  <c r="Q285" i="2" s="1"/>
  <c r="R283" i="2"/>
  <c r="S284" i="2" s="1"/>
  <c r="U284" i="2" s="1"/>
  <c r="AF283" i="2"/>
  <c r="AD283" i="2"/>
  <c r="AQ283" i="2"/>
  <c r="AI283" i="2"/>
  <c r="AD282" i="2"/>
  <c r="AI282" i="2"/>
  <c r="AJ282" i="2" s="1"/>
  <c r="AF282" i="2"/>
  <c r="AQ282" i="2"/>
  <c r="T284" i="2"/>
  <c r="N284" i="2" l="1"/>
  <c r="K284" i="2" s="1"/>
  <c r="V284" i="2"/>
  <c r="AD284" i="2" s="1"/>
  <c r="R284" i="2"/>
  <c r="S285" i="2" s="1"/>
  <c r="U285" i="2" s="1"/>
  <c r="AJ283" i="2"/>
  <c r="T285" i="2"/>
  <c r="L285" i="2" l="1"/>
  <c r="O285" i="2" s="1"/>
  <c r="R285" i="2" s="1"/>
  <c r="M285" i="2"/>
  <c r="AF284" i="2"/>
  <c r="AQ284" i="2"/>
  <c r="AI284" i="2"/>
  <c r="AJ284" i="2" s="1"/>
  <c r="V285" i="2"/>
  <c r="AD285" i="2" s="1"/>
  <c r="N285" i="2" l="1"/>
  <c r="K285" i="2" s="1"/>
  <c r="P285" i="2"/>
  <c r="Q286" i="2" s="1"/>
  <c r="AI285" i="2"/>
  <c r="AJ285" i="2" s="1"/>
  <c r="AQ285" i="2"/>
  <c r="AF285" i="2"/>
  <c r="S286" i="2"/>
  <c r="M286" i="2" l="1"/>
  <c r="P286" i="2" s="1"/>
  <c r="Q287" i="2" s="1"/>
  <c r="P287" i="2" s="1"/>
  <c r="Q288" i="2" s="1"/>
  <c r="T288" i="2" s="1"/>
  <c r="L286" i="2"/>
  <c r="O286" i="2" s="1"/>
  <c r="R286" i="2" s="1"/>
  <c r="S287" i="2" s="1"/>
  <c r="T286" i="2"/>
  <c r="U286" i="2"/>
  <c r="V286" i="2"/>
  <c r="N286" i="2" l="1"/>
  <c r="K286" i="2" s="1"/>
  <c r="L287" i="2" s="1"/>
  <c r="N287" i="2" s="1"/>
  <c r="T287" i="2"/>
  <c r="AQ286" i="2"/>
  <c r="AI286" i="2"/>
  <c r="AJ286" i="2" s="1"/>
  <c r="AD286" i="2"/>
  <c r="AF286" i="2"/>
  <c r="U287" i="2"/>
  <c r="V287" i="2"/>
  <c r="O287" i="2" l="1"/>
  <c r="K287" i="2" s="1"/>
  <c r="L288" i="2" s="1"/>
  <c r="O288" i="2" s="1"/>
  <c r="AI287" i="2"/>
  <c r="AJ287" i="2" s="1"/>
  <c r="AF287" i="2"/>
  <c r="AQ287" i="2"/>
  <c r="AD287" i="2"/>
  <c r="M288" i="2" l="1"/>
  <c r="P288" i="2" s="1"/>
  <c r="Q289" i="2" s="1"/>
  <c r="T289" i="2" s="1"/>
  <c r="R287" i="2"/>
  <c r="S288" i="2" s="1"/>
  <c r="N288" i="2" l="1"/>
  <c r="K288" i="2" s="1"/>
  <c r="R288" i="2"/>
  <c r="S289" i="2" s="1"/>
  <c r="U289" i="2" s="1"/>
  <c r="V288" i="2"/>
  <c r="U288" i="2"/>
  <c r="L289" i="2" l="1"/>
  <c r="O289" i="2" s="1"/>
  <c r="R289" i="2" s="1"/>
  <c r="S290" i="2" s="1"/>
  <c r="M289" i="2"/>
  <c r="P289" i="2" s="1"/>
  <c r="Q290" i="2" s="1"/>
  <c r="T290" i="2" s="1"/>
  <c r="V289" i="2"/>
  <c r="AF289" i="2" s="1"/>
  <c r="AD288" i="2"/>
  <c r="AF288" i="2"/>
  <c r="AI288" i="2"/>
  <c r="AJ288" i="2" s="1"/>
  <c r="AQ288" i="2"/>
  <c r="N289" i="2" l="1"/>
  <c r="K289" i="2" s="1"/>
  <c r="L290" i="2" s="1"/>
  <c r="O290" i="2" s="1"/>
  <c r="R290" i="2" s="1"/>
  <c r="S291" i="2" s="1"/>
  <c r="U291" i="2" s="1"/>
  <c r="AQ289" i="2"/>
  <c r="AD289" i="2"/>
  <c r="AI289" i="2"/>
  <c r="AJ289" i="2" s="1"/>
  <c r="U290" i="2"/>
  <c r="V290" i="2"/>
  <c r="M290" i="2" l="1"/>
  <c r="P290" i="2" s="1"/>
  <c r="Q291" i="2" s="1"/>
  <c r="T291" i="2" s="1"/>
  <c r="AI290" i="2"/>
  <c r="AJ290" i="2" s="1"/>
  <c r="AF290" i="2"/>
  <c r="AQ290" i="2"/>
  <c r="AD290" i="2"/>
  <c r="M293" i="2"/>
  <c r="V291" i="2" l="1"/>
  <c r="AI291" i="2" s="1"/>
  <c r="AJ291" i="2" s="1"/>
  <c r="P291" i="2"/>
  <c r="Q292" i="2" s="1"/>
  <c r="T292" i="2" s="1"/>
  <c r="N290" i="2"/>
  <c r="K290" i="2" s="1"/>
  <c r="L291" i="2" s="1"/>
  <c r="N291" i="2" s="1"/>
  <c r="AD291" i="2"/>
  <c r="AQ291" i="2"/>
  <c r="AF291" i="2"/>
  <c r="O291" i="2" l="1"/>
  <c r="K291" i="2" s="1"/>
  <c r="L292" i="2" s="1"/>
  <c r="O292" i="2" s="1"/>
  <c r="M292" i="2"/>
  <c r="P292" i="2" s="1"/>
  <c r="Q293" i="2" s="1"/>
  <c r="T293" i="2" s="1"/>
  <c r="R291" i="2" l="1"/>
  <c r="S292" i="2" s="1"/>
  <c r="V292" i="2" s="1"/>
  <c r="AI292" i="2" s="1"/>
  <c r="AJ292" i="2" s="1"/>
  <c r="N292" i="2"/>
  <c r="K292" i="2" s="1"/>
  <c r="L293" i="2" s="1"/>
  <c r="O293" i="2" s="1"/>
  <c r="P293" i="2"/>
  <c r="Q294" i="2" s="1"/>
  <c r="P294" i="2" s="1"/>
  <c r="Q295" i="2" s="1"/>
  <c r="P295" i="2" s="1"/>
  <c r="AD292" i="2"/>
  <c r="AF292" i="2"/>
  <c r="AQ292" i="2"/>
  <c r="R292" i="2" l="1"/>
  <c r="S293" i="2" s="1"/>
  <c r="V293" i="2" s="1"/>
  <c r="U292" i="2"/>
  <c r="U293" i="2"/>
  <c r="R293" i="2"/>
  <c r="S294" i="2" s="1"/>
  <c r="U294" i="2" s="1"/>
  <c r="T294" i="2"/>
  <c r="N293" i="2"/>
  <c r="K293" i="2" s="1"/>
  <c r="L294" i="2" s="1"/>
  <c r="N294" i="2" s="1"/>
  <c r="AQ293" i="2"/>
  <c r="AF293" i="2"/>
  <c r="AI293" i="2"/>
  <c r="AJ293" i="2" s="1"/>
  <c r="AD293" i="2"/>
  <c r="Q296" i="2"/>
  <c r="T295" i="2"/>
  <c r="V294" i="2" l="1"/>
  <c r="AQ294" i="2" s="1"/>
  <c r="O294" i="2"/>
  <c r="K294" i="2" s="1"/>
  <c r="L295" i="2" s="1"/>
  <c r="N295" i="2" s="1"/>
  <c r="T296" i="2"/>
  <c r="R294" i="2" l="1"/>
  <c r="S295" i="2" s="1"/>
  <c r="U295" i="2" s="1"/>
  <c r="AF294" i="2"/>
  <c r="AD294" i="2"/>
  <c r="AI294" i="2"/>
  <c r="AJ294" i="2" s="1"/>
  <c r="O295" i="2"/>
  <c r="K295" i="2" s="1"/>
  <c r="M296" i="2" s="1"/>
  <c r="P296" i="2" s="1"/>
  <c r="Q297" i="2" s="1"/>
  <c r="T297" i="2" s="1"/>
  <c r="V295" i="2" l="1"/>
  <c r="AF295" i="2" s="1"/>
  <c r="R295" i="2"/>
  <c r="S296" i="2" s="1"/>
  <c r="U296" i="2" s="1"/>
  <c r="P297" i="2"/>
  <c r="Q298" i="2" s="1"/>
  <c r="T298" i="2" s="1"/>
  <c r="L296" i="2"/>
  <c r="N296" i="2" s="1"/>
  <c r="O296" i="2" l="1"/>
  <c r="R296" i="2" s="1"/>
  <c r="S297" i="2" s="1"/>
  <c r="V297" i="2" s="1"/>
  <c r="AI295" i="2"/>
  <c r="AJ295" i="2" s="1"/>
  <c r="AD295" i="2"/>
  <c r="AQ295" i="2"/>
  <c r="P298" i="2"/>
  <c r="Q299" i="2" s="1"/>
  <c r="P299" i="2" s="1"/>
  <c r="Q300" i="2" s="1"/>
  <c r="T300" i="2" s="1"/>
  <c r="V296" i="2"/>
  <c r="AF296" i="2" s="1"/>
  <c r="K296" i="2" l="1"/>
  <c r="L297" i="2" s="1"/>
  <c r="N297" i="2" s="1"/>
  <c r="AI296" i="2"/>
  <c r="AJ296" i="2" s="1"/>
  <c r="U297" i="2"/>
  <c r="T299" i="2"/>
  <c r="AD296" i="2"/>
  <c r="AQ296" i="2"/>
  <c r="AQ297" i="2"/>
  <c r="AF297" i="2"/>
  <c r="AD297" i="2"/>
  <c r="AI297" i="2"/>
  <c r="AJ297" i="2" l="1"/>
  <c r="O297" i="2"/>
  <c r="R297" i="2" s="1"/>
  <c r="S298" i="2" l="1"/>
  <c r="K297" i="2"/>
  <c r="L298" i="2" l="1"/>
  <c r="N298" i="2" s="1"/>
  <c r="U298" i="2"/>
  <c r="V298" i="2"/>
  <c r="O298" i="2" l="1"/>
  <c r="K298" i="2" s="1"/>
  <c r="L299" i="2" s="1"/>
  <c r="N299" i="2" s="1"/>
  <c r="AI298" i="2"/>
  <c r="AJ298" i="2" s="1"/>
  <c r="AQ298" i="2"/>
  <c r="AD298" i="2"/>
  <c r="AF298" i="2"/>
  <c r="R298" i="2" l="1"/>
  <c r="S299" i="2" s="1"/>
  <c r="O299" i="2"/>
  <c r="K299" i="2" s="1"/>
  <c r="R299" i="2" l="1"/>
  <c r="S300" i="2" s="1"/>
  <c r="U300" i="2" s="1"/>
  <c r="M300" i="2"/>
  <c r="L300" i="2"/>
  <c r="O300" i="2" s="1"/>
  <c r="U299" i="2"/>
  <c r="V299" i="2"/>
  <c r="R300" i="2" l="1"/>
  <c r="S301" i="2" s="1"/>
  <c r="U301" i="2" s="1"/>
  <c r="V300" i="2"/>
  <c r="AI300" i="2" s="1"/>
  <c r="P300" i="2"/>
  <c r="N300" i="2"/>
  <c r="K300" i="2" s="1"/>
  <c r="AF299" i="2"/>
  <c r="AD299" i="2"/>
  <c r="AI299" i="2"/>
  <c r="AJ299" i="2" s="1"/>
  <c r="AQ299" i="2"/>
  <c r="AD300" i="2" l="1"/>
  <c r="AF300" i="2"/>
  <c r="AQ300" i="2"/>
  <c r="AJ300" i="2"/>
  <c r="L301" i="2"/>
  <c r="O301" i="2" s="1"/>
  <c r="R301" i="2" s="1"/>
  <c r="S302" i="2" s="1"/>
  <c r="U302" i="2" s="1"/>
  <c r="M301" i="2"/>
  <c r="Q301" i="2"/>
  <c r="N301" i="2" l="1"/>
  <c r="K301" i="2" s="1"/>
  <c r="T301" i="2"/>
  <c r="V301" i="2"/>
  <c r="P301" i="2"/>
  <c r="L302" i="2" l="1"/>
  <c r="O302" i="2" s="1"/>
  <c r="R302" i="2" s="1"/>
  <c r="S303" i="2" s="1"/>
  <c r="U303" i="2" s="1"/>
  <c r="M302" i="2"/>
  <c r="Q302" i="2"/>
  <c r="AI301" i="2"/>
  <c r="AJ301" i="2" s="1"/>
  <c r="AQ301" i="2"/>
  <c r="AD301" i="2"/>
  <c r="AF301" i="2"/>
  <c r="N302" i="2" l="1"/>
  <c r="K302" i="2" s="1"/>
  <c r="P302" i="2"/>
  <c r="Q303" i="2" s="1"/>
  <c r="V302" i="2"/>
  <c r="T302" i="2"/>
  <c r="L303" i="2" l="1"/>
  <c r="O303" i="2" s="1"/>
  <c r="R303" i="2" s="1"/>
  <c r="S304" i="2" s="1"/>
  <c r="U304" i="2" s="1"/>
  <c r="M303" i="2"/>
  <c r="AQ302" i="2"/>
  <c r="AI302" i="2"/>
  <c r="AJ302" i="2" s="1"/>
  <c r="AD302" i="2"/>
  <c r="AF302" i="2"/>
  <c r="T303" i="2"/>
  <c r="V303" i="2"/>
  <c r="N303" i="2" l="1"/>
  <c r="K303" i="2" s="1"/>
  <c r="P303" i="2"/>
  <c r="Q304" i="2" s="1"/>
  <c r="AI303" i="2"/>
  <c r="AJ303" i="2" s="1"/>
  <c r="AD303" i="2"/>
  <c r="AQ303" i="2"/>
  <c r="AF303" i="2"/>
  <c r="L304" i="2" l="1"/>
  <c r="O304" i="2" s="1"/>
  <c r="R304" i="2" s="1"/>
  <c r="S305" i="2" s="1"/>
  <c r="U305" i="2" s="1"/>
  <c r="M304" i="2"/>
  <c r="P304" i="2" s="1"/>
  <c r="T304" i="2"/>
  <c r="V304" i="2"/>
  <c r="Q305" i="2" l="1"/>
  <c r="T305" i="2" s="1"/>
  <c r="N304" i="2"/>
  <c r="K304" i="2" s="1"/>
  <c r="M305" i="2" s="1"/>
  <c r="AF304" i="2"/>
  <c r="AQ304" i="2"/>
  <c r="AI304" i="2"/>
  <c r="AJ304" i="2" s="1"/>
  <c r="AD304" i="2"/>
  <c r="V305" i="2" l="1"/>
  <c r="AQ305" i="2" s="1"/>
  <c r="P305" i="2"/>
  <c r="L305" i="2"/>
  <c r="N305" i="2" s="1"/>
  <c r="AD305" i="2" l="1"/>
  <c r="O305" i="2"/>
  <c r="R305" i="2" s="1"/>
  <c r="S306" i="2" s="1"/>
  <c r="U306" i="2" s="1"/>
  <c r="AI305" i="2"/>
  <c r="AJ305" i="2" s="1"/>
  <c r="AF305" i="2"/>
  <c r="Q306" i="2"/>
  <c r="T306" i="2" s="1"/>
  <c r="K305" i="2" l="1"/>
  <c r="V306" i="2"/>
  <c r="AF306" i="2" s="1"/>
  <c r="L306" i="2" l="1"/>
  <c r="M306" i="2"/>
  <c r="P306" i="2" s="1"/>
  <c r="Q307" i="2" s="1"/>
  <c r="T307" i="2" s="1"/>
  <c r="AI306" i="2"/>
  <c r="AJ306" i="2" s="1"/>
  <c r="AQ306" i="2"/>
  <c r="AD306" i="2"/>
  <c r="O306" i="2"/>
  <c r="R306" i="2" s="1"/>
  <c r="S307" i="2" s="1"/>
  <c r="N306" i="2" l="1"/>
  <c r="K306" i="2" s="1"/>
  <c r="M307" i="2" s="1"/>
  <c r="P307" i="2" s="1"/>
  <c r="Q308" i="2" s="1"/>
  <c r="T308" i="2" s="1"/>
  <c r="V307" i="2"/>
  <c r="AQ307" i="2" s="1"/>
  <c r="U307" i="2"/>
  <c r="AI307" i="2" l="1"/>
  <c r="AJ307" i="2" s="1"/>
  <c r="AD307" i="2"/>
  <c r="AF307" i="2"/>
  <c r="L307" i="2"/>
  <c r="N307" i="2" s="1"/>
  <c r="O307" i="2" l="1"/>
  <c r="R307" i="2" s="1"/>
  <c r="S308" i="2" s="1"/>
  <c r="V308" i="2" s="1"/>
  <c r="U308" i="2" l="1"/>
  <c r="K307" i="2"/>
  <c r="M308" i="2" s="1"/>
  <c r="AQ308" i="2"/>
  <c r="AD308" i="2"/>
  <c r="AI308" i="2"/>
  <c r="AJ308" i="2" s="1"/>
  <c r="AF308" i="2"/>
  <c r="L308" i="2" l="1"/>
  <c r="O308" i="2" s="1"/>
  <c r="R308" i="2" s="1"/>
  <c r="S309" i="2" s="1"/>
  <c r="U309" i="2" s="1"/>
  <c r="P308" i="2"/>
  <c r="Q309" i="2" s="1"/>
  <c r="T309" i="2" s="1"/>
  <c r="N308" i="2" l="1"/>
  <c r="K308" i="2" s="1"/>
  <c r="L309" i="2" s="1"/>
  <c r="O309" i="2" s="1"/>
  <c r="R309" i="2" s="1"/>
  <c r="S310" i="2" s="1"/>
  <c r="U310" i="2" s="1"/>
  <c r="V309" i="2"/>
  <c r="AF309" i="2" s="1"/>
  <c r="M309" i="2" l="1"/>
  <c r="P309" i="2" s="1"/>
  <c r="Q310" i="2" s="1"/>
  <c r="V310" i="2" s="1"/>
  <c r="AQ309" i="2"/>
  <c r="AI309" i="2"/>
  <c r="AJ309" i="2" s="1"/>
  <c r="AD309" i="2"/>
  <c r="N309" i="2" l="1"/>
  <c r="K309" i="2" s="1"/>
  <c r="L310" i="2" s="1"/>
  <c r="O310" i="2" s="1"/>
  <c r="R310" i="2" s="1"/>
  <c r="S311" i="2" s="1"/>
  <c r="U311" i="2" s="1"/>
  <c r="T310" i="2"/>
  <c r="AD310" i="2"/>
  <c r="AQ310" i="2"/>
  <c r="AF310" i="2"/>
  <c r="AI310" i="2"/>
  <c r="AJ310" i="2" s="1"/>
  <c r="M310" i="2" l="1"/>
  <c r="N310" i="2" s="1"/>
  <c r="K310" i="2" s="1"/>
  <c r="M311" i="2" s="1"/>
  <c r="M325" i="2"/>
  <c r="L311" i="2" l="1"/>
  <c r="O311" i="2" s="1"/>
  <c r="R311" i="2" s="1"/>
  <c r="S312" i="2" s="1"/>
  <c r="U312" i="2" s="1"/>
  <c r="P310" i="2"/>
  <c r="Q311" i="2" s="1"/>
  <c r="V311" i="2" s="1"/>
  <c r="N311" i="2" l="1"/>
  <c r="K311" i="2" s="1"/>
  <c r="L312" i="2" s="1"/>
  <c r="O312" i="2" s="1"/>
  <c r="R312" i="2" s="1"/>
  <c r="S313" i="2" s="1"/>
  <c r="U313" i="2" s="1"/>
  <c r="T311" i="2"/>
  <c r="P311" i="2"/>
  <c r="Q312" i="2" s="1"/>
  <c r="V312" i="2" s="1"/>
  <c r="AQ311" i="2"/>
  <c r="AD311" i="2"/>
  <c r="AI311" i="2"/>
  <c r="AJ311" i="2" s="1"/>
  <c r="AF311" i="2"/>
  <c r="M326" i="2"/>
  <c r="M312" i="2" l="1"/>
  <c r="P312" i="2" s="1"/>
  <c r="T312" i="2"/>
  <c r="AQ312" i="2"/>
  <c r="AF312" i="2"/>
  <c r="AI312" i="2"/>
  <c r="AJ312" i="2" s="1"/>
  <c r="AD312" i="2"/>
  <c r="M327" i="2"/>
  <c r="N312" i="2" l="1"/>
  <c r="K312" i="2" s="1"/>
  <c r="L313" i="2" s="1"/>
  <c r="O313" i="2" s="1"/>
  <c r="R313" i="2" s="1"/>
  <c r="S314" i="2" s="1"/>
  <c r="U314" i="2" s="1"/>
  <c r="Q313" i="2"/>
  <c r="M313" i="2" l="1"/>
  <c r="N313" i="2" s="1"/>
  <c r="K313" i="2" s="1"/>
  <c r="M314" i="2" s="1"/>
  <c r="T313" i="2"/>
  <c r="V313" i="2"/>
  <c r="L314" i="2" l="1"/>
  <c r="O314" i="2" s="1"/>
  <c r="R314" i="2" s="1"/>
  <c r="S315" i="2" s="1"/>
  <c r="U315" i="2" s="1"/>
  <c r="P313" i="2"/>
  <c r="Q314" i="2" s="1"/>
  <c r="P314" i="2" s="1"/>
  <c r="Q315" i="2" s="1"/>
  <c r="AD313" i="2"/>
  <c r="AQ313" i="2"/>
  <c r="AF313" i="2"/>
  <c r="AI313" i="2"/>
  <c r="AJ313" i="2" s="1"/>
  <c r="N314" i="2" l="1"/>
  <c r="K314" i="2" s="1"/>
  <c r="L315" i="2" s="1"/>
  <c r="O315" i="2" s="1"/>
  <c r="R315" i="2" s="1"/>
  <c r="S316" i="2" s="1"/>
  <c r="U316" i="2" s="1"/>
  <c r="V314" i="2"/>
  <c r="AQ314" i="2" s="1"/>
  <c r="T314" i="2"/>
  <c r="V315" i="2"/>
  <c r="T315" i="2"/>
  <c r="M329" i="2"/>
  <c r="AI314" i="2" l="1"/>
  <c r="AJ314" i="2" s="1"/>
  <c r="AF314" i="2"/>
  <c r="AD314" i="2"/>
  <c r="M315" i="2"/>
  <c r="N315" i="2" s="1"/>
  <c r="AD315" i="2"/>
  <c r="AI315" i="2"/>
  <c r="AF315" i="2"/>
  <c r="AQ315" i="2"/>
  <c r="AJ315" i="2" l="1"/>
  <c r="P315" i="2"/>
  <c r="Q316" i="2" s="1"/>
  <c r="T316" i="2" s="1"/>
  <c r="K315" i="2"/>
  <c r="L316" i="2" s="1"/>
  <c r="O316" i="2" s="1"/>
  <c r="R316" i="2" s="1"/>
  <c r="S317" i="2" s="1"/>
  <c r="U317" i="2" s="1"/>
  <c r="M316" i="2" l="1"/>
  <c r="P316" i="2" s="1"/>
  <c r="Q317" i="2" s="1"/>
  <c r="V316" i="2"/>
  <c r="AQ316" i="2" s="1"/>
  <c r="AI316" i="2" l="1"/>
  <c r="AJ316" i="2" s="1"/>
  <c r="N316" i="2"/>
  <c r="K316" i="2" s="1"/>
  <c r="L317" i="2" s="1"/>
  <c r="O317" i="2" s="1"/>
  <c r="R317" i="2" s="1"/>
  <c r="S318" i="2" s="1"/>
  <c r="U318" i="2" s="1"/>
  <c r="AF316" i="2"/>
  <c r="AD316" i="2"/>
  <c r="T317" i="2"/>
  <c r="V317" i="2"/>
  <c r="M317" i="2" l="1"/>
  <c r="N317" i="2" s="1"/>
  <c r="AD317" i="2"/>
  <c r="AF317" i="2"/>
  <c r="AI317" i="2"/>
  <c r="AJ317" i="2" s="1"/>
  <c r="AQ317" i="2"/>
  <c r="P317" i="2" l="1"/>
  <c r="Q318" i="2" s="1"/>
  <c r="T318" i="2" s="1"/>
  <c r="K317" i="2"/>
  <c r="L318" i="2" s="1"/>
  <c r="O318" i="2" s="1"/>
  <c r="R318" i="2" s="1"/>
  <c r="S319" i="2" s="1"/>
  <c r="U319" i="2" s="1"/>
  <c r="M318" i="2"/>
  <c r="V318" i="2" l="1"/>
  <c r="AI318" i="2" s="1"/>
  <c r="AJ318" i="2" s="1"/>
  <c r="N318" i="2"/>
  <c r="K318" i="2" s="1"/>
  <c r="P318" i="2"/>
  <c r="Q319" i="2" s="1"/>
  <c r="T319" i="2" s="1"/>
  <c r="M333" i="2"/>
  <c r="L319" i="2" l="1"/>
  <c r="O319" i="2" s="1"/>
  <c r="R319" i="2" s="1"/>
  <c r="S320" i="2" s="1"/>
  <c r="U320" i="2" s="1"/>
  <c r="M319" i="2"/>
  <c r="P319" i="2" s="1"/>
  <c r="Q320" i="2" s="1"/>
  <c r="T320" i="2" s="1"/>
  <c r="AF318" i="2"/>
  <c r="AQ318" i="2"/>
  <c r="AD318" i="2"/>
  <c r="V319" i="2"/>
  <c r="AF319" i="2" s="1"/>
  <c r="M332" i="2"/>
  <c r="N319" i="2" l="1"/>
  <c r="K319" i="2" s="1"/>
  <c r="V320" i="2"/>
  <c r="AF320" i="2" s="1"/>
  <c r="AD319" i="2"/>
  <c r="AI319" i="2"/>
  <c r="AJ319" i="2" s="1"/>
  <c r="AQ319" i="2"/>
  <c r="L320" i="2" l="1"/>
  <c r="O320" i="2" s="1"/>
  <c r="R320" i="2" s="1"/>
  <c r="S321" i="2" s="1"/>
  <c r="U321" i="2" s="1"/>
  <c r="M320" i="2"/>
  <c r="P320" i="2" s="1"/>
  <c r="Q321" i="2" s="1"/>
  <c r="T321" i="2" s="1"/>
  <c r="AD320" i="2"/>
  <c r="AQ320" i="2"/>
  <c r="AI320" i="2"/>
  <c r="AJ320" i="2" s="1"/>
  <c r="N320" i="2" l="1"/>
  <c r="K320" i="2" s="1"/>
  <c r="L321" i="2" s="1"/>
  <c r="O321" i="2" s="1"/>
  <c r="R321" i="2" s="1"/>
  <c r="S322" i="2" s="1"/>
  <c r="U322" i="2" s="1"/>
  <c r="V321" i="2"/>
  <c r="AD321" i="2" s="1"/>
  <c r="AF321" i="2" l="1"/>
  <c r="AQ321" i="2"/>
  <c r="AI321" i="2"/>
  <c r="AJ321" i="2" s="1"/>
  <c r="M321" i="2"/>
  <c r="P321" i="2" s="1"/>
  <c r="Q322" i="2" s="1"/>
  <c r="N321" i="2" l="1"/>
  <c r="K321" i="2" s="1"/>
  <c r="L322" i="2" s="1"/>
  <c r="O322" i="2" s="1"/>
  <c r="R322" i="2" s="1"/>
  <c r="S323" i="2" s="1"/>
  <c r="U323" i="2" s="1"/>
  <c r="T322" i="2"/>
  <c r="V322" i="2"/>
  <c r="M322" i="2" l="1"/>
  <c r="N322" i="2" s="1"/>
  <c r="AF322" i="2"/>
  <c r="AD322" i="2"/>
  <c r="AQ322" i="2"/>
  <c r="AI322" i="2"/>
  <c r="AJ322" i="2" s="1"/>
  <c r="K322" i="2" l="1"/>
  <c r="L323" i="2" s="1"/>
  <c r="O323" i="2" s="1"/>
  <c r="R323" i="2" s="1"/>
  <c r="S324" i="2" s="1"/>
  <c r="U324" i="2" s="1"/>
  <c r="P322" i="2"/>
  <c r="Q323" i="2" s="1"/>
  <c r="V323" i="2" s="1"/>
  <c r="AD323" i="2" s="1"/>
  <c r="M323" i="2" l="1"/>
  <c r="N323" i="2" s="1"/>
  <c r="K323" i="2" s="1"/>
  <c r="M324" i="2" s="1"/>
  <c r="T323" i="2"/>
  <c r="AF323" i="2"/>
  <c r="AQ323" i="2"/>
  <c r="AI323" i="2"/>
  <c r="AJ323" i="2" s="1"/>
  <c r="P323" i="2" l="1"/>
  <c r="Q324" i="2" s="1"/>
  <c r="T324" i="2" s="1"/>
  <c r="L324" i="2"/>
  <c r="O324" i="2" s="1"/>
  <c r="R324" i="2" s="1"/>
  <c r="S325" i="2" s="1"/>
  <c r="U325" i="2" s="1"/>
  <c r="P324" i="2" l="1"/>
  <c r="Q325" i="2" s="1"/>
  <c r="P325" i="2" s="1"/>
  <c r="Q326" i="2" s="1"/>
  <c r="T326" i="2" s="1"/>
  <c r="V324" i="2"/>
  <c r="AQ324" i="2" s="1"/>
  <c r="N324" i="2"/>
  <c r="K324" i="2" s="1"/>
  <c r="L325" i="2" s="1"/>
  <c r="N325" i="2" s="1"/>
  <c r="P326" i="2" l="1"/>
  <c r="Q327" i="2" s="1"/>
  <c r="T327" i="2" s="1"/>
  <c r="AI324" i="2"/>
  <c r="AJ324" i="2" s="1"/>
  <c r="V325" i="2"/>
  <c r="AF325" i="2" s="1"/>
  <c r="T325" i="2"/>
  <c r="AF324" i="2"/>
  <c r="AD324" i="2"/>
  <c r="O325" i="2"/>
  <c r="R325" i="2" s="1"/>
  <c r="S326" i="2" s="1"/>
  <c r="U326" i="2" s="1"/>
  <c r="AQ325" i="2" l="1"/>
  <c r="AI325" i="2"/>
  <c r="AJ325" i="2" s="1"/>
  <c r="AD325" i="2"/>
  <c r="P327" i="2"/>
  <c r="Q328" i="2" s="1"/>
  <c r="K325" i="2"/>
  <c r="L326" i="2" s="1"/>
  <c r="N326" i="2" s="1"/>
  <c r="V326" i="2"/>
  <c r="AI326" i="2" s="1"/>
  <c r="AJ326" i="2" l="1"/>
  <c r="T328" i="2"/>
  <c r="O326" i="2"/>
  <c r="R326" i="2" s="1"/>
  <c r="S327" i="2" s="1"/>
  <c r="U327" i="2" s="1"/>
  <c r="AF326" i="2"/>
  <c r="AD326" i="2"/>
  <c r="AQ326" i="2"/>
  <c r="K326" i="2" l="1"/>
  <c r="L327" i="2" s="1"/>
  <c r="N327" i="2" s="1"/>
  <c r="V327" i="2"/>
  <c r="AQ327" i="2" s="1"/>
  <c r="AD327" i="2" l="1"/>
  <c r="O327" i="2"/>
  <c r="R327" i="2" s="1"/>
  <c r="S328" i="2" s="1"/>
  <c r="U328" i="2" s="1"/>
  <c r="AF327" i="2"/>
  <c r="AI327" i="2"/>
  <c r="AJ327" i="2" s="1"/>
  <c r="K327" i="2" l="1"/>
  <c r="V328" i="2"/>
  <c r="AI328" i="2" s="1"/>
  <c r="AJ328" i="2" s="1"/>
  <c r="L328" i="2" l="1"/>
  <c r="O328" i="2" s="1"/>
  <c r="M328" i="2"/>
  <c r="P328" i="2" s="1"/>
  <c r="AD328" i="2"/>
  <c r="AF328" i="2"/>
  <c r="AQ328" i="2"/>
  <c r="Q329" i="2" l="1"/>
  <c r="T329" i="2" s="1"/>
  <c r="N328" i="2"/>
  <c r="K328" i="2" s="1"/>
  <c r="R328" i="2"/>
  <c r="S329" i="2" s="1"/>
  <c r="U329" i="2" s="1"/>
  <c r="L329" i="2" l="1"/>
  <c r="N329" i="2" s="1"/>
  <c r="P329" i="2"/>
  <c r="Q330" i="2" s="1"/>
  <c r="T330" i="2" s="1"/>
  <c r="V329" i="2"/>
  <c r="AQ329" i="2" s="1"/>
  <c r="O329" i="2" l="1"/>
  <c r="K329" i="2" s="1"/>
  <c r="M330" i="2" s="1"/>
  <c r="P330" i="2" s="1"/>
  <c r="Q331" i="2" s="1"/>
  <c r="T331" i="2" s="1"/>
  <c r="AD329" i="2"/>
  <c r="AF329" i="2"/>
  <c r="AI329" i="2"/>
  <c r="AJ329" i="2" s="1"/>
  <c r="R329" i="2" l="1"/>
  <c r="S330" i="2" s="1"/>
  <c r="V330" i="2" s="1"/>
  <c r="AF330" i="2" s="1"/>
  <c r="L330" i="2"/>
  <c r="O330" i="2" s="1"/>
  <c r="M331" i="2"/>
  <c r="U330" i="2" l="1"/>
  <c r="N330" i="2"/>
  <c r="K330" i="2" s="1"/>
  <c r="L331" i="2" s="1"/>
  <c r="AI330" i="2"/>
  <c r="AJ330" i="2" s="1"/>
  <c r="R330" i="2"/>
  <c r="S331" i="2" s="1"/>
  <c r="U331" i="2" s="1"/>
  <c r="AQ330" i="2"/>
  <c r="AD330" i="2"/>
  <c r="P331" i="2"/>
  <c r="Q332" i="2" s="1"/>
  <c r="O331" i="2" l="1"/>
  <c r="R331" i="2" s="1"/>
  <c r="S332" i="2" s="1"/>
  <c r="U332" i="2" s="1"/>
  <c r="N331" i="2"/>
  <c r="V331" i="2"/>
  <c r="AQ331" i="2" s="1"/>
  <c r="P332" i="2"/>
  <c r="Q333" i="2" s="1"/>
  <c r="T332" i="2"/>
  <c r="K331" i="2" l="1"/>
  <c r="L332" i="2" s="1"/>
  <c r="N332" i="2" s="1"/>
  <c r="AD331" i="2"/>
  <c r="AF331" i="2"/>
  <c r="AI331" i="2"/>
  <c r="AJ331" i="2" s="1"/>
  <c r="V332" i="2"/>
  <c r="AI332" i="2" s="1"/>
  <c r="P333" i="2"/>
  <c r="Q334" i="2" s="1"/>
  <c r="T334" i="2" s="1"/>
  <c r="T333" i="2"/>
  <c r="O332" i="2" l="1"/>
  <c r="K332" i="2" s="1"/>
  <c r="L333" i="2" s="1"/>
  <c r="N333" i="2" s="1"/>
  <c r="AJ332" i="2"/>
  <c r="AD332" i="2"/>
  <c r="AF332" i="2"/>
  <c r="AQ332" i="2"/>
  <c r="R332" i="2" l="1"/>
  <c r="S333" i="2" s="1"/>
  <c r="U333" i="2" s="1"/>
  <c r="O333" i="2"/>
  <c r="R333" i="2" l="1"/>
  <c r="S334" i="2" s="1"/>
  <c r="U334" i="2" s="1"/>
  <c r="V333" i="2"/>
  <c r="AQ333" i="2" s="1"/>
  <c r="K333" i="2"/>
  <c r="M334" i="2" s="1"/>
  <c r="P334" i="2" s="1"/>
  <c r="Q335" i="2" s="1"/>
  <c r="T335" i="2" s="1"/>
  <c r="V334" i="2" l="1"/>
  <c r="AF334" i="2" s="1"/>
  <c r="AF333" i="2"/>
  <c r="AI333" i="2"/>
  <c r="AJ333" i="2" s="1"/>
  <c r="AD333" i="2"/>
  <c r="L334" i="2"/>
  <c r="O334" i="2" s="1"/>
  <c r="R334" i="2" s="1"/>
  <c r="S335" i="2" s="1"/>
  <c r="AQ334" i="2" l="1"/>
  <c r="AI334" i="2"/>
  <c r="AJ334" i="2" s="1"/>
  <c r="AD334" i="2"/>
  <c r="N334" i="2"/>
  <c r="K334" i="2" s="1"/>
  <c r="L335" i="2" s="1"/>
  <c r="O335" i="2" s="1"/>
  <c r="R335" i="2" s="1"/>
  <c r="S336" i="2" s="1"/>
  <c r="U336" i="2" s="1"/>
  <c r="M335" i="2"/>
  <c r="U335" i="2"/>
  <c r="V335" i="2"/>
  <c r="AF335" i="2" l="1"/>
  <c r="AD335" i="2"/>
  <c r="AI335" i="2"/>
  <c r="AJ335" i="2" s="1"/>
  <c r="AQ335" i="2"/>
  <c r="P335" i="2"/>
  <c r="N335" i="2"/>
  <c r="K335" i="2" s="1"/>
  <c r="M336" i="2" l="1"/>
  <c r="L336" i="2"/>
  <c r="O336" i="2" s="1"/>
  <c r="R336" i="2" s="1"/>
  <c r="S337" i="2" s="1"/>
  <c r="U337" i="2" s="1"/>
  <c r="Q336" i="2"/>
  <c r="N336" i="2" l="1"/>
  <c r="K336" i="2" s="1"/>
  <c r="L337" i="2" s="1"/>
  <c r="O337" i="2" s="1"/>
  <c r="R337" i="2" s="1"/>
  <c r="S338" i="2" s="1"/>
  <c r="U338" i="2" s="1"/>
  <c r="P336" i="2"/>
  <c r="Q337" i="2" s="1"/>
  <c r="V336" i="2"/>
  <c r="T336" i="2"/>
  <c r="M337" i="2" l="1"/>
  <c r="N337" i="2" s="1"/>
  <c r="K337" i="2" s="1"/>
  <c r="L338" i="2" s="1"/>
  <c r="O338" i="2" s="1"/>
  <c r="R338" i="2" s="1"/>
  <c r="S339" i="2" s="1"/>
  <c r="U339" i="2" s="1"/>
  <c r="AI336" i="2"/>
  <c r="AJ336" i="2" s="1"/>
  <c r="AQ336" i="2"/>
  <c r="AF336" i="2"/>
  <c r="AD336" i="2"/>
  <c r="T337" i="2"/>
  <c r="V337" i="2"/>
  <c r="M338" i="2" l="1"/>
  <c r="N338" i="2" s="1"/>
  <c r="K338" i="2" s="1"/>
  <c r="L339" i="2" s="1"/>
  <c r="O339" i="2" s="1"/>
  <c r="R339" i="2" s="1"/>
  <c r="S340" i="2" s="1"/>
  <c r="U340" i="2" s="1"/>
  <c r="P337" i="2"/>
  <c r="Q338" i="2" s="1"/>
  <c r="V338" i="2" s="1"/>
  <c r="AI337" i="2"/>
  <c r="AJ337" i="2" s="1"/>
  <c r="AQ337" i="2"/>
  <c r="AF337" i="2"/>
  <c r="AD337" i="2"/>
  <c r="M339" i="2" l="1"/>
  <c r="N339" i="2" s="1"/>
  <c r="K339" i="2" s="1"/>
  <c r="L340" i="2" s="1"/>
  <c r="AI338" i="2"/>
  <c r="AJ338" i="2" s="1"/>
  <c r="AD338" i="2"/>
  <c r="AQ338" i="2"/>
  <c r="AF338" i="2"/>
  <c r="P338" i="2"/>
  <c r="Q339" i="2" s="1"/>
  <c r="V339" i="2" s="1"/>
  <c r="AF339" i="2" s="1"/>
  <c r="T338" i="2"/>
  <c r="M352" i="2"/>
  <c r="M340" i="2" l="1"/>
  <c r="N340" i="2" s="1"/>
  <c r="O340" i="2"/>
  <c r="R340" i="2" s="1"/>
  <c r="S341" i="2" s="1"/>
  <c r="U341" i="2" s="1"/>
  <c r="AD339" i="2"/>
  <c r="P339" i="2"/>
  <c r="Q340" i="2" s="1"/>
  <c r="T340" i="2" s="1"/>
  <c r="AI339" i="2"/>
  <c r="AJ339" i="2" s="1"/>
  <c r="AQ339" i="2"/>
  <c r="T339" i="2"/>
  <c r="K340" i="2" l="1"/>
  <c r="M341" i="2" s="1"/>
  <c r="P340" i="2"/>
  <c r="Q341" i="2" s="1"/>
  <c r="V341" i="2" s="1"/>
  <c r="AI341" i="2" s="1"/>
  <c r="V340" i="2"/>
  <c r="AF340" i="2" s="1"/>
  <c r="L341" i="2" l="1"/>
  <c r="O341" i="2" s="1"/>
  <c r="R341" i="2" s="1"/>
  <c r="S342" i="2" s="1"/>
  <c r="U342" i="2" s="1"/>
  <c r="AD341" i="2"/>
  <c r="AF341" i="2"/>
  <c r="AQ341" i="2"/>
  <c r="AI340" i="2"/>
  <c r="AJ340" i="2" s="1"/>
  <c r="AJ341" i="2" s="1"/>
  <c r="AD340" i="2"/>
  <c r="AQ340" i="2"/>
  <c r="T341" i="2"/>
  <c r="P341" i="2"/>
  <c r="Q342" i="2" s="1"/>
  <c r="T342" i="2" s="1"/>
  <c r="N341" i="2" l="1"/>
  <c r="K341" i="2" s="1"/>
  <c r="V342" i="2"/>
  <c r="AQ342" i="2" s="1"/>
  <c r="M342" i="2"/>
  <c r="P342" i="2" s="1"/>
  <c r="Q343" i="2" s="1"/>
  <c r="T343" i="2" s="1"/>
  <c r="L342" i="2" l="1"/>
  <c r="N342" i="2" s="1"/>
  <c r="AD342" i="2"/>
  <c r="AI342" i="2"/>
  <c r="AJ342" i="2" s="1"/>
  <c r="AF342" i="2"/>
  <c r="O342" i="2" l="1"/>
  <c r="R342" i="2" s="1"/>
  <c r="S343" i="2" s="1"/>
  <c r="U343" i="2" s="1"/>
  <c r="M343" i="2"/>
  <c r="V343" i="2" l="1"/>
  <c r="AD343" i="2" s="1"/>
  <c r="K342" i="2"/>
  <c r="L343" i="2" s="1"/>
  <c r="O343" i="2" s="1"/>
  <c r="R343" i="2" s="1"/>
  <c r="S344" i="2" s="1"/>
  <c r="U344" i="2" s="1"/>
  <c r="P343" i="2"/>
  <c r="Q344" i="2" s="1"/>
  <c r="T344" i="2" s="1"/>
  <c r="AQ343" i="2" l="1"/>
  <c r="AF343" i="2"/>
  <c r="AI343" i="2"/>
  <c r="AJ343" i="2" s="1"/>
  <c r="N343" i="2"/>
  <c r="K343" i="2" s="1"/>
  <c r="L344" i="2" s="1"/>
  <c r="O344" i="2" s="1"/>
  <c r="R344" i="2" s="1"/>
  <c r="S345" i="2" s="1"/>
  <c r="U345" i="2" s="1"/>
  <c r="V344" i="2"/>
  <c r="AQ344" i="2" s="1"/>
  <c r="M344" i="2" l="1"/>
  <c r="N344" i="2" s="1"/>
  <c r="K344" i="2" s="1"/>
  <c r="M345" i="2" s="1"/>
  <c r="AI344" i="2"/>
  <c r="AJ344" i="2" s="1"/>
  <c r="AF344" i="2"/>
  <c r="AD344" i="2"/>
  <c r="L345" i="2" l="1"/>
  <c r="O345" i="2" s="1"/>
  <c r="R345" i="2" s="1"/>
  <c r="S346" i="2" s="1"/>
  <c r="U346" i="2" s="1"/>
  <c r="P344" i="2"/>
  <c r="Q345" i="2" s="1"/>
  <c r="T345" i="2" s="1"/>
  <c r="N345" i="2" l="1"/>
  <c r="K345" i="2" s="1"/>
  <c r="M346" i="2" s="1"/>
  <c r="V345" i="2"/>
  <c r="AD345" i="2" s="1"/>
  <c r="P345" i="2"/>
  <c r="Q346" i="2" s="1"/>
  <c r="V346" i="2" s="1"/>
  <c r="AQ345" i="2" l="1"/>
  <c r="AF345" i="2"/>
  <c r="L346" i="2"/>
  <c r="N346" i="2" s="1"/>
  <c r="AI345" i="2"/>
  <c r="AJ345" i="2" s="1"/>
  <c r="T346" i="2"/>
  <c r="P346" i="2"/>
  <c r="Q347" i="2" s="1"/>
  <c r="T347" i="2" s="1"/>
  <c r="AD346" i="2"/>
  <c r="AI346" i="2"/>
  <c r="AQ346" i="2"/>
  <c r="AF346" i="2"/>
  <c r="O346" i="2"/>
  <c r="R346" i="2" s="1"/>
  <c r="S347" i="2" s="1"/>
  <c r="AJ346" i="2" l="1"/>
  <c r="U347" i="2"/>
  <c r="V347" i="2"/>
  <c r="K346" i="2"/>
  <c r="M347" i="2" s="1"/>
  <c r="P347" i="2" s="1"/>
  <c r="Q348" i="2" s="1"/>
  <c r="T348" i="2" s="1"/>
  <c r="L347" i="2" l="1"/>
  <c r="N347" i="2" s="1"/>
  <c r="AF347" i="2"/>
  <c r="AD347" i="2"/>
  <c r="AI347" i="2"/>
  <c r="AJ347" i="2" s="1"/>
  <c r="AQ347" i="2"/>
  <c r="O347" i="2" l="1"/>
  <c r="R347" i="2" s="1"/>
  <c r="S348" i="2" s="1"/>
  <c r="V348" i="2" s="1"/>
  <c r="U348" i="2" l="1"/>
  <c r="K347" i="2"/>
  <c r="AD348" i="2"/>
  <c r="AI348" i="2"/>
  <c r="AJ348" i="2" s="1"/>
  <c r="AQ348" i="2"/>
  <c r="AF348" i="2"/>
  <c r="L348" i="2" l="1"/>
  <c r="M348" i="2"/>
  <c r="P348" i="2" s="1"/>
  <c r="N348" i="2" l="1"/>
  <c r="O348" i="2"/>
  <c r="R348" i="2" s="1"/>
  <c r="S349" i="2" s="1"/>
  <c r="U349" i="2" s="1"/>
  <c r="Q349" i="2"/>
  <c r="T349" i="2" s="1"/>
  <c r="V349" i="2" l="1"/>
  <c r="AI349" i="2" s="1"/>
  <c r="AJ349" i="2" s="1"/>
  <c r="K348" i="2"/>
  <c r="AF349" i="2" l="1"/>
  <c r="AD349" i="2"/>
  <c r="AQ349" i="2"/>
  <c r="L349" i="2"/>
  <c r="M349" i="2"/>
  <c r="P349" i="2" s="1"/>
  <c r="Q350" i="2" s="1"/>
  <c r="T350" i="2" s="1"/>
  <c r="AM16" i="2" l="1"/>
  <c r="N349" i="2"/>
  <c r="O349" i="2"/>
  <c r="R349" i="2" s="1"/>
  <c r="S350" i="2" s="1"/>
  <c r="AN21" i="2" l="1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05" i="2"/>
  <c r="AN109" i="2"/>
  <c r="AN113" i="2"/>
  <c r="AN117" i="2"/>
  <c r="AN121" i="2"/>
  <c r="AN125" i="2"/>
  <c r="AN129" i="2"/>
  <c r="AN133" i="2"/>
  <c r="AN137" i="2"/>
  <c r="AN141" i="2"/>
  <c r="AN145" i="2"/>
  <c r="AN149" i="2"/>
  <c r="AN153" i="2"/>
  <c r="AN157" i="2"/>
  <c r="AN161" i="2"/>
  <c r="AN165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106" i="2"/>
  <c r="AN110" i="2"/>
  <c r="AN114" i="2"/>
  <c r="AN118" i="2"/>
  <c r="AN122" i="2"/>
  <c r="AN126" i="2"/>
  <c r="AN130" i="2"/>
  <c r="AN134" i="2"/>
  <c r="AN19" i="2"/>
  <c r="AN23" i="2"/>
  <c r="AN27" i="2"/>
  <c r="AN31" i="2"/>
  <c r="AN35" i="2"/>
  <c r="AN39" i="2"/>
  <c r="AN43" i="2"/>
  <c r="AN47" i="2"/>
  <c r="AN51" i="2"/>
  <c r="AN55" i="2"/>
  <c r="AN59" i="2"/>
  <c r="AN63" i="2"/>
  <c r="AN67" i="2"/>
  <c r="AN71" i="2"/>
  <c r="AN75" i="2"/>
  <c r="AN79" i="2"/>
  <c r="AN83" i="2"/>
  <c r="AN87" i="2"/>
  <c r="AN91" i="2"/>
  <c r="AN95" i="2"/>
  <c r="AN99" i="2"/>
  <c r="AN103" i="2"/>
  <c r="AN107" i="2"/>
  <c r="AN111" i="2"/>
  <c r="AN115" i="2"/>
  <c r="AN119" i="2"/>
  <c r="AN123" i="2"/>
  <c r="AN127" i="2"/>
  <c r="AN131" i="2"/>
  <c r="AN135" i="2"/>
  <c r="AN20" i="2"/>
  <c r="AN24" i="2"/>
  <c r="AN28" i="2"/>
  <c r="AN32" i="2"/>
  <c r="AN36" i="2"/>
  <c r="AN40" i="2"/>
  <c r="AN44" i="2"/>
  <c r="AN48" i="2"/>
  <c r="AN52" i="2"/>
  <c r="AN56" i="2"/>
  <c r="AN60" i="2"/>
  <c r="AN64" i="2"/>
  <c r="AN68" i="2"/>
  <c r="AN72" i="2"/>
  <c r="AN76" i="2"/>
  <c r="AN80" i="2"/>
  <c r="AN84" i="2"/>
  <c r="AN88" i="2"/>
  <c r="AN92" i="2"/>
  <c r="AN96" i="2"/>
  <c r="AN100" i="2"/>
  <c r="AN104" i="2"/>
  <c r="AN108" i="2"/>
  <c r="AN112" i="2"/>
  <c r="AN116" i="2"/>
  <c r="AN120" i="2"/>
  <c r="AN124" i="2"/>
  <c r="AN128" i="2"/>
  <c r="AN132" i="2"/>
  <c r="AN136" i="2"/>
  <c r="AN140" i="2"/>
  <c r="AN144" i="2"/>
  <c r="AN148" i="2"/>
  <c r="AN152" i="2"/>
  <c r="AN156" i="2"/>
  <c r="AN160" i="2"/>
  <c r="AN164" i="2"/>
  <c r="AN142" i="2"/>
  <c r="AN150" i="2"/>
  <c r="AN158" i="2"/>
  <c r="AN166" i="2"/>
  <c r="AN170" i="2"/>
  <c r="AN174" i="2"/>
  <c r="AN178" i="2"/>
  <c r="AN182" i="2"/>
  <c r="AN186" i="2"/>
  <c r="AN190" i="2"/>
  <c r="AN194" i="2"/>
  <c r="AN198" i="2"/>
  <c r="AN202" i="2"/>
  <c r="AN206" i="2"/>
  <c r="AN210" i="2"/>
  <c r="AN214" i="2"/>
  <c r="AN218" i="2"/>
  <c r="AN222" i="2"/>
  <c r="AN226" i="2"/>
  <c r="AN230" i="2"/>
  <c r="AN234" i="2"/>
  <c r="AN238" i="2"/>
  <c r="AN242" i="2"/>
  <c r="AN246" i="2"/>
  <c r="AN250" i="2"/>
  <c r="AN254" i="2"/>
  <c r="AN258" i="2"/>
  <c r="AN262" i="2"/>
  <c r="AN266" i="2"/>
  <c r="AN270" i="2"/>
  <c r="AN274" i="2"/>
  <c r="AN278" i="2"/>
  <c r="AN282" i="2"/>
  <c r="AN286" i="2"/>
  <c r="AN290" i="2"/>
  <c r="AN294" i="2"/>
  <c r="AN298" i="2"/>
  <c r="AN302" i="2"/>
  <c r="AN306" i="2"/>
  <c r="AN310" i="2"/>
  <c r="AN314" i="2"/>
  <c r="AN318" i="2"/>
  <c r="AN322" i="2"/>
  <c r="AN326" i="2"/>
  <c r="AN330" i="2"/>
  <c r="AN334" i="2"/>
  <c r="AN338" i="2"/>
  <c r="AN342" i="2"/>
  <c r="AN346" i="2"/>
  <c r="AN350" i="2"/>
  <c r="AN354" i="2"/>
  <c r="AN358" i="2"/>
  <c r="AN362" i="2"/>
  <c r="AN366" i="2"/>
  <c r="AN370" i="2"/>
  <c r="AN374" i="2"/>
  <c r="AN378" i="2"/>
  <c r="AN382" i="2"/>
  <c r="AN138" i="2"/>
  <c r="AN154" i="2"/>
  <c r="AN168" i="2"/>
  <c r="AN176" i="2"/>
  <c r="AN184" i="2"/>
  <c r="AN192" i="2"/>
  <c r="AN200" i="2"/>
  <c r="AN208" i="2"/>
  <c r="AN216" i="2"/>
  <c r="AN224" i="2"/>
  <c r="AN232" i="2"/>
  <c r="AN240" i="2"/>
  <c r="AN248" i="2"/>
  <c r="AN256" i="2"/>
  <c r="AN264" i="2"/>
  <c r="AN272" i="2"/>
  <c r="AN280" i="2"/>
  <c r="AN288" i="2"/>
  <c r="AN296" i="2"/>
  <c r="AN304" i="2"/>
  <c r="AN312" i="2"/>
  <c r="AN320" i="2"/>
  <c r="AN328" i="2"/>
  <c r="AN336" i="2"/>
  <c r="AN344" i="2"/>
  <c r="AN352" i="2"/>
  <c r="AN360" i="2"/>
  <c r="AN372" i="2"/>
  <c r="AN380" i="2"/>
  <c r="AN139" i="2"/>
  <c r="AN155" i="2"/>
  <c r="AN169" i="2"/>
  <c r="AN177" i="2"/>
  <c r="AN185" i="2"/>
  <c r="AN193" i="2"/>
  <c r="AN201" i="2"/>
  <c r="AN209" i="2"/>
  <c r="AN217" i="2"/>
  <c r="AN225" i="2"/>
  <c r="AN233" i="2"/>
  <c r="AN241" i="2"/>
  <c r="AN249" i="2"/>
  <c r="AN257" i="2"/>
  <c r="AN265" i="2"/>
  <c r="AN273" i="2"/>
  <c r="AN281" i="2"/>
  <c r="AN289" i="2"/>
  <c r="AN297" i="2"/>
  <c r="AN305" i="2"/>
  <c r="AN313" i="2"/>
  <c r="AN321" i="2"/>
  <c r="AN329" i="2"/>
  <c r="AN337" i="2"/>
  <c r="AN345" i="2"/>
  <c r="AN353" i="2"/>
  <c r="AN361" i="2"/>
  <c r="AN369" i="2"/>
  <c r="AN377" i="2"/>
  <c r="AN143" i="2"/>
  <c r="AN151" i="2"/>
  <c r="AN159" i="2"/>
  <c r="AN167" i="2"/>
  <c r="AN171" i="2"/>
  <c r="AN175" i="2"/>
  <c r="AN179" i="2"/>
  <c r="AN183" i="2"/>
  <c r="AN187" i="2"/>
  <c r="AN191" i="2"/>
  <c r="AN195" i="2"/>
  <c r="AN199" i="2"/>
  <c r="AN203" i="2"/>
  <c r="AN207" i="2"/>
  <c r="AN211" i="2"/>
  <c r="AN215" i="2"/>
  <c r="AN219" i="2"/>
  <c r="AN223" i="2"/>
  <c r="AN227" i="2"/>
  <c r="AN231" i="2"/>
  <c r="AN235" i="2"/>
  <c r="AN239" i="2"/>
  <c r="AN243" i="2"/>
  <c r="AN247" i="2"/>
  <c r="AN251" i="2"/>
  <c r="AN255" i="2"/>
  <c r="AN259" i="2"/>
  <c r="AN263" i="2"/>
  <c r="AN267" i="2"/>
  <c r="AN271" i="2"/>
  <c r="AN275" i="2"/>
  <c r="AN279" i="2"/>
  <c r="AN283" i="2"/>
  <c r="AN287" i="2"/>
  <c r="AN291" i="2"/>
  <c r="AN295" i="2"/>
  <c r="AN299" i="2"/>
  <c r="AN303" i="2"/>
  <c r="AN307" i="2"/>
  <c r="AN311" i="2"/>
  <c r="AN315" i="2"/>
  <c r="AN319" i="2"/>
  <c r="AN323" i="2"/>
  <c r="AN327" i="2"/>
  <c r="AN331" i="2"/>
  <c r="AN335" i="2"/>
  <c r="AN339" i="2"/>
  <c r="AN343" i="2"/>
  <c r="AN347" i="2"/>
  <c r="AN351" i="2"/>
  <c r="AN355" i="2"/>
  <c r="AN359" i="2"/>
  <c r="AN363" i="2"/>
  <c r="AN367" i="2"/>
  <c r="AN371" i="2"/>
  <c r="AN375" i="2"/>
  <c r="AN379" i="2"/>
  <c r="AN383" i="2"/>
  <c r="AN146" i="2"/>
  <c r="AN162" i="2"/>
  <c r="AN172" i="2"/>
  <c r="AN180" i="2"/>
  <c r="AN188" i="2"/>
  <c r="AN196" i="2"/>
  <c r="AN204" i="2"/>
  <c r="AN212" i="2"/>
  <c r="AN220" i="2"/>
  <c r="AN228" i="2"/>
  <c r="AN236" i="2"/>
  <c r="AN244" i="2"/>
  <c r="AN252" i="2"/>
  <c r="AN260" i="2"/>
  <c r="AN268" i="2"/>
  <c r="AN276" i="2"/>
  <c r="AN284" i="2"/>
  <c r="AN292" i="2"/>
  <c r="AN300" i="2"/>
  <c r="AN308" i="2"/>
  <c r="AN316" i="2"/>
  <c r="AN324" i="2"/>
  <c r="AN332" i="2"/>
  <c r="AN340" i="2"/>
  <c r="AN348" i="2"/>
  <c r="AN356" i="2"/>
  <c r="AN364" i="2"/>
  <c r="AN368" i="2"/>
  <c r="AN376" i="2"/>
  <c r="AN384" i="2"/>
  <c r="AN147" i="2"/>
  <c r="AN163" i="2"/>
  <c r="AN173" i="2"/>
  <c r="AN181" i="2"/>
  <c r="AN189" i="2"/>
  <c r="AN197" i="2"/>
  <c r="AN205" i="2"/>
  <c r="AN213" i="2"/>
  <c r="AN221" i="2"/>
  <c r="AN229" i="2"/>
  <c r="AN237" i="2"/>
  <c r="AN245" i="2"/>
  <c r="AN253" i="2"/>
  <c r="AN261" i="2"/>
  <c r="AN269" i="2"/>
  <c r="AN277" i="2"/>
  <c r="AN285" i="2"/>
  <c r="AN293" i="2"/>
  <c r="AN301" i="2"/>
  <c r="AN309" i="2"/>
  <c r="AN317" i="2"/>
  <c r="AN325" i="2"/>
  <c r="AN333" i="2"/>
  <c r="AN341" i="2"/>
  <c r="AN349" i="2"/>
  <c r="AN357" i="2"/>
  <c r="AN365" i="2"/>
  <c r="AN373" i="2"/>
  <c r="AN381" i="2"/>
  <c r="K349" i="2"/>
  <c r="U350" i="2"/>
  <c r="V350" i="2"/>
  <c r="L350" i="2" l="1"/>
  <c r="O350" i="2" s="1"/>
  <c r="R350" i="2" s="1"/>
  <c r="S351" i="2" s="1"/>
  <c r="U351" i="2" s="1"/>
  <c r="M350" i="2"/>
  <c r="P350" i="2" s="1"/>
  <c r="Q351" i="2" s="1"/>
  <c r="T351" i="2" s="1"/>
  <c r="AN16" i="2"/>
  <c r="AF350" i="2"/>
  <c r="AD350" i="2"/>
  <c r="AI350" i="2"/>
  <c r="AJ350" i="2" s="1"/>
  <c r="AQ350" i="2"/>
  <c r="M351" i="2"/>
  <c r="V351" i="2" l="1"/>
  <c r="AI351" i="2" s="1"/>
  <c r="AJ351" i="2" s="1"/>
  <c r="N350" i="2"/>
  <c r="K350" i="2" s="1"/>
  <c r="L351" i="2" s="1"/>
  <c r="O351" i="2" s="1"/>
  <c r="R351" i="2" s="1"/>
  <c r="S352" i="2" s="1"/>
  <c r="U352" i="2" s="1"/>
  <c r="P351" i="2"/>
  <c r="Q352" i="2" s="1"/>
  <c r="P352" i="2" s="1"/>
  <c r="Q353" i="2" s="1"/>
  <c r="T353" i="2" s="1"/>
  <c r="AD351" i="2" l="1"/>
  <c r="AF351" i="2"/>
  <c r="AQ351" i="2"/>
  <c r="N351" i="2"/>
  <c r="K351" i="2" s="1"/>
  <c r="L352" i="2" s="1"/>
  <c r="N352" i="2" s="1"/>
  <c r="V352" i="2"/>
  <c r="AD352" i="2" s="1"/>
  <c r="T352" i="2"/>
  <c r="AQ352" i="2" l="1"/>
  <c r="O352" i="2"/>
  <c r="R352" i="2" s="1"/>
  <c r="S353" i="2" s="1"/>
  <c r="U353" i="2" s="1"/>
  <c r="AF352" i="2"/>
  <c r="AI352" i="2"/>
  <c r="AJ352" i="2" s="1"/>
  <c r="V353" i="2" l="1"/>
  <c r="AI353" i="2" s="1"/>
  <c r="AJ353" i="2" s="1"/>
  <c r="K352" i="2"/>
  <c r="L353" i="2" s="1"/>
  <c r="O353" i="2" s="1"/>
  <c r="R353" i="2" s="1"/>
  <c r="S354" i="2" s="1"/>
  <c r="U354" i="2" s="1"/>
  <c r="AF353" i="2" l="1"/>
  <c r="AD353" i="2"/>
  <c r="AQ353" i="2"/>
  <c r="M353" i="2"/>
  <c r="N353" i="2" s="1"/>
  <c r="P353" i="2" l="1"/>
  <c r="Q354" i="2" s="1"/>
  <c r="T354" i="2" s="1"/>
  <c r="K353" i="2"/>
  <c r="V354" i="2" l="1"/>
  <c r="AD354" i="2" s="1"/>
  <c r="L354" i="2"/>
  <c r="O354" i="2" s="1"/>
  <c r="R354" i="2" s="1"/>
  <c r="S355" i="2" s="1"/>
  <c r="U355" i="2" s="1"/>
  <c r="M354" i="2"/>
  <c r="AQ354" i="2" l="1"/>
  <c r="AF354" i="2"/>
  <c r="AI354" i="2"/>
  <c r="AJ354" i="2" s="1"/>
  <c r="N354" i="2"/>
  <c r="K354" i="2" s="1"/>
  <c r="P354" i="2"/>
  <c r="Q355" i="2" s="1"/>
  <c r="T355" i="2" l="1"/>
  <c r="V355" i="2"/>
  <c r="L355" i="2"/>
  <c r="O355" i="2" s="1"/>
  <c r="R355" i="2" s="1"/>
  <c r="S356" i="2" s="1"/>
  <c r="U356" i="2" s="1"/>
  <c r="M355" i="2"/>
  <c r="N355" i="2" l="1"/>
  <c r="K355" i="2" s="1"/>
  <c r="M356" i="2" s="1"/>
  <c r="P355" i="2"/>
  <c r="AD355" i="2"/>
  <c r="AI355" i="2"/>
  <c r="AJ355" i="2" s="1"/>
  <c r="AF355" i="2"/>
  <c r="AQ355" i="2"/>
  <c r="L356" i="2" l="1"/>
  <c r="O356" i="2" s="1"/>
  <c r="R356" i="2" s="1"/>
  <c r="S357" i="2" s="1"/>
  <c r="U357" i="2" s="1"/>
  <c r="Q356" i="2"/>
  <c r="P356" i="2" s="1"/>
  <c r="Q357" i="2" s="1"/>
  <c r="N356" i="2" l="1"/>
  <c r="K356" i="2" s="1"/>
  <c r="L357" i="2" s="1"/>
  <c r="O357" i="2" s="1"/>
  <c r="R357" i="2" s="1"/>
  <c r="S358" i="2" s="1"/>
  <c r="U358" i="2" s="1"/>
  <c r="T357" i="2"/>
  <c r="V357" i="2"/>
  <c r="V356" i="2"/>
  <c r="T356" i="2"/>
  <c r="M357" i="2" l="1"/>
  <c r="N357" i="2" s="1"/>
  <c r="AF356" i="2"/>
  <c r="AI356" i="2"/>
  <c r="AJ356" i="2" s="1"/>
  <c r="AQ356" i="2"/>
  <c r="AD356" i="2"/>
  <c r="AD357" i="2"/>
  <c r="AI357" i="2"/>
  <c r="AQ357" i="2"/>
  <c r="AF357" i="2"/>
  <c r="P357" i="2" l="1"/>
  <c r="Q358" i="2" s="1"/>
  <c r="V358" i="2" s="1"/>
  <c r="K357" i="2"/>
  <c r="L358" i="2" s="1"/>
  <c r="O358" i="2" s="1"/>
  <c r="R358" i="2" s="1"/>
  <c r="S359" i="2" s="1"/>
  <c r="U359" i="2" s="1"/>
  <c r="AJ357" i="2"/>
  <c r="M358" i="2" l="1"/>
  <c r="P358" i="2" s="1"/>
  <c r="Q359" i="2" s="1"/>
  <c r="T358" i="2"/>
  <c r="AF358" i="2"/>
  <c r="AI358" i="2"/>
  <c r="AJ358" i="2" s="1"/>
  <c r="AQ358" i="2"/>
  <c r="AD358" i="2"/>
  <c r="N358" i="2" l="1"/>
  <c r="K358" i="2" s="1"/>
  <c r="L359" i="2" s="1"/>
  <c r="O359" i="2" s="1"/>
  <c r="R359" i="2" s="1"/>
  <c r="S360" i="2" s="1"/>
  <c r="U360" i="2" s="1"/>
  <c r="V359" i="2"/>
  <c r="AD359" i="2" s="1"/>
  <c r="T359" i="2"/>
  <c r="M359" i="2" l="1"/>
  <c r="P359" i="2" s="1"/>
  <c r="Q360" i="2" s="1"/>
  <c r="T360" i="2" s="1"/>
  <c r="AF359" i="2"/>
  <c r="AI359" i="2"/>
  <c r="AJ359" i="2" s="1"/>
  <c r="AQ359" i="2"/>
  <c r="V360" i="2" l="1"/>
  <c r="AD360" i="2" s="1"/>
  <c r="N359" i="2"/>
  <c r="K359" i="2" s="1"/>
  <c r="M360" i="2" s="1"/>
  <c r="P360" i="2" s="1"/>
  <c r="Q361" i="2" s="1"/>
  <c r="T361" i="2" s="1"/>
  <c r="AI360" i="2" l="1"/>
  <c r="AJ360" i="2" s="1"/>
  <c r="AQ360" i="2"/>
  <c r="AF360" i="2"/>
  <c r="L360" i="2"/>
  <c r="O360" i="2" s="1"/>
  <c r="R360" i="2" s="1"/>
  <c r="S361" i="2" s="1"/>
  <c r="U361" i="2" s="1"/>
  <c r="V361" i="2" l="1"/>
  <c r="AQ361" i="2" s="1"/>
  <c r="N360" i="2"/>
  <c r="K360" i="2" s="1"/>
  <c r="M361" i="2" s="1"/>
  <c r="P361" i="2" s="1"/>
  <c r="Q362" i="2" s="1"/>
  <c r="T362" i="2" s="1"/>
  <c r="AF361" i="2" l="1"/>
  <c r="AI361" i="2"/>
  <c r="AJ361" i="2" s="1"/>
  <c r="L361" i="2"/>
  <c r="O361" i="2" s="1"/>
  <c r="R361" i="2" s="1"/>
  <c r="S362" i="2" s="1"/>
  <c r="U362" i="2" s="1"/>
  <c r="AD361" i="2"/>
  <c r="N361" i="2" l="1"/>
  <c r="K361" i="2" s="1"/>
  <c r="V362" i="2"/>
  <c r="AI362" i="2" s="1"/>
  <c r="AJ362" i="2" s="1"/>
  <c r="M362" i="2" l="1"/>
  <c r="P362" i="2" s="1"/>
  <c r="Q363" i="2" s="1"/>
  <c r="T363" i="2" s="1"/>
  <c r="L362" i="2"/>
  <c r="O362" i="2" s="1"/>
  <c r="R362" i="2" s="1"/>
  <c r="S363" i="2" s="1"/>
  <c r="U363" i="2" s="1"/>
  <c r="AF362" i="2"/>
  <c r="AD362" i="2"/>
  <c r="AQ362" i="2"/>
  <c r="N362" i="2" l="1"/>
  <c r="K362" i="2" s="1"/>
  <c r="V363" i="2"/>
  <c r="AI363" i="2" s="1"/>
  <c r="AJ363" i="2" s="1"/>
  <c r="L363" i="2" l="1"/>
  <c r="O363" i="2" s="1"/>
  <c r="R363" i="2" s="1"/>
  <c r="S364" i="2" s="1"/>
  <c r="U364" i="2" s="1"/>
  <c r="M363" i="2"/>
  <c r="N363" i="2" s="1"/>
  <c r="AD363" i="2"/>
  <c r="AF363" i="2"/>
  <c r="AQ363" i="2"/>
  <c r="K363" i="2" l="1"/>
  <c r="L364" i="2" s="1"/>
  <c r="O364" i="2" s="1"/>
  <c r="R364" i="2" s="1"/>
  <c r="S365" i="2" s="1"/>
  <c r="U365" i="2" s="1"/>
  <c r="P363" i="2"/>
  <c r="Q364" i="2" s="1"/>
  <c r="T364" i="2" s="1"/>
  <c r="M364" i="2" l="1"/>
  <c r="N364" i="2" s="1"/>
  <c r="K364" i="2" s="1"/>
  <c r="L365" i="2" s="1"/>
  <c r="O365" i="2" s="1"/>
  <c r="R365" i="2" s="1"/>
  <c r="S366" i="2" s="1"/>
  <c r="U366" i="2" s="1"/>
  <c r="V364" i="2"/>
  <c r="AF364" i="2" s="1"/>
  <c r="M365" i="2" l="1"/>
  <c r="N365" i="2" s="1"/>
  <c r="K365" i="2" s="1"/>
  <c r="L366" i="2" s="1"/>
  <c r="O366" i="2" s="1"/>
  <c r="R366" i="2" s="1"/>
  <c r="S367" i="2" s="1"/>
  <c r="U367" i="2" s="1"/>
  <c r="P364" i="2"/>
  <c r="Q365" i="2" s="1"/>
  <c r="T365" i="2" s="1"/>
  <c r="AD364" i="2"/>
  <c r="AI364" i="2"/>
  <c r="AJ364" i="2" s="1"/>
  <c r="AQ364" i="2"/>
  <c r="P365" i="2" l="1"/>
  <c r="Q366" i="2" s="1"/>
  <c r="V366" i="2" s="1"/>
  <c r="V365" i="2"/>
  <c r="AD365" i="2" s="1"/>
  <c r="M366" i="2"/>
  <c r="N366" i="2" s="1"/>
  <c r="K366" i="2" s="1"/>
  <c r="AQ365" i="2" l="1"/>
  <c r="T366" i="2"/>
  <c r="AF365" i="2"/>
  <c r="AI365" i="2"/>
  <c r="AJ365" i="2" s="1"/>
  <c r="P366" i="2"/>
  <c r="Q367" i="2" s="1"/>
  <c r="L367" i="2"/>
  <c r="O367" i="2" s="1"/>
  <c r="R367" i="2" s="1"/>
  <c r="S368" i="2" s="1"/>
  <c r="U368" i="2" s="1"/>
  <c r="M367" i="2"/>
  <c r="AD366" i="2"/>
  <c r="AF366" i="2"/>
  <c r="AI366" i="2"/>
  <c r="AQ366" i="2"/>
  <c r="AJ366" i="2" l="1"/>
  <c r="N367" i="2"/>
  <c r="K367" i="2" s="1"/>
  <c r="L368" i="2" s="1"/>
  <c r="O368" i="2" s="1"/>
  <c r="R368" i="2" s="1"/>
  <c r="S369" i="2" s="1"/>
  <c r="U369" i="2" s="1"/>
  <c r="T367" i="2"/>
  <c r="V367" i="2"/>
  <c r="P367" i="2"/>
  <c r="M368" i="2" l="1"/>
  <c r="N368" i="2" s="1"/>
  <c r="K368" i="2" s="1"/>
  <c r="L369" i="2" s="1"/>
  <c r="O369" i="2" s="1"/>
  <c r="R369" i="2" s="1"/>
  <c r="S370" i="2" s="1"/>
  <c r="U370" i="2" s="1"/>
  <c r="AD367" i="2"/>
  <c r="AQ367" i="2"/>
  <c r="AI367" i="2"/>
  <c r="AJ367" i="2" s="1"/>
  <c r="AF367" i="2"/>
  <c r="Q368" i="2"/>
  <c r="M369" i="2" l="1"/>
  <c r="N369" i="2" s="1"/>
  <c r="P368" i="2"/>
  <c r="Q369" i="2" s="1"/>
  <c r="T368" i="2"/>
  <c r="V368" i="2"/>
  <c r="P369" i="2" l="1"/>
  <c r="Q370" i="2" s="1"/>
  <c r="K369" i="2"/>
  <c r="M370" i="2" s="1"/>
  <c r="AI368" i="2"/>
  <c r="AJ368" i="2" s="1"/>
  <c r="AD368" i="2"/>
  <c r="AF368" i="2"/>
  <c r="AQ368" i="2"/>
  <c r="T369" i="2"/>
  <c r="V369" i="2"/>
  <c r="L370" i="2" l="1"/>
  <c r="O370" i="2" s="1"/>
  <c r="R370" i="2" s="1"/>
  <c r="S371" i="2" s="1"/>
  <c r="U371" i="2" s="1"/>
  <c r="AQ369" i="2"/>
  <c r="AF369" i="2"/>
  <c r="AI369" i="2"/>
  <c r="AJ369" i="2" s="1"/>
  <c r="AD369" i="2"/>
  <c r="P370" i="2"/>
  <c r="V370" i="2"/>
  <c r="T370" i="2"/>
  <c r="N370" i="2" l="1"/>
  <c r="K370" i="2" s="1"/>
  <c r="M371" i="2" s="1"/>
  <c r="AQ370" i="2"/>
  <c r="AI370" i="2"/>
  <c r="AJ370" i="2" s="1"/>
  <c r="AD370" i="2"/>
  <c r="AF370" i="2"/>
  <c r="Q371" i="2"/>
  <c r="M384" i="2"/>
  <c r="P371" i="2" l="1"/>
  <c r="Q372" i="2" s="1"/>
  <c r="L371" i="2"/>
  <c r="O371" i="2" s="1"/>
  <c r="R371" i="2" s="1"/>
  <c r="S372" i="2" s="1"/>
  <c r="U372" i="2" s="1"/>
  <c r="T371" i="2"/>
  <c r="V371" i="2"/>
  <c r="N371" i="2" l="1"/>
  <c r="K371" i="2" s="1"/>
  <c r="L372" i="2" s="1"/>
  <c r="O372" i="2" s="1"/>
  <c r="R372" i="2" s="1"/>
  <c r="S373" i="2" s="1"/>
  <c r="U373" i="2" s="1"/>
  <c r="T372" i="2"/>
  <c r="V372" i="2"/>
  <c r="AQ371" i="2"/>
  <c r="AD371" i="2"/>
  <c r="AF371" i="2"/>
  <c r="AI371" i="2"/>
  <c r="AJ371" i="2" s="1"/>
  <c r="M372" i="2" l="1"/>
  <c r="N372" i="2" s="1"/>
  <c r="K372" i="2" s="1"/>
  <c r="AF372" i="2"/>
  <c r="AI372" i="2"/>
  <c r="AJ372" i="2" s="1"/>
  <c r="AD372" i="2"/>
  <c r="AQ372" i="2"/>
  <c r="L373" i="2" l="1"/>
  <c r="M373" i="2"/>
  <c r="P372" i="2"/>
  <c r="Q373" i="2" s="1"/>
  <c r="P373" i="2" l="1"/>
  <c r="Q374" i="2" s="1"/>
  <c r="N373" i="2"/>
  <c r="O373" i="2"/>
  <c r="R373" i="2" s="1"/>
  <c r="S374" i="2" s="1"/>
  <c r="U374" i="2" s="1"/>
  <c r="V373" i="2"/>
  <c r="AF373" i="2" s="1"/>
  <c r="T373" i="2"/>
  <c r="T374" i="2" l="1"/>
  <c r="K373" i="2"/>
  <c r="V374" i="2"/>
  <c r="AD374" i="2" s="1"/>
  <c r="AD373" i="2"/>
  <c r="AQ373" i="2"/>
  <c r="AI373" i="2"/>
  <c r="AJ373" i="2" s="1"/>
  <c r="L374" i="2" l="1"/>
  <c r="O374" i="2" s="1"/>
  <c r="R374" i="2" s="1"/>
  <c r="M374" i="2"/>
  <c r="P374" i="2" s="1"/>
  <c r="Q375" i="2" s="1"/>
  <c r="T375" i="2" s="1"/>
  <c r="AF374" i="2"/>
  <c r="AQ374" i="2"/>
  <c r="AI374" i="2"/>
  <c r="AJ374" i="2" s="1"/>
  <c r="N374" i="2" l="1"/>
  <c r="K374" i="2" s="1"/>
  <c r="L375" i="2" s="1"/>
  <c r="O375" i="2" s="1"/>
  <c r="S375" i="2"/>
  <c r="M375" i="2"/>
  <c r="P375" i="2" s="1"/>
  <c r="R375" i="2" l="1"/>
  <c r="S376" i="2" s="1"/>
  <c r="U376" i="2" s="1"/>
  <c r="N375" i="2"/>
  <c r="K375" i="2" s="1"/>
  <c r="Q376" i="2"/>
  <c r="U375" i="2"/>
  <c r="V375" i="2"/>
  <c r="L376" i="2" l="1"/>
  <c r="O376" i="2" s="1"/>
  <c r="R376" i="2" s="1"/>
  <c r="M376" i="2"/>
  <c r="T376" i="2"/>
  <c r="V376" i="2"/>
  <c r="AQ375" i="2"/>
  <c r="AF375" i="2"/>
  <c r="AI375" i="2"/>
  <c r="AJ375" i="2" s="1"/>
  <c r="AD375" i="2"/>
  <c r="AQ376" i="2" l="1"/>
  <c r="AF376" i="2"/>
  <c r="AI376" i="2"/>
  <c r="AJ376" i="2" s="1"/>
  <c r="AD376" i="2"/>
  <c r="N376" i="2"/>
  <c r="K376" i="2" s="1"/>
  <c r="P376" i="2"/>
  <c r="S377" i="2"/>
  <c r="U377" i="2" s="1"/>
  <c r="Q377" i="2" l="1"/>
  <c r="L377" i="2"/>
  <c r="O377" i="2" s="1"/>
  <c r="R377" i="2" s="1"/>
  <c r="M377" i="2"/>
  <c r="N377" i="2" l="1"/>
  <c r="K377" i="2" s="1"/>
  <c r="L378" i="2" s="1"/>
  <c r="O378" i="2" s="1"/>
  <c r="S378" i="2"/>
  <c r="U378" i="2" s="1"/>
  <c r="P377" i="2"/>
  <c r="T377" i="2"/>
  <c r="V377" i="2"/>
  <c r="M378" i="2" l="1"/>
  <c r="N378" i="2" s="1"/>
  <c r="AI377" i="2"/>
  <c r="AJ377" i="2" s="1"/>
  <c r="AQ377" i="2"/>
  <c r="AD377" i="2"/>
  <c r="AF377" i="2"/>
  <c r="R378" i="2"/>
  <c r="S379" i="2" s="1"/>
  <c r="U379" i="2" s="1"/>
  <c r="Q378" i="2"/>
  <c r="P378" i="2" l="1"/>
  <c r="Q379" i="2" s="1"/>
  <c r="T379" i="2" s="1"/>
  <c r="K378" i="2"/>
  <c r="L379" i="2" s="1"/>
  <c r="O379" i="2" s="1"/>
  <c r="R379" i="2" s="1"/>
  <c r="S380" i="2" s="1"/>
  <c r="U380" i="2" s="1"/>
  <c r="T378" i="2"/>
  <c r="V378" i="2"/>
  <c r="V379" i="2" l="1"/>
  <c r="AF379" i="2" s="1"/>
  <c r="M379" i="2"/>
  <c r="P379" i="2" s="1"/>
  <c r="Q380" i="2" s="1"/>
  <c r="T380" i="2" s="1"/>
  <c r="AI378" i="2"/>
  <c r="AJ378" i="2" s="1"/>
  <c r="AQ378" i="2"/>
  <c r="AD378" i="2"/>
  <c r="AF378" i="2"/>
  <c r="AD379" i="2" l="1"/>
  <c r="AI379" i="2"/>
  <c r="AJ379" i="2" s="1"/>
  <c r="AQ379" i="2"/>
  <c r="V380" i="2"/>
  <c r="AQ380" i="2" s="1"/>
  <c r="N379" i="2"/>
  <c r="K379" i="2" s="1"/>
  <c r="M380" i="2" s="1"/>
  <c r="P380" i="2" s="1"/>
  <c r="AF380" i="2" l="1"/>
  <c r="AI380" i="2"/>
  <c r="AJ380" i="2" s="1"/>
  <c r="AD380" i="2"/>
  <c r="L380" i="2"/>
  <c r="O380" i="2" s="1"/>
  <c r="R380" i="2" s="1"/>
  <c r="S381" i="2" s="1"/>
  <c r="U381" i="2" s="1"/>
  <c r="Q381" i="2"/>
  <c r="N380" i="2" l="1"/>
  <c r="K380" i="2" s="1"/>
  <c r="L381" i="2" s="1"/>
  <c r="O381" i="2" s="1"/>
  <c r="R381" i="2" s="1"/>
  <c r="S382" i="2" s="1"/>
  <c r="U382" i="2" s="1"/>
  <c r="T381" i="2"/>
  <c r="V381" i="2"/>
  <c r="M381" i="2" l="1"/>
  <c r="N381" i="2" s="1"/>
  <c r="K381" i="2" s="1"/>
  <c r="L382" i="2" s="1"/>
  <c r="AF381" i="2"/>
  <c r="AQ381" i="2"/>
  <c r="AI381" i="2"/>
  <c r="AJ381" i="2" s="1"/>
  <c r="AD381" i="2"/>
  <c r="M382" i="2" l="1"/>
  <c r="N382" i="2" s="1"/>
  <c r="O382" i="2"/>
  <c r="R382" i="2" s="1"/>
  <c r="S383" i="2" s="1"/>
  <c r="U383" i="2" s="1"/>
  <c r="P381" i="2"/>
  <c r="Q382" i="2" s="1"/>
  <c r="V382" i="2" s="1"/>
  <c r="AD382" i="2" s="1"/>
  <c r="K382" i="2" l="1"/>
  <c r="M383" i="2" s="1"/>
  <c r="T382" i="2"/>
  <c r="AF382" i="2"/>
  <c r="AQ382" i="2"/>
  <c r="P382" i="2"/>
  <c r="Q383" i="2" s="1"/>
  <c r="T383" i="2" s="1"/>
  <c r="AI382" i="2"/>
  <c r="AJ382" i="2" s="1"/>
  <c r="L383" i="2" l="1"/>
  <c r="N383" i="2" s="1"/>
  <c r="V383" i="2"/>
  <c r="AI383" i="2" s="1"/>
  <c r="AJ383" i="2" s="1"/>
  <c r="P383" i="2"/>
  <c r="Q384" i="2" s="1"/>
  <c r="P384" i="2" s="1"/>
  <c r="O383" i="2" l="1"/>
  <c r="R383" i="2" s="1"/>
  <c r="S384" i="2" s="1"/>
  <c r="U384" i="2" s="1"/>
  <c r="AF383" i="2"/>
  <c r="AD383" i="2"/>
  <c r="T384" i="2"/>
  <c r="AQ383" i="2"/>
  <c r="V384" i="2" l="1"/>
  <c r="AQ384" i="2" s="1"/>
  <c r="K383" i="2"/>
  <c r="L384" i="2" s="1"/>
  <c r="N384" i="2" s="1"/>
  <c r="O384" i="2" l="1"/>
  <c r="R384" i="2" s="1"/>
  <c r="AD384" i="2"/>
  <c r="AF384" i="2"/>
  <c r="AI384" i="2"/>
  <c r="AJ384" i="2" s="1"/>
  <c r="K384" i="2" l="1"/>
  <c r="M16" i="2" l="1"/>
  <c r="P16" i="2" l="1"/>
  <c r="Q16" i="2"/>
  <c r="T16" i="2" l="1"/>
  <c r="U16" i="2" l="1"/>
  <c r="S16" i="2"/>
  <c r="O16" i="2"/>
  <c r="AQ16" i="2" l="1"/>
  <c r="AF16" i="2"/>
  <c r="V4" i="2" s="1"/>
  <c r="B28" i="12" s="1"/>
  <c r="AJ16" i="2"/>
  <c r="V7" i="2" s="1"/>
  <c r="B30" i="12" s="1"/>
  <c r="AD16" i="2"/>
  <c r="V14" i="2"/>
  <c r="B32" i="12" s="1"/>
  <c r="V16" i="2"/>
  <c r="L12" i="2"/>
  <c r="L16" i="2"/>
  <c r="L11" i="2"/>
  <c r="R16" i="2"/>
  <c r="V3" i="2" l="1"/>
  <c r="B27" i="12" s="1"/>
  <c r="AD14" i="2"/>
  <c r="N16" i="2"/>
  <c r="K16" i="2"/>
  <c r="B31" i="12"/>
  <c r="AL18" i="2"/>
  <c r="AO18" i="2" s="1"/>
  <c r="T8" i="2"/>
  <c r="AL19" i="2" l="1"/>
  <c r="AO19" i="2" s="1"/>
  <c r="AL20" i="2" l="1"/>
  <c r="AO20" i="2" s="1"/>
  <c r="AL21" i="2" l="1"/>
  <c r="AO21" i="2" s="1"/>
  <c r="AL22" i="2" l="1"/>
  <c r="AO22" i="2" s="1"/>
  <c r="AL23" i="2" l="1"/>
  <c r="AO23" i="2" s="1"/>
  <c r="AL24" i="2" l="1"/>
  <c r="AO24" i="2" s="1"/>
  <c r="AL25" i="2" l="1"/>
  <c r="AO25" i="2" s="1"/>
  <c r="AL26" i="2" l="1"/>
  <c r="AO26" i="2" s="1"/>
  <c r="AL27" i="2" l="1"/>
  <c r="AO27" i="2" s="1"/>
  <c r="AL28" i="2" l="1"/>
  <c r="AL29" i="2" s="1"/>
  <c r="AO28" i="2" l="1"/>
  <c r="AO29" i="2"/>
  <c r="AL30" i="2"/>
  <c r="AO30" i="2" l="1"/>
  <c r="AL31" i="2"/>
  <c r="AO31" i="2" l="1"/>
  <c r="AL32" i="2"/>
  <c r="AO32" i="2" l="1"/>
  <c r="AL33" i="2"/>
  <c r="AO33" i="2" l="1"/>
  <c r="AL34" i="2"/>
  <c r="AO34" i="2" l="1"/>
  <c r="AL35" i="2"/>
  <c r="AO35" i="2" l="1"/>
  <c r="AL36" i="2"/>
  <c r="AO36" i="2" l="1"/>
  <c r="AL37" i="2"/>
  <c r="AO37" i="2" l="1"/>
  <c r="AL38" i="2"/>
  <c r="AO38" i="2" l="1"/>
  <c r="AL39" i="2"/>
  <c r="AO39" i="2" l="1"/>
  <c r="AL40" i="2"/>
  <c r="AO40" i="2" l="1"/>
  <c r="AL41" i="2"/>
  <c r="AL42" i="2" l="1"/>
  <c r="AO41" i="2"/>
  <c r="AL43" i="2" l="1"/>
  <c r="AO42" i="2"/>
  <c r="AL44" i="2" l="1"/>
  <c r="AO43" i="2"/>
  <c r="AO44" i="2" l="1"/>
  <c r="AL45" i="2"/>
  <c r="AO45" i="2" l="1"/>
  <c r="AL46" i="2"/>
  <c r="AL47" i="2" l="1"/>
  <c r="AO46" i="2"/>
  <c r="AO47" i="2" l="1"/>
  <c r="AL48" i="2"/>
  <c r="AO48" i="2" l="1"/>
  <c r="AL49" i="2"/>
  <c r="AO49" i="2" l="1"/>
  <c r="AL50" i="2"/>
  <c r="AO50" i="2" l="1"/>
  <c r="AL51" i="2"/>
  <c r="AO51" i="2" l="1"/>
  <c r="AL52" i="2"/>
  <c r="AO52" i="2" l="1"/>
  <c r="AL53" i="2"/>
  <c r="AO53" i="2" l="1"/>
  <c r="AL54" i="2"/>
  <c r="AO54" i="2" l="1"/>
  <c r="AL55" i="2"/>
  <c r="AO55" i="2" l="1"/>
  <c r="AL56" i="2"/>
  <c r="AO56" i="2" l="1"/>
  <c r="AL57" i="2"/>
  <c r="AO57" i="2" l="1"/>
  <c r="AL58" i="2"/>
  <c r="AO58" i="2" l="1"/>
  <c r="AL59" i="2"/>
  <c r="AO59" i="2" l="1"/>
  <c r="AL60" i="2"/>
  <c r="AL61" i="2" l="1"/>
  <c r="AO60" i="2"/>
  <c r="AL62" i="2" l="1"/>
  <c r="AO61" i="2"/>
  <c r="AO62" i="2" l="1"/>
  <c r="AL63" i="2"/>
  <c r="AL64" i="2" l="1"/>
  <c r="AO63" i="2"/>
  <c r="AO64" i="2" l="1"/>
  <c r="AL65" i="2"/>
  <c r="AO65" i="2" l="1"/>
  <c r="AL66" i="2"/>
  <c r="AO66" i="2" l="1"/>
  <c r="AL67" i="2"/>
  <c r="AO67" i="2" l="1"/>
  <c r="AL68" i="2"/>
  <c r="AO68" i="2" l="1"/>
  <c r="AL69" i="2"/>
  <c r="AO69" i="2" l="1"/>
  <c r="AL70" i="2"/>
  <c r="AO70" i="2" l="1"/>
  <c r="AL71" i="2"/>
  <c r="AO71" i="2" l="1"/>
  <c r="AL72" i="2"/>
  <c r="AO72" i="2" l="1"/>
  <c r="AL73" i="2"/>
  <c r="AO73" i="2" l="1"/>
  <c r="AL74" i="2"/>
  <c r="AO74" i="2" l="1"/>
  <c r="AL75" i="2"/>
  <c r="AL76" i="2" l="1"/>
  <c r="AO75" i="2"/>
  <c r="AO76" i="2" l="1"/>
  <c r="AL77" i="2"/>
  <c r="AO77" i="2" l="1"/>
  <c r="AL78" i="2"/>
  <c r="AO78" i="2" l="1"/>
  <c r="AL79" i="2"/>
  <c r="AO79" i="2" l="1"/>
  <c r="AL80" i="2"/>
  <c r="AL81" i="2" l="1"/>
  <c r="AO80" i="2"/>
  <c r="AL82" i="2" l="1"/>
  <c r="AO81" i="2"/>
  <c r="AO82" i="2" l="1"/>
  <c r="AL83" i="2"/>
  <c r="AO83" i="2" l="1"/>
  <c r="AL84" i="2"/>
  <c r="AO84" i="2" l="1"/>
  <c r="AL85" i="2"/>
  <c r="AO85" i="2" l="1"/>
  <c r="AL86" i="2"/>
  <c r="AO86" i="2" l="1"/>
  <c r="AL87" i="2"/>
  <c r="AO87" i="2" l="1"/>
  <c r="AL88" i="2"/>
  <c r="AO88" i="2" l="1"/>
  <c r="AL89" i="2"/>
  <c r="AO89" i="2" l="1"/>
  <c r="AL90" i="2"/>
  <c r="AO90" i="2" l="1"/>
  <c r="AL91" i="2"/>
  <c r="AO91" i="2" l="1"/>
  <c r="AL92" i="2"/>
  <c r="AO92" i="2" l="1"/>
  <c r="AL93" i="2"/>
  <c r="AL94" i="2" l="1"/>
  <c r="AO93" i="2"/>
  <c r="AO94" i="2" l="1"/>
  <c r="AL95" i="2"/>
  <c r="AO95" i="2" l="1"/>
  <c r="AL96" i="2"/>
  <c r="AO96" i="2" l="1"/>
  <c r="AL97" i="2"/>
  <c r="AO97" i="2" l="1"/>
  <c r="AL98" i="2"/>
  <c r="AO98" i="2" l="1"/>
  <c r="AL99" i="2"/>
  <c r="AO99" i="2" l="1"/>
  <c r="AL100" i="2"/>
  <c r="AO100" i="2" l="1"/>
  <c r="AL101" i="2"/>
  <c r="AO101" i="2" l="1"/>
  <c r="AL102" i="2"/>
  <c r="AO102" i="2" l="1"/>
  <c r="AL103" i="2"/>
  <c r="AO103" i="2" l="1"/>
  <c r="AL104" i="2"/>
  <c r="AO104" i="2" l="1"/>
  <c r="AL105" i="2"/>
  <c r="AO105" i="2" l="1"/>
  <c r="AL106" i="2"/>
  <c r="AL107" i="2" l="1"/>
  <c r="AO106" i="2"/>
  <c r="AO107" i="2" l="1"/>
  <c r="AL108" i="2"/>
  <c r="AL109" i="2" l="1"/>
  <c r="AO108" i="2"/>
  <c r="AL110" i="2" l="1"/>
  <c r="AO109" i="2"/>
  <c r="AO110" i="2" l="1"/>
  <c r="AL111" i="2"/>
  <c r="AL112" i="2" l="1"/>
  <c r="AO111" i="2"/>
  <c r="AO112" i="2" l="1"/>
  <c r="AL113" i="2"/>
  <c r="AO113" i="2" l="1"/>
  <c r="AL114" i="2"/>
  <c r="AO114" i="2" l="1"/>
  <c r="AL115" i="2"/>
  <c r="AO115" i="2" l="1"/>
  <c r="AL116" i="2"/>
  <c r="AO116" i="2" l="1"/>
  <c r="AL117" i="2"/>
  <c r="AO117" i="2" l="1"/>
  <c r="AL118" i="2"/>
  <c r="AO118" i="2" l="1"/>
  <c r="AL119" i="2"/>
  <c r="AO119" i="2" l="1"/>
  <c r="AL120" i="2"/>
  <c r="AL121" i="2" l="1"/>
  <c r="AO120" i="2"/>
  <c r="AO121" i="2" l="1"/>
  <c r="AL122" i="2"/>
  <c r="AO122" i="2" l="1"/>
  <c r="AL123" i="2"/>
  <c r="AL124" i="2" l="1"/>
  <c r="AO123" i="2"/>
  <c r="AO124" i="2" l="1"/>
  <c r="AL125" i="2"/>
  <c r="AO125" i="2" l="1"/>
  <c r="AL126" i="2"/>
  <c r="AL127" i="2" l="1"/>
  <c r="AO126" i="2"/>
  <c r="AL128" i="2" l="1"/>
  <c r="AO127" i="2"/>
  <c r="AO128" i="2" l="1"/>
  <c r="AL129" i="2"/>
  <c r="AL130" i="2" l="1"/>
  <c r="AO129" i="2"/>
  <c r="AO130" i="2" l="1"/>
  <c r="AL131" i="2"/>
  <c r="AO131" i="2" l="1"/>
  <c r="AL132" i="2"/>
  <c r="AO132" i="2" l="1"/>
  <c r="AL133" i="2"/>
  <c r="AL134" i="2" l="1"/>
  <c r="AO133" i="2"/>
  <c r="AO134" i="2" l="1"/>
  <c r="AL135" i="2"/>
  <c r="AO135" i="2" l="1"/>
  <c r="AL136" i="2"/>
  <c r="AO136" i="2" l="1"/>
  <c r="AL137" i="2"/>
  <c r="AO137" i="2" l="1"/>
  <c r="AL138" i="2"/>
  <c r="AO138" i="2" l="1"/>
  <c r="AL139" i="2"/>
  <c r="AO139" i="2" l="1"/>
  <c r="AL140" i="2"/>
  <c r="AO140" i="2" l="1"/>
  <c r="AL141" i="2"/>
  <c r="AO141" i="2" l="1"/>
  <c r="AL142" i="2"/>
  <c r="AL143" i="2" l="1"/>
  <c r="AO142" i="2"/>
  <c r="AL144" i="2" l="1"/>
  <c r="AO143" i="2"/>
  <c r="AL145" i="2" l="1"/>
  <c r="AO144" i="2"/>
  <c r="AO145" i="2" l="1"/>
  <c r="AL146" i="2"/>
  <c r="AO146" i="2" l="1"/>
  <c r="AL147" i="2"/>
  <c r="AO147" i="2" l="1"/>
  <c r="AL148" i="2"/>
  <c r="AO148" i="2" l="1"/>
  <c r="AL149" i="2"/>
  <c r="AO149" i="2" l="1"/>
  <c r="AL150" i="2"/>
  <c r="AO150" i="2" l="1"/>
  <c r="AL151" i="2"/>
  <c r="AO151" i="2" l="1"/>
  <c r="AL152" i="2"/>
  <c r="AL153" i="2" l="1"/>
  <c r="AO152" i="2"/>
  <c r="AO153" i="2" l="1"/>
  <c r="AL154" i="2"/>
  <c r="AO154" i="2" l="1"/>
  <c r="AL155" i="2"/>
  <c r="AO155" i="2" l="1"/>
  <c r="AL156" i="2"/>
  <c r="AO156" i="2" l="1"/>
  <c r="AL157" i="2"/>
  <c r="AL158" i="2" l="1"/>
  <c r="AO157" i="2"/>
  <c r="AL159" i="2" l="1"/>
  <c r="AO158" i="2"/>
  <c r="AL160" i="2" l="1"/>
  <c r="AO159" i="2"/>
  <c r="AL161" i="2" l="1"/>
  <c r="AO160" i="2"/>
  <c r="AL162" i="2" l="1"/>
  <c r="AO161" i="2"/>
  <c r="AO162" i="2" l="1"/>
  <c r="AL163" i="2"/>
  <c r="AL164" i="2" l="1"/>
  <c r="AO163" i="2"/>
  <c r="AO164" i="2" l="1"/>
  <c r="AL165" i="2"/>
  <c r="AO165" i="2" l="1"/>
  <c r="AL166" i="2"/>
  <c r="AO166" i="2" l="1"/>
  <c r="AL167" i="2"/>
  <c r="AL168" i="2" l="1"/>
  <c r="AO167" i="2"/>
  <c r="AO168" i="2" l="1"/>
  <c r="AL169" i="2"/>
  <c r="AO169" i="2" l="1"/>
  <c r="AL170" i="2"/>
  <c r="AO170" i="2" l="1"/>
  <c r="AL171" i="2"/>
  <c r="AO171" i="2" l="1"/>
  <c r="AL172" i="2"/>
  <c r="AO172" i="2" l="1"/>
  <c r="AL173" i="2"/>
  <c r="AL174" i="2" l="1"/>
  <c r="AO173" i="2"/>
  <c r="AO174" i="2" l="1"/>
  <c r="AL175" i="2"/>
  <c r="AO175" i="2" l="1"/>
  <c r="AL176" i="2"/>
  <c r="AO176" i="2" l="1"/>
  <c r="AL177" i="2"/>
  <c r="AO177" i="2" l="1"/>
  <c r="AL178" i="2"/>
  <c r="AO178" i="2" l="1"/>
  <c r="AL179" i="2"/>
  <c r="AL180" i="2" l="1"/>
  <c r="AO179" i="2"/>
  <c r="AO180" i="2" l="1"/>
  <c r="AL181" i="2"/>
  <c r="AO181" i="2" l="1"/>
  <c r="AL182" i="2"/>
  <c r="AO182" i="2" l="1"/>
  <c r="AL183" i="2"/>
  <c r="AL184" i="2" l="1"/>
  <c r="AO183" i="2"/>
  <c r="AO184" i="2" l="1"/>
  <c r="AL185" i="2"/>
  <c r="AO185" i="2" l="1"/>
  <c r="AL186" i="2"/>
  <c r="AO186" i="2" l="1"/>
  <c r="AL187" i="2"/>
  <c r="AO187" i="2" l="1"/>
  <c r="AL188" i="2"/>
  <c r="AO188" i="2" l="1"/>
  <c r="AL189" i="2"/>
  <c r="AO189" i="2" l="1"/>
  <c r="AL190" i="2"/>
  <c r="AO190" i="2" l="1"/>
  <c r="AL191" i="2"/>
  <c r="AO191" i="2" l="1"/>
  <c r="AL192" i="2"/>
  <c r="AO192" i="2" l="1"/>
  <c r="AL193" i="2"/>
  <c r="AO193" i="2" l="1"/>
  <c r="AL194" i="2"/>
  <c r="AO194" i="2" l="1"/>
  <c r="AL195" i="2"/>
  <c r="AO195" i="2" l="1"/>
  <c r="AL196" i="2"/>
  <c r="AO196" i="2" l="1"/>
  <c r="AL197" i="2"/>
  <c r="AO197" i="2" l="1"/>
  <c r="AL198" i="2"/>
  <c r="AO198" i="2" l="1"/>
  <c r="AL199" i="2"/>
  <c r="AO199" i="2" l="1"/>
  <c r="AL200" i="2"/>
  <c r="AO200" i="2" l="1"/>
  <c r="AL201" i="2"/>
  <c r="AO201" i="2" l="1"/>
  <c r="AL202" i="2"/>
  <c r="AL203" i="2" l="1"/>
  <c r="AO202" i="2"/>
  <c r="AO203" i="2" l="1"/>
  <c r="AL204" i="2"/>
  <c r="AO204" i="2" l="1"/>
  <c r="AL205" i="2"/>
  <c r="AO205" i="2" l="1"/>
  <c r="AL206" i="2"/>
  <c r="AO206" i="2" l="1"/>
  <c r="AL207" i="2"/>
  <c r="AO207" i="2" l="1"/>
  <c r="AL208" i="2"/>
  <c r="AO208" i="2" l="1"/>
  <c r="AL209" i="2"/>
  <c r="AL210" i="2" l="1"/>
  <c r="AO209" i="2"/>
  <c r="AO210" i="2" l="1"/>
  <c r="AL211" i="2"/>
  <c r="AL212" i="2" l="1"/>
  <c r="AO211" i="2"/>
  <c r="AO212" i="2" l="1"/>
  <c r="AL213" i="2"/>
  <c r="AO213" i="2" l="1"/>
  <c r="AL214" i="2"/>
  <c r="AO214" i="2" l="1"/>
  <c r="AL215" i="2"/>
  <c r="AL216" i="2" l="1"/>
  <c r="AO215" i="2"/>
  <c r="AL217" i="2" l="1"/>
  <c r="AO216" i="2"/>
  <c r="AO217" i="2" l="1"/>
  <c r="AL218" i="2"/>
  <c r="AO218" i="2" l="1"/>
  <c r="AL219" i="2"/>
  <c r="AO219" i="2" l="1"/>
  <c r="AL220" i="2"/>
  <c r="AL221" i="2" l="1"/>
  <c r="AO220" i="2"/>
  <c r="AL222" i="2" l="1"/>
  <c r="AO221" i="2"/>
  <c r="AL223" i="2" l="1"/>
  <c r="AO222" i="2"/>
  <c r="AO223" i="2" l="1"/>
  <c r="AL224" i="2"/>
  <c r="AO224" i="2" l="1"/>
  <c r="AL225" i="2"/>
  <c r="AO225" i="2" l="1"/>
  <c r="AL226" i="2"/>
  <c r="AO226" i="2" l="1"/>
  <c r="AL227" i="2"/>
  <c r="AO227" i="2" l="1"/>
  <c r="AL228" i="2"/>
  <c r="AL229" i="2" l="1"/>
  <c r="AO228" i="2"/>
  <c r="AO229" i="2" l="1"/>
  <c r="AL230" i="2"/>
  <c r="AO230" i="2" l="1"/>
  <c r="AL231" i="2"/>
  <c r="AO231" i="2" l="1"/>
  <c r="AL232" i="2"/>
  <c r="AO232" i="2" l="1"/>
  <c r="AL233" i="2"/>
  <c r="AO233" i="2" l="1"/>
  <c r="AL234" i="2"/>
  <c r="AO234" i="2" l="1"/>
  <c r="AL235" i="2"/>
  <c r="AL236" i="2" l="1"/>
  <c r="AO235" i="2"/>
  <c r="AL237" i="2" l="1"/>
  <c r="AO236" i="2"/>
  <c r="AO237" i="2" l="1"/>
  <c r="AL238" i="2"/>
  <c r="AL239" i="2" l="1"/>
  <c r="AO238" i="2"/>
  <c r="AO239" i="2" l="1"/>
  <c r="AL240" i="2"/>
  <c r="AL241" i="2" l="1"/>
  <c r="AO240" i="2"/>
  <c r="AO241" i="2" l="1"/>
  <c r="AL242" i="2"/>
  <c r="AO242" i="2" l="1"/>
  <c r="AL243" i="2"/>
  <c r="AO243" i="2" l="1"/>
  <c r="AL244" i="2"/>
  <c r="AO244" i="2" l="1"/>
  <c r="AL245" i="2"/>
  <c r="AL246" i="2" l="1"/>
  <c r="AO245" i="2"/>
  <c r="AO246" i="2" l="1"/>
  <c r="AL247" i="2"/>
  <c r="AO247" i="2" l="1"/>
  <c r="AL248" i="2"/>
  <c r="AO248" i="2" l="1"/>
  <c r="AL249" i="2"/>
  <c r="AL250" i="2" l="1"/>
  <c r="AO249" i="2"/>
  <c r="AL251" i="2" l="1"/>
  <c r="AO250" i="2"/>
  <c r="AL252" i="2" l="1"/>
  <c r="AO251" i="2"/>
  <c r="AO252" i="2" l="1"/>
  <c r="AL253" i="2"/>
  <c r="AO253" i="2" l="1"/>
  <c r="AL254" i="2"/>
  <c r="AL255" i="2" l="1"/>
  <c r="AO254" i="2"/>
  <c r="AO255" i="2" l="1"/>
  <c r="AL256" i="2"/>
  <c r="AO256" i="2" l="1"/>
  <c r="AL257" i="2"/>
  <c r="AO257" i="2" l="1"/>
  <c r="AL258" i="2"/>
  <c r="AO258" i="2" l="1"/>
  <c r="AL259" i="2"/>
  <c r="AO259" i="2" l="1"/>
  <c r="AL260" i="2"/>
  <c r="AO260" i="2" l="1"/>
  <c r="AL261" i="2"/>
  <c r="AO261" i="2" l="1"/>
  <c r="AL262" i="2"/>
  <c r="AO262" i="2" l="1"/>
  <c r="AL263" i="2"/>
  <c r="AL264" i="2" l="1"/>
  <c r="AO263" i="2"/>
  <c r="AO264" i="2" l="1"/>
  <c r="AL265" i="2"/>
  <c r="AL266" i="2" l="1"/>
  <c r="AO265" i="2"/>
  <c r="AO266" i="2" l="1"/>
  <c r="AL267" i="2"/>
  <c r="AL268" i="2" l="1"/>
  <c r="AO267" i="2"/>
  <c r="AL269" i="2" l="1"/>
  <c r="AO268" i="2"/>
  <c r="AO269" i="2" l="1"/>
  <c r="AL270" i="2"/>
  <c r="AL271" i="2" l="1"/>
  <c r="AO270" i="2"/>
  <c r="AO271" i="2" l="1"/>
  <c r="AL272" i="2"/>
  <c r="AL273" i="2" l="1"/>
  <c r="AO272" i="2"/>
  <c r="AO273" i="2" l="1"/>
  <c r="AL274" i="2"/>
  <c r="AO274" i="2" l="1"/>
  <c r="AL275" i="2"/>
  <c r="AO275" i="2" l="1"/>
  <c r="AL276" i="2"/>
  <c r="AO276" i="2" l="1"/>
  <c r="AL277" i="2"/>
  <c r="AO277" i="2" l="1"/>
  <c r="AL278" i="2"/>
  <c r="AO278" i="2" l="1"/>
  <c r="AL279" i="2"/>
  <c r="AO279" i="2" l="1"/>
  <c r="AL280" i="2"/>
  <c r="AL281" i="2" l="1"/>
  <c r="AO280" i="2"/>
  <c r="AO281" i="2" l="1"/>
  <c r="AL282" i="2"/>
  <c r="AO282" i="2" l="1"/>
  <c r="AL283" i="2"/>
  <c r="AO283" i="2" l="1"/>
  <c r="AL284" i="2"/>
  <c r="AO284" i="2" l="1"/>
  <c r="AL285" i="2"/>
  <c r="AO285" i="2" l="1"/>
  <c r="AL286" i="2"/>
  <c r="AO286" i="2" l="1"/>
  <c r="AL287" i="2"/>
  <c r="AO287" i="2" l="1"/>
  <c r="AL288" i="2"/>
  <c r="AO288" i="2" l="1"/>
  <c r="AL289" i="2"/>
  <c r="AO289" i="2" l="1"/>
  <c r="AL290" i="2"/>
  <c r="AO290" i="2" l="1"/>
  <c r="AL291" i="2"/>
  <c r="AO291" i="2" l="1"/>
  <c r="AL292" i="2"/>
  <c r="AO292" i="2" l="1"/>
  <c r="AL293" i="2"/>
  <c r="AO293" i="2" l="1"/>
  <c r="AL294" i="2"/>
  <c r="AO294" i="2" l="1"/>
  <c r="AL295" i="2"/>
  <c r="AO295" i="2" l="1"/>
  <c r="AL296" i="2"/>
  <c r="AO296" i="2" l="1"/>
  <c r="AL297" i="2"/>
  <c r="AO297" i="2" l="1"/>
  <c r="AL298" i="2"/>
  <c r="AO298" i="2" l="1"/>
  <c r="AL299" i="2"/>
  <c r="AO299" i="2" l="1"/>
  <c r="AL300" i="2"/>
  <c r="AO300" i="2" l="1"/>
  <c r="AL301" i="2"/>
  <c r="AO301" i="2" l="1"/>
  <c r="AL302" i="2"/>
  <c r="AO302" i="2" l="1"/>
  <c r="AL303" i="2"/>
  <c r="AO303" i="2" l="1"/>
  <c r="AL304" i="2"/>
  <c r="AO304" i="2" l="1"/>
  <c r="AL305" i="2"/>
  <c r="AO305" i="2" l="1"/>
  <c r="AL306" i="2"/>
  <c r="AO306" i="2" l="1"/>
  <c r="AL307" i="2"/>
  <c r="AO307" i="2" l="1"/>
  <c r="AL308" i="2"/>
  <c r="AO308" i="2" l="1"/>
  <c r="AL309" i="2"/>
  <c r="AO309" i="2" l="1"/>
  <c r="AL310" i="2"/>
  <c r="AO310" i="2" l="1"/>
  <c r="AL311" i="2"/>
  <c r="AO311" i="2" l="1"/>
  <c r="AL312" i="2"/>
  <c r="AO312" i="2" l="1"/>
  <c r="AL313" i="2"/>
  <c r="AO313" i="2" l="1"/>
  <c r="AL314" i="2"/>
  <c r="AO314" i="2" l="1"/>
  <c r="AL315" i="2"/>
  <c r="AO315" i="2" l="1"/>
  <c r="AL316" i="2"/>
  <c r="AO316" i="2" l="1"/>
  <c r="AL317" i="2"/>
  <c r="AO317" i="2" l="1"/>
  <c r="AL318" i="2"/>
  <c r="AO318" i="2" l="1"/>
  <c r="AL319" i="2"/>
  <c r="AO319" i="2" l="1"/>
  <c r="AL320" i="2"/>
  <c r="AO320" i="2" l="1"/>
  <c r="AL321" i="2"/>
  <c r="AO321" i="2" l="1"/>
  <c r="AL322" i="2"/>
  <c r="AO322" i="2" l="1"/>
  <c r="AL323" i="2"/>
  <c r="AL324" i="2" l="1"/>
  <c r="AO323" i="2"/>
  <c r="AO324" i="2" l="1"/>
  <c r="AL325" i="2"/>
  <c r="AO325" i="2" l="1"/>
  <c r="AL326" i="2"/>
  <c r="AO326" i="2" l="1"/>
  <c r="AL327" i="2"/>
  <c r="AO327" i="2" l="1"/>
  <c r="AL328" i="2"/>
  <c r="AO328" i="2" l="1"/>
  <c r="AL329" i="2"/>
  <c r="AO329" i="2" l="1"/>
  <c r="AL330" i="2"/>
  <c r="AO330" i="2" l="1"/>
  <c r="AL331" i="2"/>
  <c r="AO331" i="2" l="1"/>
  <c r="AL332" i="2"/>
  <c r="AO332" i="2" l="1"/>
  <c r="AL333" i="2"/>
  <c r="AO333" i="2" l="1"/>
  <c r="AL334" i="2"/>
  <c r="AO334" i="2" l="1"/>
  <c r="AL335" i="2"/>
  <c r="AO335" i="2" l="1"/>
  <c r="AL336" i="2"/>
  <c r="AO336" i="2" l="1"/>
  <c r="AL337" i="2"/>
  <c r="AO337" i="2" l="1"/>
  <c r="AL338" i="2"/>
  <c r="AO338" i="2" l="1"/>
  <c r="AL339" i="2"/>
  <c r="AO339" i="2" l="1"/>
  <c r="AL340" i="2"/>
  <c r="AO340" i="2" l="1"/>
  <c r="AL341" i="2"/>
  <c r="AO341" i="2" l="1"/>
  <c r="AL342" i="2"/>
  <c r="AO342" i="2" l="1"/>
  <c r="AL343" i="2"/>
  <c r="AO343" i="2" l="1"/>
  <c r="AL344" i="2"/>
  <c r="AO344" i="2" l="1"/>
  <c r="AL345" i="2"/>
  <c r="AO345" i="2" l="1"/>
  <c r="AL346" i="2"/>
  <c r="AO346" i="2" l="1"/>
  <c r="AL347" i="2"/>
  <c r="AO347" i="2" l="1"/>
  <c r="AL348" i="2"/>
  <c r="AO348" i="2" l="1"/>
  <c r="AL349" i="2"/>
  <c r="AO349" i="2" l="1"/>
  <c r="AL350" i="2"/>
  <c r="AO350" i="2" l="1"/>
  <c r="AL351" i="2"/>
  <c r="AO351" i="2" l="1"/>
  <c r="AL352" i="2"/>
  <c r="AL353" i="2" l="1"/>
  <c r="AO352" i="2"/>
  <c r="AO353" i="2" l="1"/>
  <c r="AL354" i="2"/>
  <c r="AO354" i="2" l="1"/>
  <c r="AL355" i="2"/>
  <c r="AL356" i="2" l="1"/>
  <c r="AO355" i="2"/>
  <c r="AO356" i="2" l="1"/>
  <c r="AL357" i="2"/>
  <c r="AO357" i="2" l="1"/>
  <c r="AL358" i="2"/>
  <c r="AO358" i="2" l="1"/>
  <c r="AL359" i="2"/>
  <c r="AO359" i="2" l="1"/>
  <c r="AL360" i="2"/>
  <c r="AO360" i="2" l="1"/>
  <c r="AL361" i="2"/>
  <c r="AO361" i="2" l="1"/>
  <c r="AL362" i="2"/>
  <c r="AO362" i="2" l="1"/>
  <c r="AL363" i="2"/>
  <c r="AO363" i="2" l="1"/>
  <c r="AL364" i="2"/>
  <c r="AO364" i="2" l="1"/>
  <c r="AL365" i="2"/>
  <c r="AO365" i="2" l="1"/>
  <c r="AL366" i="2"/>
  <c r="AO366" i="2" l="1"/>
  <c r="AL367" i="2"/>
  <c r="AO367" i="2" l="1"/>
  <c r="AL368" i="2"/>
  <c r="AO368" i="2" l="1"/>
  <c r="AL369" i="2"/>
  <c r="AL370" i="2" l="1"/>
  <c r="AO369" i="2"/>
  <c r="AO370" i="2" l="1"/>
  <c r="AL371" i="2"/>
  <c r="AO371" i="2" l="1"/>
  <c r="AL372" i="2"/>
  <c r="AO372" i="2" l="1"/>
  <c r="AL373" i="2"/>
  <c r="AO373" i="2" l="1"/>
  <c r="AL374" i="2"/>
  <c r="AO374" i="2" l="1"/>
  <c r="AL375" i="2"/>
  <c r="AO375" i="2" l="1"/>
  <c r="AL376" i="2"/>
  <c r="AL377" i="2" l="1"/>
  <c r="AO376" i="2"/>
  <c r="AL378" i="2" l="1"/>
  <c r="AO377" i="2"/>
  <c r="AO378" i="2" l="1"/>
  <c r="AL379" i="2"/>
  <c r="AO379" i="2" l="1"/>
  <c r="AL380" i="2"/>
  <c r="AO380" i="2" l="1"/>
  <c r="AL381" i="2"/>
  <c r="AO381" i="2" l="1"/>
  <c r="AL382" i="2"/>
  <c r="AL383" i="2" l="1"/>
  <c r="AO382" i="2"/>
  <c r="AO383" i="2" l="1"/>
  <c r="AL384" i="2"/>
  <c r="AO384" i="2" l="1"/>
  <c r="AO16" i="2" l="1"/>
  <c r="AO14" i="2" s="1"/>
  <c r="V6" i="2" s="1"/>
  <c r="B29" i="12" s="1"/>
  <c r="AL16" i="2"/>
</calcChain>
</file>

<file path=xl/sharedStrings.xml><?xml version="1.0" encoding="utf-8"?>
<sst xmlns="http://schemas.openxmlformats.org/spreadsheetml/2006/main" count="373" uniqueCount="308">
  <si>
    <t>Vazão</t>
  </si>
  <si>
    <t>média</t>
  </si>
  <si>
    <t>Erro</t>
  </si>
  <si>
    <t>quadratico</t>
  </si>
  <si>
    <t>km2</t>
  </si>
  <si>
    <t>Ad=</t>
  </si>
  <si>
    <t>m3/s</t>
  </si>
  <si>
    <t>Rsolo</t>
  </si>
  <si>
    <t>calculada</t>
  </si>
  <si>
    <t>observada</t>
  </si>
  <si>
    <t>Inicialização</t>
  </si>
  <si>
    <t>Dados</t>
  </si>
  <si>
    <t>Parâmetros</t>
  </si>
  <si>
    <t>(mm/dia)</t>
  </si>
  <si>
    <t>100&lt;2000</t>
  </si>
  <si>
    <t>SUB ModeloSmapDiario</t>
  </si>
  <si>
    <t xml:space="preserve">     END IF</t>
  </si>
  <si>
    <t xml:space="preserve">                      ELSE</t>
  </si>
  <si>
    <t>entrada de dados</t>
  </si>
  <si>
    <t>entrada da inicializacao</t>
  </si>
  <si>
    <t>entrada de parametros</t>
  </si>
  <si>
    <t>entrada de evaporacao pot. e chuva</t>
  </si>
  <si>
    <t>inicializacao dos reservatorios</t>
  </si>
  <si>
    <t>loop diario</t>
  </si>
  <si>
    <t>ajusta chuva media na bacia</t>
  </si>
  <si>
    <t>calcula teor de umidade</t>
  </si>
  <si>
    <t>calcula evapotranspiracao real</t>
  </si>
  <si>
    <t>calcula recarga</t>
  </si>
  <si>
    <t>atualiza res. do solo</t>
  </si>
  <si>
    <t>testa saturacao do solo</t>
  </si>
  <si>
    <t>calcula escoamento direto</t>
  </si>
  <si>
    <t>atualiza res. da superficie</t>
  </si>
  <si>
    <t>calcula escoamento basico</t>
  </si>
  <si>
    <t>atualiza res. subterraneo</t>
  </si>
  <si>
    <t>calcula vazao total</t>
  </si>
  <si>
    <t>fim do loop</t>
  </si>
  <si>
    <t xml:space="preserve">   FOR i = 1 TO ndias </t>
  </si>
  <si>
    <t xml:space="preserve">   NEXT i   </t>
  </si>
  <si>
    <t>calcula escoamento superficial</t>
  </si>
  <si>
    <t>Modelo   S M A P          ( Soil Moisture Accounting Procedure )</t>
  </si>
  <si>
    <t>Esta planilha destina-se a calibração do modelo SMAP.</t>
  </si>
  <si>
    <t>O modelo SMAP é um modelo determinístico de simulação hidrológica do tipo transformação chuva-vazão.</t>
  </si>
  <si>
    <t>Você pode calibrar o exemplo fornecido ou montar seus próprios dados alterando as celulas com fundo azul.</t>
  </si>
  <si>
    <t xml:space="preserve">Foi desenvolvido em 1981 por Lopes J.E.G., Braga B.P.F. e Conejo J.G.L., e apresentado no International Symposium </t>
  </si>
  <si>
    <t>on Rainfall-Runoff Modeling realizado em Mississippi, U.S.A. e publicado pela Water Resourses Publications (1982).</t>
  </si>
  <si>
    <t>adaptando-se algumas modificações em sua estrutura.</t>
  </si>
  <si>
    <t>Necessita de dados de chuva, evaporação de tanque classe A e vazões médias diarias.</t>
  </si>
  <si>
    <t>LOPES J.E.G., BRAGA B.P.F., CONEJO J.G.L. (1982),</t>
  </si>
  <si>
    <t xml:space="preserve"> SMAP - A Simplified Hydrological Model, Applied Modelling in Catchment Hydrology, ed. V.P.Singh, Water Resourses Publications. </t>
  </si>
  <si>
    <t>LOPES J.E.G., PORTO R.L.L. (1991),</t>
  </si>
  <si>
    <t xml:space="preserve"> Técnica de Pesquisa Global de Parâmetros para a Calibração de Modelos Chuva-Vazão, ABRH, IX Simpósio Bras. de Rec. Hídricos.</t>
  </si>
  <si>
    <t xml:space="preserve">CANEDO P.M. (1989), </t>
  </si>
  <si>
    <t xml:space="preserve"> Hidrologia Superficial, Engenharia Hidrológica, ABRH/ed. UFRJ.</t>
  </si>
  <si>
    <t>TUCCI C.E.M. (1987),</t>
  </si>
  <si>
    <t xml:space="preserve"> Modelos Determinísticos, Modelos Para Gerenciamento de Recursos Hídricos, ABRH/ed. Nobel.</t>
  </si>
  <si>
    <t xml:space="preserve"> BIBLIOGRAFIA</t>
  </si>
  <si>
    <t>relativo</t>
  </si>
  <si>
    <t>C.Eficiencia</t>
  </si>
  <si>
    <t>desv.padrao</t>
  </si>
  <si>
    <t>media</t>
  </si>
  <si>
    <t>VT</t>
  </si>
  <si>
    <t>VN</t>
  </si>
  <si>
    <t>Sign</t>
  </si>
  <si>
    <t>Test</t>
  </si>
  <si>
    <t>C.C.Massa</t>
  </si>
  <si>
    <t>Sign Test</t>
  </si>
  <si>
    <t>Curva de Massa</t>
  </si>
  <si>
    <t>%</t>
  </si>
  <si>
    <t xml:space="preserve">  0,2&lt;10</t>
  </si>
  <si>
    <t>Pcof</t>
  </si>
  <si>
    <t>data</t>
  </si>
  <si>
    <t>Thiessen</t>
  </si>
  <si>
    <t>inicialização</t>
  </si>
  <si>
    <t>Faixa Variação</t>
  </si>
  <si>
    <t>mm</t>
  </si>
  <si>
    <t>dias</t>
  </si>
  <si>
    <t>min</t>
  </si>
  <si>
    <t>max</t>
  </si>
  <si>
    <t>basica</t>
  </si>
  <si>
    <t>Str</t>
  </si>
  <si>
    <t>K2t</t>
  </si>
  <si>
    <t>Crec</t>
  </si>
  <si>
    <t>Ai</t>
  </si>
  <si>
    <t>Capc</t>
  </si>
  <si>
    <t>Kkt</t>
  </si>
  <si>
    <t>Tuin</t>
  </si>
  <si>
    <t>Ebin</t>
  </si>
  <si>
    <t>Supin</t>
  </si>
  <si>
    <t>Ep</t>
  </si>
  <si>
    <t>P</t>
  </si>
  <si>
    <t>Tu</t>
  </si>
  <si>
    <t>Es</t>
  </si>
  <si>
    <t>Er</t>
  </si>
  <si>
    <t>Rec</t>
  </si>
  <si>
    <t>Rsup</t>
  </si>
  <si>
    <t>Ed</t>
  </si>
  <si>
    <t>Rsub</t>
  </si>
  <si>
    <t>Eb</t>
  </si>
  <si>
    <t>potencial</t>
  </si>
  <si>
    <t>P1</t>
  </si>
  <si>
    <t>P2</t>
  </si>
  <si>
    <t>P3</t>
  </si>
  <si>
    <t>P4</t>
  </si>
  <si>
    <t>P5</t>
  </si>
  <si>
    <t>P6</t>
  </si>
  <si>
    <t>INPUT ndias, Ad</t>
  </si>
  <si>
    <t>INPUT  Tuin, Ebin, Supin</t>
  </si>
  <si>
    <t>INPUT Ep(i), Pr(i), Pcof</t>
  </si>
  <si>
    <t>Assessing Systematic Errors in Rainfall-Runoff Models, Journal of Hydrology, nº 20, pp 121-136</t>
  </si>
  <si>
    <t xml:space="preserve">AITKEN, A. P. (1973), </t>
  </si>
  <si>
    <t xml:space="preserve">  0&lt;100</t>
  </si>
  <si>
    <t>Rsolo(0) = Tuin / 100 * Str</t>
  </si>
  <si>
    <t>Rsub(0) = Ebin / (1 - .5 ^ (1 / Kkt)) / Ad * 86.4</t>
  </si>
  <si>
    <t>Rsup(0) = Supin / (1 - .5 ^ (1 / K2t)) / Ad * 86.4</t>
  </si>
  <si>
    <t xml:space="preserve">     P(i) = Pr(i) * Pcof   </t>
  </si>
  <si>
    <t xml:space="preserve">     Tu(i) = Rsolo(i-1) / Str   </t>
  </si>
  <si>
    <t xml:space="preserve">     IF P(i) &gt; Ai THEN   </t>
  </si>
  <si>
    <t xml:space="preserve">     IF (P(i) - Es(i)) &gt; Ep(i) THEN </t>
  </si>
  <si>
    <t xml:space="preserve">     IF Rsolo(i-1) &gt; (Capc/100 * Str) THEN </t>
  </si>
  <si>
    <t xml:space="preserve">                           Rec(i) = Crec/100 * Tu(i) * (Rsolo(i-1) - (Capc/100 * Str))</t>
  </si>
  <si>
    <t xml:space="preserve">                           Rec(i) = 0</t>
  </si>
  <si>
    <t xml:space="preserve">     Rsolo(i) = Rsolo(i-1) + P(i) - Es(i) - Er(i) - Rec(i)</t>
  </si>
  <si>
    <t xml:space="preserve">     IF Rsolo(i) &gt; Str THEN </t>
  </si>
  <si>
    <t xml:space="preserve">                         Es(i) = Es(i) + Rsolo(i) - Str(i)</t>
  </si>
  <si>
    <t xml:space="preserve">                         Rsolo(i) = Str</t>
  </si>
  <si>
    <t xml:space="preserve">     Ed(i) = Rsup(i-1) * (1 - .5 ^ (1 / K2t)) </t>
  </si>
  <si>
    <t xml:space="preserve">     Rsup(i) = Rsup(i-1) + Es(i) - Ed(i)</t>
  </si>
  <si>
    <t xml:space="preserve">     Eb(i) = Rsub(i-1) * (1 - .5 ^ (1 / Kkt))</t>
  </si>
  <si>
    <t xml:space="preserve">     Rsub(i) = Rsub(i-1) + Rec(i) -Eb(i)</t>
  </si>
  <si>
    <r>
      <t xml:space="preserve">     Q(i) = (Ed</t>
    </r>
    <r>
      <rPr>
        <sz val="10"/>
        <color indexed="18"/>
        <rFont val="Arial"/>
        <family val="2"/>
      </rPr>
      <t xml:space="preserve">(i) + Eb(i)) * Ad / 86.4 </t>
    </r>
  </si>
  <si>
    <t>Permite a calibração manual e a utilização do solver para calibração semi-automática. Apresenta saída gráfica para análise.</t>
  </si>
  <si>
    <t>jelopes1@gmail.com</t>
  </si>
  <si>
    <t>Moriasi, D. N. (2007),</t>
  </si>
  <si>
    <t>MODEL EVALUATION GUIDELINES FOR SYSTEMATIC QUANTIFICATION OF ACCURACY IN WATERSHED SIMULATIONS</t>
  </si>
  <si>
    <t>Transactions of the ASABE Vol. 50(3): 885−900 2007 American Society of Agricultural and Biological Engineers ISSN 0001−2351</t>
  </si>
  <si>
    <t>dist.media</t>
  </si>
  <si>
    <t>ao quadrado</t>
  </si>
  <si>
    <t>erro abs.</t>
  </si>
  <si>
    <t>variança</t>
  </si>
  <si>
    <t>dados</t>
  </si>
  <si>
    <t>residuos</t>
  </si>
  <si>
    <t>v.obs</t>
  </si>
  <si>
    <t>erro absoluto</t>
  </si>
  <si>
    <t>Neste exemplo pode-se mudar os parâmetros de entrada para avaliar a sensibilidade dos mesmos.</t>
  </si>
  <si>
    <t>Pbias</t>
  </si>
  <si>
    <t>Avaliação do Ajuste</t>
  </si>
  <si>
    <t xml:space="preserve">  20&lt;60</t>
  </si>
  <si>
    <t xml:space="preserve">  0&lt;9</t>
  </si>
  <si>
    <t xml:space="preserve">  10&lt;270</t>
  </si>
  <si>
    <t>Foi originalmente desenvolvido para intervalo de tempo diário e posteriormente apresentada  versão mensal,</t>
  </si>
  <si>
    <t>(m3/s)</t>
  </si>
  <si>
    <t>ano/med</t>
  </si>
  <si>
    <t xml:space="preserve">O desenvolvimento do modelo baseou-se na experiência com a aplicação do modelo Stanford Watershed IV (Crawford &amp; Linsley, 1966) </t>
  </si>
  <si>
    <t>e modelo Mero  (Mero, 1969) em trabalhos realizados no DAEE- Departamento de Águas e Energia Elétrica do Estado de São Paulo.</t>
  </si>
  <si>
    <t>Crawford, N., &amp; Linsley, R. (1966). Digital Simulation on Hydrology: Stanford Watershed Model IV. Stanford University. Palo Alto, CA: Stanford University Press.</t>
  </si>
  <si>
    <t xml:space="preserve">Mero, F. (1969). An approach to daily Hydrometeorological Water Balance Computations for Surface and Ground Water Basins. Delft Seminar. </t>
  </si>
  <si>
    <t>METODOLOGIA DO MODELO SMAP</t>
  </si>
  <si>
    <t>Em sua versão diária, tem a seguinte descrição:</t>
  </si>
  <si>
    <t>É constituído de três reservatórios matemáticos, cujas variáveis de estado são atualizadas a cada dia da forma:</t>
  </si>
  <si>
    <t>A figura ilustra a estrutura do modelo em sua versão diária.</t>
  </si>
  <si>
    <t>Rsolo(i) = Rsolo(i-1) + P(i) – Es(i) – Er(i) – Rec(i)</t>
  </si>
  <si>
    <t>Rsup(i) = Rsup(i-1) + Es(i) – Ed(i)</t>
  </si>
  <si>
    <t>Rsub(i) = Rsub(i-1) + Rec(i) – Eb(i)</t>
  </si>
  <si>
    <t>onde:</t>
  </si>
  <si>
    <t>Rsolo(i) = reservatório do solo (zona aerada) (mm)</t>
  </si>
  <si>
    <t>Rsup(i)  = reservatório da superfície da bacia (mm)</t>
  </si>
  <si>
    <t>Rsub(i)  = reservatório subterrâneo (zona saturada) (mm)</t>
  </si>
  <si>
    <t>Es(i)    = escoamento superficial (mm)</t>
  </si>
  <si>
    <t>Ed(i)    = escoamento direto (mm)</t>
  </si>
  <si>
    <t>Er(i)    = evapotranspiração real (mm)</t>
  </si>
  <si>
    <t>Rec(i)   = recarga subterrânea (mm)</t>
  </si>
  <si>
    <t>Eb(i)    = escoamento básico (mm)</t>
  </si>
  <si>
    <t>i = intervalo de tempo (dia)</t>
  </si>
  <si>
    <t>inicialização:</t>
  </si>
  <si>
    <t>Tuin = teor de umidade inicial (%)</t>
  </si>
  <si>
    <t>Supin = vazão superficial inicial (m3/s)</t>
  </si>
  <si>
    <t>Ebin = vazão básica inicial (m3/s)</t>
  </si>
  <si>
    <t>Ad   = área de drenagem (km2)</t>
  </si>
  <si>
    <t>Str = capacidade de saturação do solo (mm)</t>
  </si>
  <si>
    <t>É composto de 5 funções de transferência:</t>
  </si>
  <si>
    <t>A separação do escoamento superficial (equação 1) é baseado no método do SCS (Soil Conservation Service do U.S.Dept. Agr.).</t>
  </si>
  <si>
    <t>1- Se (P(i) &gt; Ai)</t>
  </si>
  <si>
    <t>Então</t>
  </si>
  <si>
    <t>Caso contrário</t>
  </si>
  <si>
    <t>Es(i) = 0</t>
  </si>
  <si>
    <t>2- Se ((P(i) – Es(i) ) &gt; Ep(i) )</t>
  </si>
  <si>
    <t>Er(i) = Ep(i)</t>
  </si>
  <si>
    <t>Er(i) = (P(i) – Es(i) ) + (Ep(i) - (P(i) – Es(i) )) * Tu(i)</t>
  </si>
  <si>
    <t>Onde</t>
  </si>
  <si>
    <t>Tu(i) = Rsolo(i-1) / Str</t>
  </si>
  <si>
    <t>Ep = Evaporação Potencial de Tanque Classe “A” (mm)</t>
  </si>
  <si>
    <t>Rec(i) = 0</t>
  </si>
  <si>
    <t>Kkt  e  K2t  são expressos em dias em que a vazão cai à metade de seu valor.</t>
  </si>
  <si>
    <t>São 6 os parâmetros do modelo:</t>
  </si>
  <si>
    <t>- capacidade de saturação do solo (mm)</t>
  </si>
  <si>
    <t>- parâmetro de recarga subterrânea (%)</t>
  </si>
  <si>
    <t>- capacidade de campo (%)</t>
  </si>
  <si>
    <t>- abstração inicial (ou interceptação) (mm)</t>
  </si>
  <si>
    <t>- constante de recessão do escoamento superficial (dias)</t>
  </si>
  <si>
    <t>- constante de recessão do escoamento básico (dias)</t>
  </si>
  <si>
    <t>Finalmente o cálculo da vazão é dado pela equação:</t>
  </si>
  <si>
    <t>Q(i) = (Ed(i) + Eb(i) ) * Ad / 86.4</t>
  </si>
  <si>
    <t xml:space="preserve">As series de dados de entrada do modelo são: o total diário de chuva media na bacia e o total diário de evaporação potencial (tanque classe “A”). </t>
  </si>
  <si>
    <t xml:space="preserve"> Para calibração é necessária a série de vazão média diária, incluindo eventos de cheia e períodos de recessão.</t>
  </si>
  <si>
    <t xml:space="preserve">A chuva média na bacia deve ser calculada através da média, ponderada por pesos, de postos pluviométricos disponíveis na bacia ou seu entorno. </t>
  </si>
  <si>
    <t xml:space="preserve"> Pode ser utilizado um coeficiente de ajuste da chuva media da bacia 'Pcof’ que deve ser atribuído em função da distribuição espacial dos postos.</t>
  </si>
  <si>
    <t>INICIALIZAÇÃO DAS VARIÁVEIS DE ESTADO</t>
  </si>
  <si>
    <t xml:space="preserve">A inicialização correta das variáveis de estado do modelo (Rsolo, Rsup e Rsub), efetuada pelas variáveis Tuin, Supin e Ebin, é fundamental para o bom desempenho do modelo. </t>
  </si>
  <si>
    <t xml:space="preserve"> Uma má inicialização, mesmo com parâmetros corretos, causa distorções que se propagam ao longo do horizonte de tempo.</t>
  </si>
  <si>
    <t xml:space="preserve">Recomenda-se iniciar a calibração após um período seco, pois dessa forma, a umidade do solo e a vazão básica estarão com valores baixos. </t>
  </si>
  <si>
    <t xml:space="preserve"> O ajuste da inicialização das variáveis de estado deve então ser feito manualmente verificando a aderência do hidrograma no instante inicial, com as seguintes recomendações:</t>
  </si>
  <si>
    <t xml:space="preserve">Ebin (Rsub): atribuir valor a vazão básica inicial que tangencie por baixo a recessão do hidrograma observado até o próximo evento de cheia. </t>
  </si>
  <si>
    <t xml:space="preserve">Tuin (Rsolo): atribuir valor dentro da faixa de variação apresentada na simulação de todo o período (próximo ao mínimo se após período seco antecedente). </t>
  </si>
  <si>
    <t>Supin (Rsolo): atribuir valor a vazão superficial inicial caso visualize uma recessão do hidrograma observado acentuada (chuva forte nos dias antecedentes). Para período seco antecedente atribua zero.</t>
  </si>
  <si>
    <t>PARAMETROS DE CALIBRAÇÃO</t>
  </si>
  <si>
    <t xml:space="preserve">Dos seis parâmetros do modelo SMAP, dois devem ser obtidos manualmente (por tentativa e erro) verificando-se o ajuste dos hidrogramas calculado e observado. </t>
  </si>
  <si>
    <t xml:space="preserve"> As faixas de variação dos parâmetros, obtida na aplicação do modelo em bacias de variadas regiões brasileiras, está apresentada a seguir.</t>
  </si>
  <si>
    <t xml:space="preserve">Os parâmetros "Kkt" e “K2t” (constantes de recessão dos escoamentos básico e superficial) devem ser ajustados manualmente. </t>
  </si>
  <si>
    <t xml:space="preserve"> Este ajuste deve ser feito observando-se no hidrograma os trechos de recessão (hidrograma em escala logarítmica ajuda na visualização do ajuste). </t>
  </si>
  <si>
    <t>Kkt   [10 &lt; Kkt &lt; 270 dias] está associado a permeabilidade do solo profundo (saturado).  Representa o tempo em dias em que a vazão básica cai à metade de seu valor (não considerando recarga nesse período).</t>
  </si>
  <si>
    <t xml:space="preserve">K2t   [0.2 &lt; K2t &lt; 10 dias] está associado ao tamanho, forma e declividade da bacia. </t>
  </si>
  <si>
    <t>Os parâmetros “Capc” e “Ai” podem ser obtidos através do tipo de solo superficial (zona aerada) e de características da cobertura vegetal respectivamente.</t>
  </si>
  <si>
    <t>Capc =</t>
  </si>
  <si>
    <t>Arenoso</t>
  </si>
  <si>
    <t>[20 &lt; Capc &lt; 60%]</t>
  </si>
  <si>
    <t>Misto</t>
  </si>
  <si>
    <t>Argiloso</t>
  </si>
  <si>
    <t>Ai =</t>
  </si>
  <si>
    <t>2,5 mm</t>
  </si>
  <si>
    <t>Campo</t>
  </si>
  <si>
    <t>[0 &lt; Ai &lt; 9 mm]</t>
  </si>
  <si>
    <t>3,7 mm</t>
  </si>
  <si>
    <t>Mata</t>
  </si>
  <si>
    <t>5,0 mm</t>
  </si>
  <si>
    <t>Floresta</t>
  </si>
  <si>
    <t>Str    [100 &lt; Str &lt; 2000 mm] está associado ao tamanho da zona aerada do solo em termos médios à toda bacia.</t>
  </si>
  <si>
    <t>Crec    [0 &lt; Crec &lt; 100 %] está associado a permeabilidade do solo da zona aerada do solo.</t>
  </si>
  <si>
    <t>METODOLOGIA DE CALIBRAÇÃO</t>
  </si>
  <si>
    <t xml:space="preserve">A calibração de modelos Chuva-Vazão é tradicionalmente efetuada de forma manual, através de "tentativa e erro". Este método requer muita experiência do hidrólogo e constitui um processo trabalhoso e subjetivo. </t>
  </si>
  <si>
    <t xml:space="preserve"> Por outro lado, apresenta a vantagem do acompanhamento total do hidrólogo na determinação de cada parâmetro, onde toda sua experiência é passada ao processo.</t>
  </si>
  <si>
    <t xml:space="preserve">Recentemente, têm se utilizado de métodos matemáticos de otimização para calibração automática desses modelos, de forma a facilitar o trabalho e diminuir a subjetividade do processo manual. </t>
  </si>
  <si>
    <t xml:space="preserve"> Infelizmente as facilidades fornecidas por esses métodos, em geral, acarretam a falta de acompanhamento do hidrólogo na calibração passo a passo dos parâmetros, </t>
  </si>
  <si>
    <t xml:space="preserve"> impedindo o desenvolvimento da sua sensibilidade, e com isso, diminuindo a confiabilidade dos resultados.</t>
  </si>
  <si>
    <t>Propõe-se uma calibração semiautomática para aproveitar as vantagens dos dois métodos, de forma a permitir boa calibração e colocar os modelos ao alcance de hidrólogos menos experientes.</t>
  </si>
  <si>
    <t xml:space="preserve">A calibração automática consiste em, a partir de um valor inicial dos parâmetros, minimizar uma função objetivo que represente o ajuste dos hidrogramas calculado e observado. </t>
  </si>
  <si>
    <t xml:space="preserve"> As principais críticas a calibração automática recaem sobre a escolha da função objetivo e ao fato desses métodos poderem convergir a um mínimo local da função objetivo sem conseguir atingir o mínimo global. </t>
  </si>
  <si>
    <t xml:space="preserve"> Foi utilizado o algoritmo de Gradiente Reduzido disponível na ferramenta Solver do Excel.</t>
  </si>
  <si>
    <t xml:space="preserve">Avaliação do Ajuste do Modelo </t>
  </si>
  <si>
    <t>A avaliação do ajuste do modelo pode ser feita pela comparação visual gráfica dos hidrogramas calculado e observado</t>
  </si>
  <si>
    <t xml:space="preserve"> e também por dois índices estatísticos quantitativos.</t>
  </si>
  <si>
    <t>O hidrograma é o gráfico das series temporais calculada pelo modelo e observada ao longo dos períodos de calibração</t>
  </si>
  <si>
    <t xml:space="preserve"> e validação. Hidrogramas ajudam a identificar tendências, diferenças na magnitude e tempo de ocorrência dos picos</t>
  </si>
  <si>
    <t>Uma classificação do ajuste é sugerida na tabela que segue:</t>
  </si>
  <si>
    <t xml:space="preserve"> de cheias e na forma e inclinação das curvas de recessão.</t>
  </si>
  <si>
    <t>Índice de eficiência do ajuste Nash-Sutcliffe (NSE) é uma estatística normalizada que determina a magnitude relativa</t>
  </si>
  <si>
    <t xml:space="preserve"> da variância residual (ruído) comparada a variância da série observada (informação).</t>
  </si>
  <si>
    <t xml:space="preserve">Tendência percentual (PBias) mede a tendência media do dado calculado ser maior ou menor que o dado observado. </t>
  </si>
  <si>
    <t xml:space="preserve">Índice de eficiência do ajuste Nash-Sutcliffe (NSE) igual a 1 representa o ajuste perfeito. Um valor igual a zero indica que as previsões são tão acuradas quanto a média das observações. </t>
  </si>
  <si>
    <t xml:space="preserve"> Quando negativo indica resultados insatisfatórios sendo melhor previsor a própria média das observações.</t>
  </si>
  <si>
    <t xml:space="preserve">Utilizar índices estatísticos quantitativos como função objetivo para calibração de parâmetros nem sempre representa a calibração ideal, mas constitui auxilio para viabilizar processos </t>
  </si>
  <si>
    <t xml:space="preserve"> matemáticos de otimização de parâmetros. Será sempre necessário analisar cuidadosamente o hidrograma para concluir a calibração.</t>
  </si>
  <si>
    <t>Esta técnica foi testada em várias bacias variando desde rios intermitentes do Nordeste brasileiro, a bacias litorâneas de alta precipitação.</t>
  </si>
  <si>
    <t xml:space="preserve">Na maioria dos casos foi necessário efetuar reajustes manuais na inicialização das variáveis de estado, à medida que a calibração evoluía. </t>
  </si>
  <si>
    <t xml:space="preserve">Calibrando-se uma bacia em períodos diferentes nota-se que os parâmetros obtidos automaticamente são sensivelmente diferentes. A escolha final dos parâmetros deve então recair em </t>
  </si>
  <si>
    <t xml:space="preserve"> valores que satisfaçam os dois períodos, desprezando-se nuances da função objetivo que os diferenciariam caso fosse adotado um procedimento totalmente automático.</t>
  </si>
  <si>
    <t>A mesma solução pode ser empregada de forma regional, calibrando-se várias bacias vizinhas e regionalizando-se os resultados. Isto aumenta a confiança em encontrar parâmetros</t>
  </si>
  <si>
    <t xml:space="preserve"> adequados, ao invés de utilizar apenas um período e uma única bacia.</t>
  </si>
  <si>
    <t>A calibração de modelos chuva-vazão efetuada em casos reais de aplicações em engenharia enfrenta problemas de falhas nos dados, distribuição deficiente dos postos de chuva, etc.</t>
  </si>
  <si>
    <t>Posto EVP</t>
  </si>
  <si>
    <t>Postos Chuva</t>
  </si>
  <si>
    <t>soma coef.</t>
  </si>
  <si>
    <t>Resultados</t>
  </si>
  <si>
    <t>NSE        ( &gt; 0.1 )</t>
  </si>
  <si>
    <t>Pbias% (-25 a +25)</t>
  </si>
  <si>
    <t>ad</t>
  </si>
  <si>
    <t>preencher dados em azul</t>
  </si>
  <si>
    <t>superficial</t>
  </si>
  <si>
    <t>Ed=Vazão Observada - Basica calc.</t>
  </si>
  <si>
    <t>Eb=Vazão Observada</t>
  </si>
  <si>
    <t>NSE</t>
  </si>
  <si>
    <t>Rsup(0) = Supin / (1 - 0,5 ^ (1/K2t)) / Ad * 86.4</t>
  </si>
  <si>
    <t>Rsub(0) = Ebin / (1 - 0,5 ^ (1/Kkt)) / Ad * 86.4</t>
  </si>
  <si>
    <t>Kkt = constante de recessão do escoamento básico (dias)</t>
  </si>
  <si>
    <t>K2t = constante de recessão do escoamento superficial (dias)</t>
  </si>
  <si>
    <t>Es(i) = (P(i) - Ai) ^ 2 / (P(i) - Ai + Str – Rsolo(i-1) )</t>
  </si>
  <si>
    <t>3- Se Rsolo(i-1) &gt; (Capc / 100 * Str)</t>
  </si>
  <si>
    <t>Rec(i) = Crec / 100 * Tu(i) * (Rsolo(i-1) - (Capc / 100 * Str))</t>
  </si>
  <si>
    <t>4- Ed(i)  = Rsup(i-1) * ( 1 - 0,5 ^ (1/K2t) )</t>
  </si>
  <si>
    <t>5- Eb(i)  = Rsub(i-1) * ( 1 - 0,5 ^ (1/Kkt) )</t>
  </si>
  <si>
    <t>P(i)     = chuva média (mm)</t>
  </si>
  <si>
    <t>INPUT Str, Crec, Capc, Ai, K2t, Kkt</t>
  </si>
  <si>
    <t xml:space="preserve">                          Es(i) = (P(i) - Ai) ^ 2 / (P(i) - Ai + Str - Rsolo(i-1))</t>
  </si>
  <si>
    <t xml:space="preserve">                          Es(i) = 0</t>
  </si>
  <si>
    <t xml:space="preserve">                    ELSE</t>
  </si>
  <si>
    <t xml:space="preserve">                                   Er(i) = (P(i) - Es(i)) + (Ep(i) - (P(i) - Es(i))) * Tu(i)</t>
  </si>
  <si>
    <t xml:space="preserve">                                   Er(i) = Ep(i)</t>
  </si>
  <si>
    <t xml:space="preserve">                              ELSE</t>
  </si>
  <si>
    <t>Os dois parâmetros restantes (permitem calibração automática) são mais difíceis de associar numericamente a caractristicas fisicas da bacia.</t>
  </si>
  <si>
    <t>Hidrogramas ajudam a identificar tendências, diferenças na magnitude e tempo de ocorrência dos picos</t>
  </si>
  <si>
    <t>i.repr</t>
  </si>
  <si>
    <t>f.real</t>
  </si>
  <si>
    <t>Ind.Repr</t>
  </si>
  <si>
    <t>SAG</t>
  </si>
  <si>
    <t>GGR</t>
  </si>
  <si>
    <t>PST</t>
  </si>
  <si>
    <t>TBO</t>
  </si>
  <si>
    <t>BRA</t>
  </si>
  <si>
    <t>Rio Laranjinha em Porto Santa Terezinha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</si>
</sst>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d/m/yy"/>
    <numFmt numFmtId="166" formatCode="0.0000"/>
    <numFmt numFmtId="167" formatCode="0.00000"/>
    <numFmt numFmtId="168" formatCode="[$-416]d\-mmm\-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1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73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2" fontId="0" fillId="0" borderId="9" xfId="0" applyNumberFormat="1" applyBorder="1"/>
    <xf numFmtId="0" fontId="4" fillId="0" borderId="0" xfId="0" applyFont="1"/>
    <xf numFmtId="0" fontId="5" fillId="0" borderId="0" xfId="0" quotePrefix="1" applyFont="1"/>
    <xf numFmtId="0" fontId="5" fillId="0" borderId="0" xfId="0" applyFont="1"/>
    <xf numFmtId="0" fontId="2" fillId="0" borderId="0" xfId="0" applyFont="1"/>
    <xf numFmtId="2" fontId="0" fillId="0" borderId="0" xfId="0" applyNumberFormat="1" applyBorder="1"/>
    <xf numFmtId="166" fontId="0" fillId="0" borderId="0" xfId="0" applyNumberFormat="1"/>
    <xf numFmtId="166" fontId="0" fillId="0" borderId="10" xfId="0" applyNumberFormat="1" applyBorder="1"/>
    <xf numFmtId="166" fontId="0" fillId="0" borderId="0" xfId="0" applyNumberForma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/>
    <xf numFmtId="166" fontId="0" fillId="0" borderId="1" xfId="0" applyNumberFormat="1" applyBorder="1"/>
    <xf numFmtId="166" fontId="0" fillId="0" borderId="3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1" fontId="0" fillId="3" borderId="0" xfId="0" applyNumberFormat="1" applyFill="1"/>
    <xf numFmtId="2" fontId="0" fillId="3" borderId="0" xfId="0" applyNumberFormat="1" applyFill="1"/>
    <xf numFmtId="1" fontId="0" fillId="3" borderId="11" xfId="0" applyNumberFormat="1" applyFill="1" applyBorder="1"/>
    <xf numFmtId="2" fontId="7" fillId="0" borderId="0" xfId="0" applyNumberFormat="1" applyFont="1" applyAlignment="1">
      <alignment horizontal="right"/>
    </xf>
    <xf numFmtId="0" fontId="0" fillId="0" borderId="9" xfId="0" applyBorder="1"/>
    <xf numFmtId="164" fontId="0" fillId="4" borderId="0" xfId="0" applyNumberFormat="1" applyFill="1"/>
    <xf numFmtId="1" fontId="0" fillId="4" borderId="0" xfId="0" applyNumberFormat="1" applyFill="1"/>
    <xf numFmtId="2" fontId="0" fillId="4" borderId="0" xfId="0" applyNumberFormat="1" applyFill="1"/>
    <xf numFmtId="0" fontId="0" fillId="0" borderId="0" xfId="0" applyFill="1"/>
    <xf numFmtId="167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right"/>
    </xf>
    <xf numFmtId="1" fontId="0" fillId="4" borderId="6" xfId="0" applyNumberFormat="1" applyFill="1" applyBorder="1"/>
    <xf numFmtId="0" fontId="6" fillId="5" borderId="9" xfId="0" applyFont="1" applyFill="1" applyBorder="1"/>
    <xf numFmtId="0" fontId="0" fillId="5" borderId="0" xfId="0" applyFill="1" applyBorder="1"/>
    <xf numFmtId="2" fontId="0" fillId="4" borderId="0" xfId="0" applyNumberFormat="1" applyFill="1" applyBorder="1"/>
    <xf numFmtId="1" fontId="0" fillId="0" borderId="0" xfId="0" applyNumberFormat="1" applyFill="1" applyAlignment="1">
      <alignment horizontal="right"/>
    </xf>
    <xf numFmtId="1" fontId="0" fillId="0" borderId="0" xfId="0" applyNumberFormat="1" applyFill="1"/>
    <xf numFmtId="166" fontId="0" fillId="4" borderId="13" xfId="0" applyNumberFormat="1" applyFill="1" applyBorder="1"/>
    <xf numFmtId="166" fontId="0" fillId="4" borderId="11" xfId="0" applyNumberFormat="1" applyFill="1" applyBorder="1"/>
    <xf numFmtId="1" fontId="0" fillId="0" borderId="11" xfId="0" applyNumberFormat="1" applyFill="1" applyBorder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Border="1"/>
    <xf numFmtId="166" fontId="0" fillId="0" borderId="0" xfId="0" applyNumberFormat="1" applyFill="1" applyBorder="1"/>
    <xf numFmtId="1" fontId="0" fillId="0" borderId="0" xfId="0" applyNumberFormat="1" applyFill="1" applyBorder="1"/>
    <xf numFmtId="0" fontId="1" fillId="0" borderId="0" xfId="0" applyFont="1" applyFill="1"/>
    <xf numFmtId="2" fontId="1" fillId="0" borderId="0" xfId="0" applyNumberFormat="1" applyFont="1" applyFill="1" applyBorder="1"/>
    <xf numFmtId="2" fontId="1" fillId="0" borderId="0" xfId="0" applyNumberFormat="1" applyFont="1" applyFill="1"/>
    <xf numFmtId="166" fontId="0" fillId="0" borderId="0" xfId="0" applyNumberFormat="1" applyFill="1" applyAlignment="1">
      <alignment horizontal="center"/>
    </xf>
    <xf numFmtId="166" fontId="0" fillId="0" borderId="4" xfId="0" applyNumberFormat="1" applyFill="1" applyBorder="1"/>
    <xf numFmtId="166" fontId="0" fillId="0" borderId="11" xfId="0" applyNumberFormat="1" applyFill="1" applyBorder="1"/>
    <xf numFmtId="0" fontId="8" fillId="0" borderId="0" xfId="0" applyFont="1" applyBorder="1"/>
    <xf numFmtId="0" fontId="11" fillId="0" borderId="0" xfId="1" applyFont="1" applyBorder="1"/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6" borderId="0" xfId="0" applyFill="1"/>
    <xf numFmtId="0" fontId="6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9" fillId="6" borderId="0" xfId="0" applyFont="1" applyFill="1" applyBorder="1" applyAlignment="1">
      <alignment horizontal="right" wrapText="1"/>
    </xf>
    <xf numFmtId="1" fontId="0" fillId="6" borderId="0" xfId="0" applyNumberFormat="1" applyFill="1"/>
    <xf numFmtId="0" fontId="0" fillId="6" borderId="7" xfId="0" applyFill="1" applyBorder="1"/>
    <xf numFmtId="0" fontId="0" fillId="6" borderId="2" xfId="0" applyFill="1" applyBorder="1"/>
    <xf numFmtId="1" fontId="0" fillId="6" borderId="0" xfId="0" applyNumberFormat="1" applyFill="1" applyBorder="1"/>
    <xf numFmtId="1" fontId="0" fillId="6" borderId="5" xfId="0" applyNumberFormat="1" applyFill="1" applyBorder="1"/>
    <xf numFmtId="2" fontId="0" fillId="4" borderId="14" xfId="0" applyNumberFormat="1" applyFill="1" applyBorder="1"/>
    <xf numFmtId="0" fontId="12" fillId="0" borderId="0" xfId="0" applyFont="1"/>
    <xf numFmtId="0" fontId="13" fillId="0" borderId="0" xfId="0" applyFont="1"/>
    <xf numFmtId="1" fontId="0" fillId="4" borderId="11" xfId="0" applyNumberFormat="1" applyFill="1" applyBorder="1"/>
    <xf numFmtId="0" fontId="0" fillId="8" borderId="0" xfId="0" applyFill="1" applyBorder="1"/>
    <xf numFmtId="0" fontId="0" fillId="8" borderId="4" xfId="0" applyFill="1" applyBorder="1"/>
    <xf numFmtId="166" fontId="0" fillId="8" borderId="4" xfId="0" applyNumberFormat="1" applyFill="1" applyBorder="1"/>
    <xf numFmtId="166" fontId="0" fillId="8" borderId="11" xfId="0" applyNumberFormat="1" applyFill="1" applyBorder="1"/>
    <xf numFmtId="0" fontId="0" fillId="8" borderId="5" xfId="0" applyFill="1" applyBorder="1"/>
    <xf numFmtId="0" fontId="0" fillId="8" borderId="11" xfId="0" applyFill="1" applyBorder="1"/>
    <xf numFmtId="0" fontId="6" fillId="8" borderId="0" xfId="0" applyFont="1" applyFill="1" applyBorder="1"/>
    <xf numFmtId="0" fontId="0" fillId="8" borderId="1" xfId="0" applyFill="1" applyBorder="1"/>
    <xf numFmtId="0" fontId="0" fillId="8" borderId="3" xfId="0" applyFill="1" applyBorder="1"/>
    <xf numFmtId="0" fontId="0" fillId="8" borderId="9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8" borderId="0" xfId="0" applyFill="1"/>
    <xf numFmtId="0" fontId="8" fillId="8" borderId="0" xfId="0" applyFont="1" applyFill="1"/>
    <xf numFmtId="0" fontId="1" fillId="8" borderId="0" xfId="0" applyFont="1" applyFill="1"/>
    <xf numFmtId="0" fontId="3" fillId="8" borderId="0" xfId="0" applyFont="1" applyFill="1"/>
    <xf numFmtId="0" fontId="1" fillId="8" borderId="0" xfId="0" applyFont="1" applyFill="1" applyBorder="1"/>
    <xf numFmtId="0" fontId="1" fillId="8" borderId="5" xfId="0" applyFont="1" applyFill="1" applyBorder="1"/>
    <xf numFmtId="0" fontId="1" fillId="0" borderId="0" xfId="0" applyFont="1" applyBorder="1"/>
    <xf numFmtId="0" fontId="0" fillId="8" borderId="2" xfId="0" applyFill="1" applyBorder="1"/>
    <xf numFmtId="0" fontId="6" fillId="8" borderId="2" xfId="0" applyFont="1" applyFill="1" applyBorder="1"/>
    <xf numFmtId="1" fontId="0" fillId="10" borderId="0" xfId="0" applyNumberFormat="1" applyFill="1"/>
    <xf numFmtId="0" fontId="1" fillId="2" borderId="0" xfId="0" applyFont="1" applyFill="1"/>
    <xf numFmtId="0" fontId="0" fillId="9" borderId="14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1" fillId="0" borderId="14" xfId="0" applyFont="1" applyFill="1" applyBorder="1"/>
    <xf numFmtId="0" fontId="0" fillId="0" borderId="8" xfId="0" applyFill="1" applyBorder="1"/>
    <xf numFmtId="0" fontId="1" fillId="0" borderId="1" xfId="0" applyFont="1" applyFill="1" applyBorder="1"/>
    <xf numFmtId="2" fontId="0" fillId="0" borderId="3" xfId="0" applyNumberFormat="1" applyFill="1" applyBorder="1"/>
    <xf numFmtId="0" fontId="1" fillId="0" borderId="4" xfId="0" applyFont="1" applyFill="1" applyBorder="1"/>
    <xf numFmtId="2" fontId="0" fillId="0" borderId="9" xfId="0" applyNumberFormat="1" applyFill="1" applyBorder="1"/>
    <xf numFmtId="1" fontId="0" fillId="0" borderId="9" xfId="0" applyNumberFormat="1" applyFill="1" applyBorder="1"/>
    <xf numFmtId="0" fontId="14" fillId="0" borderId="0" xfId="0" applyFont="1" applyFill="1"/>
    <xf numFmtId="1" fontId="0" fillId="3" borderId="0" xfId="0" applyNumberFormat="1" applyFill="1" applyBorder="1"/>
    <xf numFmtId="1" fontId="0" fillId="7" borderId="0" xfId="0" applyNumberFormat="1" applyFill="1" applyBorder="1"/>
    <xf numFmtId="0" fontId="1" fillId="6" borderId="0" xfId="0" applyFont="1" applyFill="1" applyBorder="1" applyAlignment="1">
      <alignment horizontal="right" wrapText="1"/>
    </xf>
    <xf numFmtId="2" fontId="1" fillId="6" borderId="0" xfId="0" applyNumberFormat="1" applyFont="1" applyFill="1" applyBorder="1" applyAlignment="1">
      <alignment horizontal="right" wrapText="1"/>
    </xf>
    <xf numFmtId="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5" xfId="0" applyBorder="1"/>
    <xf numFmtId="0" fontId="0" fillId="5" borderId="16" xfId="0" applyFill="1" applyBorder="1"/>
    <xf numFmtId="0" fontId="0" fillId="5" borderId="17" xfId="0" applyFill="1" applyBorder="1"/>
    <xf numFmtId="0" fontId="0" fillId="0" borderId="18" xfId="0" applyBorder="1"/>
    <xf numFmtId="0" fontId="0" fillId="5" borderId="19" xfId="0" applyFill="1" applyBorder="1"/>
    <xf numFmtId="0" fontId="0" fillId="0" borderId="20" xfId="0" applyBorder="1"/>
    <xf numFmtId="0" fontId="0" fillId="0" borderId="21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/>
    <xf numFmtId="2" fontId="0" fillId="0" borderId="20" xfId="0" applyNumberFormat="1" applyBorder="1"/>
    <xf numFmtId="0" fontId="0" fillId="0" borderId="21" xfId="0" applyBorder="1"/>
    <xf numFmtId="2" fontId="0" fillId="0" borderId="19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9" fontId="0" fillId="0" borderId="19" xfId="2" applyFont="1" applyBorder="1" applyAlignment="1">
      <alignment horizontal="center"/>
    </xf>
    <xf numFmtId="9" fontId="0" fillId="0" borderId="22" xfId="2" applyFont="1" applyBorder="1" applyAlignment="1">
      <alignment horizontal="center"/>
    </xf>
    <xf numFmtId="0" fontId="0" fillId="5" borderId="22" xfId="0" applyFill="1" applyBorder="1"/>
    <xf numFmtId="1" fontId="0" fillId="5" borderId="19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6" borderId="0" xfId="0" applyFont="1" applyFill="1"/>
    <xf numFmtId="0" fontId="16" fillId="6" borderId="0" xfId="0" applyFont="1" applyFill="1" applyBorder="1"/>
    <xf numFmtId="0" fontId="17" fillId="6" borderId="0" xfId="0" applyFont="1" applyFill="1" applyBorder="1"/>
    <xf numFmtId="0" fontId="14" fillId="0" borderId="0" xfId="0" applyFont="1"/>
    <xf numFmtId="14" fontId="0" fillId="0" borderId="0" xfId="0" applyNumberFormat="1"/>
    <xf numFmtId="2" fontId="0" fillId="8" borderId="9" xfId="0" applyNumberFormat="1" applyFill="1" applyBorder="1"/>
    <xf numFmtId="1" fontId="0" fillId="0" borderId="6" xfId="0" applyNumberFormat="1" applyFill="1" applyBorder="1"/>
    <xf numFmtId="0" fontId="0" fillId="0" borderId="4" xfId="0" applyFill="1" applyBorder="1"/>
    <xf numFmtId="2" fontId="0" fillId="8" borderId="3" xfId="0" applyNumberFormat="1" applyFill="1" applyBorder="1"/>
    <xf numFmtId="2" fontId="0" fillId="8" borderId="6" xfId="0" applyNumberFormat="1" applyFill="1" applyBorder="1"/>
    <xf numFmtId="0" fontId="18" fillId="0" borderId="0" xfId="0" applyFont="1" applyBorder="1"/>
    <xf numFmtId="1" fontId="18" fillId="0" borderId="0" xfId="0" applyNumberFormat="1" applyFont="1" applyFill="1" applyBorder="1"/>
    <xf numFmtId="168" fontId="0" fillId="5" borderId="19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165" fontId="0" fillId="11" borderId="0" xfId="0" applyNumberFormat="1" applyFill="1"/>
    <xf numFmtId="0" fontId="19" fillId="0" borderId="0" xfId="0" applyFont="1"/>
    <xf numFmtId="2" fontId="1" fillId="0" borderId="22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0" fontId="19" fillId="0" borderId="0" xfId="0" applyFont="1" applyBorder="1"/>
    <xf numFmtId="0" fontId="1" fillId="6" borderId="0" xfId="0" applyFont="1" applyFill="1" applyBorder="1"/>
    <xf numFmtId="2" fontId="0" fillId="2" borderId="7" xfId="0" applyNumberFormat="1" applyFill="1" applyBorder="1"/>
    <xf numFmtId="2" fontId="0" fillId="6" borderId="7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0" borderId="14" xfId="0" applyBorder="1" applyAlignment="1">
      <alignment horizontal="center"/>
    </xf>
    <xf numFmtId="0" fontId="0" fillId="0" borderId="26" xfId="0" applyBorder="1"/>
    <xf numFmtId="0" fontId="14" fillId="6" borderId="0" xfId="0" applyFont="1" applyFill="1" applyBorder="1"/>
    <xf numFmtId="0" fontId="0" fillId="6" borderId="14" xfId="0" applyNumberFormat="1" applyFill="1" applyBorder="1"/>
    <xf numFmtId="0" fontId="0" fillId="6" borderId="7" xfId="0" applyNumberFormat="1" applyFill="1" applyBorder="1"/>
    <xf numFmtId="0" fontId="0" fillId="6" borderId="8" xfId="0" applyNumberFormat="1" applyFill="1" applyBorder="1"/>
    <xf numFmtId="0" fontId="0" fillId="12" borderId="0" xfId="0" applyNumberFormat="1" applyFill="1" applyAlignment="1">
      <alignment horizontal="center"/>
    </xf>
    <xf numFmtId="0" fontId="0" fillId="13" borderId="7" xfId="0" applyNumberFormat="1" applyFill="1" applyBorder="1" applyAlignment="1">
      <alignment horizontal="center"/>
    </xf>
    <xf numFmtId="0" fontId="0" fillId="13" borderId="0" xfId="0" applyNumberFormat="1" applyFill="1" applyBorder="1"/>
  </cellXfs>
  <cellStyles count="3">
    <cellStyle name="Hiperlink" xfId="1" builtinId="8"/>
    <cellStyle name="Normal" xfId="0" builtinId="0"/>
    <cellStyle name="Porcentagem" xfId="2" builtinId="5"/>
  </cellStyles>
  <dxfs count="2">
    <dxf>
      <fill>
        <patternFill>
          <bgColor indexed="45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Vazões (m3/s)</a:t>
            </a:r>
          </a:p>
        </c:rich>
      </c:tx>
      <c:layout>
        <c:manualLayout>
          <c:xMode val="edge"/>
          <c:yMode val="edge"/>
          <c:x val="9.5282146160962075E-2"/>
          <c:y val="1.592356687898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77722124028912E-2"/>
          <c:y val="0.10435236220472441"/>
          <c:w val="0.93894584502280376"/>
          <c:h val="0.82608825459317581"/>
        </c:manualLayout>
      </c:layout>
      <c:scatterChart>
        <c:scatterStyle val="lineMarker"/>
        <c:varyColors val="0"/>
        <c:ser>
          <c:idx val="1"/>
          <c:order val="0"/>
          <c:tx>
            <c:v>Q obs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Diário'!$B$18:$B$384</c:f>
              <c:numCache>
                <c:formatCode>0</c:formatCode>
                <c:ptCount val="367"/>
                <c:pt idx="0">
                  <c:v>34.71</c:v>
                </c:pt>
                <c:pt idx="1">
                  <c:v>33.25</c:v>
                </c:pt>
                <c:pt idx="2">
                  <c:v>47.75</c:v>
                </c:pt>
                <c:pt idx="3">
                  <c:v>53.75</c:v>
                </c:pt>
                <c:pt idx="4">
                  <c:v>77.13</c:v>
                </c:pt>
                <c:pt idx="5">
                  <c:v>79.63</c:v>
                </c:pt>
                <c:pt idx="6">
                  <c:v>72.08</c:v>
                </c:pt>
                <c:pt idx="7">
                  <c:v>57.13</c:v>
                </c:pt>
                <c:pt idx="8">
                  <c:v>54.17</c:v>
                </c:pt>
                <c:pt idx="9">
                  <c:v>162.04</c:v>
                </c:pt>
                <c:pt idx="10">
                  <c:v>328.92</c:v>
                </c:pt>
                <c:pt idx="11">
                  <c:v>209.54</c:v>
                </c:pt>
                <c:pt idx="12">
                  <c:v>107.71</c:v>
                </c:pt>
                <c:pt idx="13">
                  <c:v>81.63</c:v>
                </c:pt>
                <c:pt idx="14">
                  <c:v>68.83</c:v>
                </c:pt>
                <c:pt idx="15">
                  <c:v>122.83</c:v>
                </c:pt>
                <c:pt idx="16">
                  <c:v>395.54</c:v>
                </c:pt>
                <c:pt idx="17">
                  <c:v>427.92</c:v>
                </c:pt>
                <c:pt idx="18">
                  <c:v>364.29</c:v>
                </c:pt>
                <c:pt idx="19">
                  <c:v>437.88</c:v>
                </c:pt>
                <c:pt idx="20">
                  <c:v>441.5</c:v>
                </c:pt>
                <c:pt idx="21">
                  <c:v>248.42</c:v>
                </c:pt>
                <c:pt idx="22">
                  <c:v>161.13999999999999</c:v>
                </c:pt>
                <c:pt idx="23">
                  <c:v>127.29</c:v>
                </c:pt>
                <c:pt idx="24">
                  <c:v>108.92</c:v>
                </c:pt>
                <c:pt idx="25">
                  <c:v>96.46</c:v>
                </c:pt>
                <c:pt idx="26">
                  <c:v>88.67</c:v>
                </c:pt>
                <c:pt idx="27">
                  <c:v>80.58</c:v>
                </c:pt>
                <c:pt idx="28">
                  <c:v>72.38</c:v>
                </c:pt>
                <c:pt idx="29">
                  <c:v>100.21</c:v>
                </c:pt>
                <c:pt idx="30">
                  <c:v>87.35</c:v>
                </c:pt>
                <c:pt idx="31">
                  <c:v>76</c:v>
                </c:pt>
                <c:pt idx="32">
                  <c:v>71.63</c:v>
                </c:pt>
                <c:pt idx="33">
                  <c:v>117.38</c:v>
                </c:pt>
                <c:pt idx="34">
                  <c:v>167.25</c:v>
                </c:pt>
                <c:pt idx="35">
                  <c:v>112.54</c:v>
                </c:pt>
                <c:pt idx="36">
                  <c:v>92.58</c:v>
                </c:pt>
                <c:pt idx="37">
                  <c:v>114.5</c:v>
                </c:pt>
                <c:pt idx="38">
                  <c:v>149.91999999999999</c:v>
                </c:pt>
                <c:pt idx="39">
                  <c:v>137.21</c:v>
                </c:pt>
                <c:pt idx="40">
                  <c:v>121.08</c:v>
                </c:pt>
                <c:pt idx="41">
                  <c:v>157.58000000000001</c:v>
                </c:pt>
                <c:pt idx="42">
                  <c:v>204.71</c:v>
                </c:pt>
                <c:pt idx="43">
                  <c:v>210.74</c:v>
                </c:pt>
                <c:pt idx="44">
                  <c:v>191.13</c:v>
                </c:pt>
                <c:pt idx="45">
                  <c:v>141.58000000000001</c:v>
                </c:pt>
                <c:pt idx="46">
                  <c:v>230.46</c:v>
                </c:pt>
                <c:pt idx="47">
                  <c:v>132.16999999999999</c:v>
                </c:pt>
                <c:pt idx="48">
                  <c:v>94.91</c:v>
                </c:pt>
                <c:pt idx="49">
                  <c:v>84.91</c:v>
                </c:pt>
                <c:pt idx="50">
                  <c:v>77.42</c:v>
                </c:pt>
                <c:pt idx="51">
                  <c:v>98.88</c:v>
                </c:pt>
                <c:pt idx="52">
                  <c:v>126.67</c:v>
                </c:pt>
                <c:pt idx="53">
                  <c:v>137.66999999999999</c:v>
                </c:pt>
                <c:pt idx="54">
                  <c:v>266.20999999999998</c:v>
                </c:pt>
                <c:pt idx="55">
                  <c:v>293.92</c:v>
                </c:pt>
                <c:pt idx="56">
                  <c:v>262.25</c:v>
                </c:pt>
                <c:pt idx="57">
                  <c:v>280.54000000000002</c:v>
                </c:pt>
                <c:pt idx="58">
                  <c:v>444.88</c:v>
                </c:pt>
                <c:pt idx="59">
                  <c:v>325.08</c:v>
                </c:pt>
                <c:pt idx="60">
                  <c:v>154.04</c:v>
                </c:pt>
                <c:pt idx="61">
                  <c:v>267.29000000000002</c:v>
                </c:pt>
                <c:pt idx="62">
                  <c:v>429.39</c:v>
                </c:pt>
                <c:pt idx="63">
                  <c:v>467.63</c:v>
                </c:pt>
                <c:pt idx="64">
                  <c:v>262.20999999999998</c:v>
                </c:pt>
                <c:pt idx="65">
                  <c:v>270.45999999999998</c:v>
                </c:pt>
                <c:pt idx="66">
                  <c:v>236.71</c:v>
                </c:pt>
                <c:pt idx="67">
                  <c:v>195.46</c:v>
                </c:pt>
                <c:pt idx="68">
                  <c:v>158.04</c:v>
                </c:pt>
                <c:pt idx="69">
                  <c:v>136.11000000000001</c:v>
                </c:pt>
                <c:pt idx="70">
                  <c:v>160.16999999999999</c:v>
                </c:pt>
                <c:pt idx="71">
                  <c:v>259.92</c:v>
                </c:pt>
                <c:pt idx="72">
                  <c:v>249.88</c:v>
                </c:pt>
                <c:pt idx="73">
                  <c:v>194.08</c:v>
                </c:pt>
                <c:pt idx="74">
                  <c:v>237.42</c:v>
                </c:pt>
                <c:pt idx="75">
                  <c:v>284.45999999999998</c:v>
                </c:pt>
                <c:pt idx="76">
                  <c:v>178.58</c:v>
                </c:pt>
                <c:pt idx="77">
                  <c:v>173.17</c:v>
                </c:pt>
                <c:pt idx="78">
                  <c:v>236.92</c:v>
                </c:pt>
                <c:pt idx="79">
                  <c:v>207</c:v>
                </c:pt>
                <c:pt idx="80">
                  <c:v>226.17</c:v>
                </c:pt>
                <c:pt idx="81">
                  <c:v>195.08</c:v>
                </c:pt>
                <c:pt idx="82">
                  <c:v>185.04</c:v>
                </c:pt>
                <c:pt idx="83">
                  <c:v>203</c:v>
                </c:pt>
                <c:pt idx="84">
                  <c:v>153.91999999999999</c:v>
                </c:pt>
                <c:pt idx="85">
                  <c:v>131.29</c:v>
                </c:pt>
                <c:pt idx="86">
                  <c:v>121.17</c:v>
                </c:pt>
                <c:pt idx="87">
                  <c:v>125.92</c:v>
                </c:pt>
                <c:pt idx="88">
                  <c:v>172.83</c:v>
                </c:pt>
                <c:pt idx="89">
                  <c:v>140.54</c:v>
                </c:pt>
                <c:pt idx="90">
                  <c:v>118.13</c:v>
                </c:pt>
                <c:pt idx="91">
                  <c:v>109.58</c:v>
                </c:pt>
                <c:pt idx="92">
                  <c:v>115.25</c:v>
                </c:pt>
                <c:pt idx="93">
                  <c:v>136.96</c:v>
                </c:pt>
                <c:pt idx="94">
                  <c:v>187.38</c:v>
                </c:pt>
                <c:pt idx="95">
                  <c:v>153.5</c:v>
                </c:pt>
                <c:pt idx="96">
                  <c:v>186.13</c:v>
                </c:pt>
                <c:pt idx="97">
                  <c:v>316.45999999999998</c:v>
                </c:pt>
                <c:pt idx="98">
                  <c:v>432.79</c:v>
                </c:pt>
                <c:pt idx="99">
                  <c:v>323.5</c:v>
                </c:pt>
                <c:pt idx="100">
                  <c:v>198.75</c:v>
                </c:pt>
                <c:pt idx="101">
                  <c:v>231.58</c:v>
                </c:pt>
                <c:pt idx="102">
                  <c:v>209.42</c:v>
                </c:pt>
                <c:pt idx="103">
                  <c:v>160.46</c:v>
                </c:pt>
                <c:pt idx="104">
                  <c:v>135.46</c:v>
                </c:pt>
                <c:pt idx="105">
                  <c:v>120.92</c:v>
                </c:pt>
                <c:pt idx="106">
                  <c:v>111.79</c:v>
                </c:pt>
                <c:pt idx="107">
                  <c:v>157.41999999999999</c:v>
                </c:pt>
                <c:pt idx="108">
                  <c:v>337</c:v>
                </c:pt>
                <c:pt idx="109">
                  <c:v>850.96</c:v>
                </c:pt>
                <c:pt idx="110">
                  <c:v>944.67</c:v>
                </c:pt>
                <c:pt idx="111">
                  <c:v>967.08</c:v>
                </c:pt>
                <c:pt idx="112">
                  <c:v>704</c:v>
                </c:pt>
                <c:pt idx="113">
                  <c:v>414.42</c:v>
                </c:pt>
                <c:pt idx="114">
                  <c:v>232.88</c:v>
                </c:pt>
                <c:pt idx="115">
                  <c:v>198.5</c:v>
                </c:pt>
                <c:pt idx="116">
                  <c:v>175.79</c:v>
                </c:pt>
                <c:pt idx="117">
                  <c:v>160.54</c:v>
                </c:pt>
                <c:pt idx="118">
                  <c:v>148.46</c:v>
                </c:pt>
                <c:pt idx="119">
                  <c:v>139.38</c:v>
                </c:pt>
                <c:pt idx="120">
                  <c:v>131.04</c:v>
                </c:pt>
                <c:pt idx="121">
                  <c:v>124.17</c:v>
                </c:pt>
                <c:pt idx="122">
                  <c:v>118.58</c:v>
                </c:pt>
                <c:pt idx="123">
                  <c:v>121.33</c:v>
                </c:pt>
                <c:pt idx="124">
                  <c:v>125.38</c:v>
                </c:pt>
                <c:pt idx="125">
                  <c:v>112.42</c:v>
                </c:pt>
                <c:pt idx="126">
                  <c:v>118.75</c:v>
                </c:pt>
                <c:pt idx="127">
                  <c:v>125.75</c:v>
                </c:pt>
                <c:pt idx="128">
                  <c:v>110.13</c:v>
                </c:pt>
                <c:pt idx="129">
                  <c:v>112.46</c:v>
                </c:pt>
                <c:pt idx="130">
                  <c:v>106.83</c:v>
                </c:pt>
                <c:pt idx="131">
                  <c:v>98.33</c:v>
                </c:pt>
                <c:pt idx="132">
                  <c:v>92.13</c:v>
                </c:pt>
                <c:pt idx="133">
                  <c:v>116.5</c:v>
                </c:pt>
                <c:pt idx="134">
                  <c:v>157.04</c:v>
                </c:pt>
                <c:pt idx="135">
                  <c:v>133.46</c:v>
                </c:pt>
                <c:pt idx="136">
                  <c:v>101.71</c:v>
                </c:pt>
                <c:pt idx="137">
                  <c:v>96.42</c:v>
                </c:pt>
                <c:pt idx="138">
                  <c:v>89.33</c:v>
                </c:pt>
                <c:pt idx="139">
                  <c:v>84.38</c:v>
                </c:pt>
                <c:pt idx="140">
                  <c:v>84.71</c:v>
                </c:pt>
                <c:pt idx="141">
                  <c:v>140.83000000000001</c:v>
                </c:pt>
                <c:pt idx="142">
                  <c:v>187.42</c:v>
                </c:pt>
                <c:pt idx="143">
                  <c:v>106.29</c:v>
                </c:pt>
                <c:pt idx="144">
                  <c:v>92.46</c:v>
                </c:pt>
                <c:pt idx="145">
                  <c:v>105.67</c:v>
                </c:pt>
                <c:pt idx="146">
                  <c:v>97.58</c:v>
                </c:pt>
                <c:pt idx="147">
                  <c:v>123.96</c:v>
                </c:pt>
                <c:pt idx="148">
                  <c:v>214.79</c:v>
                </c:pt>
                <c:pt idx="149">
                  <c:v>231.79</c:v>
                </c:pt>
                <c:pt idx="150">
                  <c:v>174.71</c:v>
                </c:pt>
                <c:pt idx="151">
                  <c:v>213.92</c:v>
                </c:pt>
                <c:pt idx="152">
                  <c:v>237.88</c:v>
                </c:pt>
                <c:pt idx="153">
                  <c:v>261.95999999999998</c:v>
                </c:pt>
                <c:pt idx="154">
                  <c:v>260.63</c:v>
                </c:pt>
                <c:pt idx="155">
                  <c:v>201.38</c:v>
                </c:pt>
                <c:pt idx="156">
                  <c:v>324.42</c:v>
                </c:pt>
                <c:pt idx="157">
                  <c:v>444.25</c:v>
                </c:pt>
                <c:pt idx="158">
                  <c:v>412.58</c:v>
                </c:pt>
                <c:pt idx="159">
                  <c:v>240.71</c:v>
                </c:pt>
                <c:pt idx="160">
                  <c:v>171.46</c:v>
                </c:pt>
                <c:pt idx="161">
                  <c:v>150.29</c:v>
                </c:pt>
                <c:pt idx="162">
                  <c:v>135.21</c:v>
                </c:pt>
                <c:pt idx="163">
                  <c:v>126.92</c:v>
                </c:pt>
                <c:pt idx="164">
                  <c:v>114.42</c:v>
                </c:pt>
                <c:pt idx="165">
                  <c:v>105.46</c:v>
                </c:pt>
                <c:pt idx="166">
                  <c:v>100.13</c:v>
                </c:pt>
                <c:pt idx="167">
                  <c:v>99.54</c:v>
                </c:pt>
                <c:pt idx="168">
                  <c:v>124.46</c:v>
                </c:pt>
                <c:pt idx="169">
                  <c:v>137.21</c:v>
                </c:pt>
                <c:pt idx="170">
                  <c:v>111.33</c:v>
                </c:pt>
                <c:pt idx="171">
                  <c:v>95.08</c:v>
                </c:pt>
                <c:pt idx="172">
                  <c:v>88.17</c:v>
                </c:pt>
                <c:pt idx="173">
                  <c:v>84.17</c:v>
                </c:pt>
                <c:pt idx="174">
                  <c:v>88.58</c:v>
                </c:pt>
                <c:pt idx="175">
                  <c:v>166.17</c:v>
                </c:pt>
                <c:pt idx="176">
                  <c:v>95.08</c:v>
                </c:pt>
                <c:pt idx="177">
                  <c:v>84.67</c:v>
                </c:pt>
                <c:pt idx="178">
                  <c:v>79</c:v>
                </c:pt>
                <c:pt idx="179">
                  <c:v>75.5</c:v>
                </c:pt>
                <c:pt idx="180">
                  <c:v>73.63</c:v>
                </c:pt>
                <c:pt idx="181">
                  <c:v>79.33</c:v>
                </c:pt>
                <c:pt idx="182">
                  <c:v>98.75</c:v>
                </c:pt>
                <c:pt idx="183">
                  <c:v>179.88</c:v>
                </c:pt>
                <c:pt idx="184">
                  <c:v>196.17</c:v>
                </c:pt>
                <c:pt idx="185">
                  <c:v>127.33</c:v>
                </c:pt>
                <c:pt idx="186">
                  <c:v>104.21</c:v>
                </c:pt>
                <c:pt idx="187">
                  <c:v>90.83</c:v>
                </c:pt>
                <c:pt idx="188">
                  <c:v>83.71</c:v>
                </c:pt>
                <c:pt idx="189">
                  <c:v>84.96</c:v>
                </c:pt>
                <c:pt idx="190">
                  <c:v>86.083333300000007</c:v>
                </c:pt>
                <c:pt idx="191">
                  <c:v>76.25</c:v>
                </c:pt>
                <c:pt idx="192">
                  <c:v>72.75</c:v>
                </c:pt>
                <c:pt idx="193">
                  <c:v>70.583333300000007</c:v>
                </c:pt>
                <c:pt idx="194">
                  <c:v>68.333333300000007</c:v>
                </c:pt>
                <c:pt idx="195">
                  <c:v>66.375</c:v>
                </c:pt>
                <c:pt idx="196">
                  <c:v>64.75</c:v>
                </c:pt>
                <c:pt idx="197">
                  <c:v>63.75</c:v>
                </c:pt>
                <c:pt idx="198">
                  <c:v>62.166666599999999</c:v>
                </c:pt>
                <c:pt idx="199">
                  <c:v>61.666666599999999</c:v>
                </c:pt>
                <c:pt idx="200">
                  <c:v>60.791666599999999</c:v>
                </c:pt>
                <c:pt idx="201">
                  <c:v>59.875</c:v>
                </c:pt>
                <c:pt idx="202">
                  <c:v>60.625</c:v>
                </c:pt>
                <c:pt idx="203">
                  <c:v>58.916666599999999</c:v>
                </c:pt>
                <c:pt idx="204">
                  <c:v>58</c:v>
                </c:pt>
                <c:pt idx="205">
                  <c:v>57.75</c:v>
                </c:pt>
                <c:pt idx="206">
                  <c:v>56.2083333</c:v>
                </c:pt>
                <c:pt idx="207">
                  <c:v>55.625</c:v>
                </c:pt>
                <c:pt idx="208">
                  <c:v>54.75</c:v>
                </c:pt>
                <c:pt idx="209">
                  <c:v>53.541666599999999</c:v>
                </c:pt>
                <c:pt idx="210">
                  <c:v>53</c:v>
                </c:pt>
                <c:pt idx="211">
                  <c:v>52.416666599999999</c:v>
                </c:pt>
                <c:pt idx="212">
                  <c:v>52</c:v>
                </c:pt>
                <c:pt idx="213">
                  <c:v>51.791666599999999</c:v>
                </c:pt>
                <c:pt idx="214">
                  <c:v>51.0833333</c:v>
                </c:pt>
                <c:pt idx="215">
                  <c:v>68.833333300000007</c:v>
                </c:pt>
                <c:pt idx="216">
                  <c:v>85.833333300000007</c:v>
                </c:pt>
                <c:pt idx="217">
                  <c:v>79.791666599999999</c:v>
                </c:pt>
                <c:pt idx="218">
                  <c:v>64.5</c:v>
                </c:pt>
                <c:pt idx="219">
                  <c:v>57.7083333</c:v>
                </c:pt>
                <c:pt idx="220">
                  <c:v>54.8333333</c:v>
                </c:pt>
                <c:pt idx="221">
                  <c:v>53</c:v>
                </c:pt>
                <c:pt idx="222">
                  <c:v>52.2083333</c:v>
                </c:pt>
                <c:pt idx="223">
                  <c:v>51.9583333</c:v>
                </c:pt>
                <c:pt idx="224">
                  <c:v>51</c:v>
                </c:pt>
                <c:pt idx="225">
                  <c:v>50.791666599999999</c:v>
                </c:pt>
                <c:pt idx="226">
                  <c:v>50.9583333</c:v>
                </c:pt>
                <c:pt idx="227">
                  <c:v>57.791666599999999</c:v>
                </c:pt>
                <c:pt idx="228">
                  <c:v>127.20833330000001</c:v>
                </c:pt>
                <c:pt idx="229">
                  <c:v>215.04166660000001</c:v>
                </c:pt>
                <c:pt idx="230">
                  <c:v>181</c:v>
                </c:pt>
                <c:pt idx="231">
                  <c:v>122.625</c:v>
                </c:pt>
                <c:pt idx="232">
                  <c:v>92.125</c:v>
                </c:pt>
                <c:pt idx="233">
                  <c:v>78.708333300000007</c:v>
                </c:pt>
                <c:pt idx="234">
                  <c:v>71.458333300000007</c:v>
                </c:pt>
                <c:pt idx="235">
                  <c:v>75.333333300000007</c:v>
                </c:pt>
                <c:pt idx="236">
                  <c:v>68.791666599999999</c:v>
                </c:pt>
                <c:pt idx="237">
                  <c:v>75.25</c:v>
                </c:pt>
                <c:pt idx="238">
                  <c:v>86</c:v>
                </c:pt>
                <c:pt idx="239">
                  <c:v>76.041666599999999</c:v>
                </c:pt>
                <c:pt idx="240">
                  <c:v>96.333333300000007</c:v>
                </c:pt>
                <c:pt idx="241">
                  <c:v>264.58333329999999</c:v>
                </c:pt>
                <c:pt idx="242">
                  <c:v>263.125</c:v>
                </c:pt>
                <c:pt idx="243">
                  <c:v>202.875</c:v>
                </c:pt>
                <c:pt idx="244">
                  <c:v>136.08333329999999</c:v>
                </c:pt>
                <c:pt idx="245">
                  <c:v>106.625</c:v>
                </c:pt>
                <c:pt idx="246">
                  <c:v>93.208333300000007</c:v>
                </c:pt>
                <c:pt idx="247">
                  <c:v>86.75</c:v>
                </c:pt>
                <c:pt idx="248">
                  <c:v>174.20833329999999</c:v>
                </c:pt>
                <c:pt idx="249">
                  <c:v>326.66666659999999</c:v>
                </c:pt>
                <c:pt idx="250">
                  <c:v>286.16666659999999</c:v>
                </c:pt>
                <c:pt idx="251">
                  <c:v>236.91666660000001</c:v>
                </c:pt>
                <c:pt idx="252">
                  <c:v>211.70833329999999</c:v>
                </c:pt>
                <c:pt idx="253">
                  <c:v>172.45833329999999</c:v>
                </c:pt>
                <c:pt idx="254">
                  <c:v>169.375</c:v>
                </c:pt>
                <c:pt idx="255">
                  <c:v>334.33333329999999</c:v>
                </c:pt>
                <c:pt idx="256">
                  <c:v>371.83333329999999</c:v>
                </c:pt>
                <c:pt idx="257">
                  <c:v>344.875</c:v>
                </c:pt>
                <c:pt idx="258">
                  <c:v>295.70833329999999</c:v>
                </c:pt>
                <c:pt idx="259">
                  <c:v>214.66666660000001</c:v>
                </c:pt>
                <c:pt idx="260">
                  <c:v>171.29166660000001</c:v>
                </c:pt>
                <c:pt idx="261">
                  <c:v>148.66666660000001</c:v>
                </c:pt>
                <c:pt idx="262">
                  <c:v>133.91666660000001</c:v>
                </c:pt>
                <c:pt idx="263">
                  <c:v>123.25</c:v>
                </c:pt>
                <c:pt idx="264">
                  <c:v>115.25</c:v>
                </c:pt>
                <c:pt idx="265">
                  <c:v>109.2916666</c:v>
                </c:pt>
                <c:pt idx="266">
                  <c:v>104.875</c:v>
                </c:pt>
                <c:pt idx="267">
                  <c:v>100.95833330000001</c:v>
                </c:pt>
                <c:pt idx="268">
                  <c:v>97.166666599999999</c:v>
                </c:pt>
                <c:pt idx="269">
                  <c:v>93.666666599999999</c:v>
                </c:pt>
                <c:pt idx="270">
                  <c:v>81.458333300000007</c:v>
                </c:pt>
                <c:pt idx="271">
                  <c:v>64.125</c:v>
                </c:pt>
                <c:pt idx="272">
                  <c:v>64</c:v>
                </c:pt>
                <c:pt idx="273">
                  <c:v>64.875</c:v>
                </c:pt>
                <c:pt idx="274">
                  <c:v>66.625</c:v>
                </c:pt>
                <c:pt idx="275">
                  <c:v>62.916666599999999</c:v>
                </c:pt>
                <c:pt idx="276">
                  <c:v>58.5833333</c:v>
                </c:pt>
                <c:pt idx="277">
                  <c:v>56.25</c:v>
                </c:pt>
                <c:pt idx="278">
                  <c:v>54.75</c:v>
                </c:pt>
                <c:pt idx="279">
                  <c:v>52.916666599999999</c:v>
                </c:pt>
                <c:pt idx="280">
                  <c:v>51.875</c:v>
                </c:pt>
                <c:pt idx="281">
                  <c:v>50.541666599999999</c:v>
                </c:pt>
                <c:pt idx="282">
                  <c:v>49.541666599999999</c:v>
                </c:pt>
                <c:pt idx="283">
                  <c:v>48.375</c:v>
                </c:pt>
                <c:pt idx="284">
                  <c:v>46.9583333</c:v>
                </c:pt>
                <c:pt idx="285">
                  <c:v>46</c:v>
                </c:pt>
                <c:pt idx="286">
                  <c:v>45.375</c:v>
                </c:pt>
                <c:pt idx="287">
                  <c:v>44.7083333</c:v>
                </c:pt>
                <c:pt idx="288">
                  <c:v>43.3333333</c:v>
                </c:pt>
                <c:pt idx="289">
                  <c:v>42.8333333</c:v>
                </c:pt>
                <c:pt idx="290">
                  <c:v>42</c:v>
                </c:pt>
                <c:pt idx="291">
                  <c:v>41.166666599999999</c:v>
                </c:pt>
                <c:pt idx="292">
                  <c:v>40.875</c:v>
                </c:pt>
                <c:pt idx="293">
                  <c:v>40</c:v>
                </c:pt>
                <c:pt idx="294">
                  <c:v>39.791666599999999</c:v>
                </c:pt>
                <c:pt idx="295">
                  <c:v>38.75</c:v>
                </c:pt>
                <c:pt idx="296">
                  <c:v>48.916666599999999</c:v>
                </c:pt>
                <c:pt idx="297">
                  <c:v>64.083333300000007</c:v>
                </c:pt>
                <c:pt idx="298">
                  <c:v>79.833333300000007</c:v>
                </c:pt>
                <c:pt idx="299">
                  <c:v>54.2083333</c:v>
                </c:pt>
                <c:pt idx="300">
                  <c:v>45.875</c:v>
                </c:pt>
                <c:pt idx="301">
                  <c:v>42.541666599999999</c:v>
                </c:pt>
                <c:pt idx="302">
                  <c:v>40.8333333</c:v>
                </c:pt>
                <c:pt idx="303">
                  <c:v>39.625</c:v>
                </c:pt>
                <c:pt idx="304">
                  <c:v>38.041666599999999</c:v>
                </c:pt>
                <c:pt idx="305">
                  <c:v>37.25</c:v>
                </c:pt>
                <c:pt idx="306">
                  <c:v>36.75</c:v>
                </c:pt>
                <c:pt idx="307">
                  <c:v>35.875</c:v>
                </c:pt>
                <c:pt idx="308">
                  <c:v>35</c:v>
                </c:pt>
                <c:pt idx="309">
                  <c:v>34.541666599999999</c:v>
                </c:pt>
                <c:pt idx="310">
                  <c:v>33.8333333</c:v>
                </c:pt>
                <c:pt idx="311">
                  <c:v>33</c:v>
                </c:pt>
                <c:pt idx="312">
                  <c:v>33</c:v>
                </c:pt>
                <c:pt idx="313">
                  <c:v>32.7083333</c:v>
                </c:pt>
                <c:pt idx="314">
                  <c:v>32</c:v>
                </c:pt>
                <c:pt idx="315">
                  <c:v>31.625</c:v>
                </c:pt>
                <c:pt idx="316">
                  <c:v>31</c:v>
                </c:pt>
                <c:pt idx="317">
                  <c:v>30.791666599999999</c:v>
                </c:pt>
                <c:pt idx="318">
                  <c:v>30</c:v>
                </c:pt>
                <c:pt idx="319">
                  <c:v>30</c:v>
                </c:pt>
                <c:pt idx="320">
                  <c:v>30.3333333</c:v>
                </c:pt>
                <c:pt idx="321">
                  <c:v>28.666666599999999</c:v>
                </c:pt>
                <c:pt idx="322">
                  <c:v>31.375</c:v>
                </c:pt>
                <c:pt idx="323">
                  <c:v>28.541666599999999</c:v>
                </c:pt>
                <c:pt idx="324">
                  <c:v>24.875</c:v>
                </c:pt>
                <c:pt idx="325">
                  <c:v>23.375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23.25</c:v>
                </c:pt>
                <c:pt idx="330">
                  <c:v>29.0833333</c:v>
                </c:pt>
                <c:pt idx="331">
                  <c:v>49.875</c:v>
                </c:pt>
                <c:pt idx="332">
                  <c:v>148.33333329999999</c:v>
                </c:pt>
                <c:pt idx="333">
                  <c:v>255.54166660000001</c:v>
                </c:pt>
                <c:pt idx="334">
                  <c:v>118.625</c:v>
                </c:pt>
                <c:pt idx="335">
                  <c:v>63.7083333</c:v>
                </c:pt>
                <c:pt idx="336">
                  <c:v>49.9583333</c:v>
                </c:pt>
                <c:pt idx="337">
                  <c:v>42.541666599999999</c:v>
                </c:pt>
                <c:pt idx="338">
                  <c:v>37.8333333</c:v>
                </c:pt>
                <c:pt idx="339">
                  <c:v>34.666666599999999</c:v>
                </c:pt>
                <c:pt idx="340">
                  <c:v>32.25</c:v>
                </c:pt>
                <c:pt idx="341">
                  <c:v>33.5</c:v>
                </c:pt>
                <c:pt idx="342">
                  <c:v>54.166666599999999</c:v>
                </c:pt>
                <c:pt idx="343">
                  <c:v>76.791666599999999</c:v>
                </c:pt>
                <c:pt idx="344">
                  <c:v>55.875</c:v>
                </c:pt>
                <c:pt idx="345">
                  <c:v>43.166666599999999</c:v>
                </c:pt>
                <c:pt idx="346">
                  <c:v>42.0833333</c:v>
                </c:pt>
                <c:pt idx="347">
                  <c:v>45.5</c:v>
                </c:pt>
                <c:pt idx="348">
                  <c:v>65.166666599999999</c:v>
                </c:pt>
                <c:pt idx="349">
                  <c:v>77.666666599999999</c:v>
                </c:pt>
                <c:pt idx="350">
                  <c:v>63.5833333</c:v>
                </c:pt>
                <c:pt idx="351">
                  <c:v>50.666666599999999</c:v>
                </c:pt>
                <c:pt idx="352">
                  <c:v>43.75</c:v>
                </c:pt>
                <c:pt idx="353">
                  <c:v>39.3333333</c:v>
                </c:pt>
                <c:pt idx="354">
                  <c:v>36.0833333</c:v>
                </c:pt>
                <c:pt idx="355">
                  <c:v>34</c:v>
                </c:pt>
                <c:pt idx="356">
                  <c:v>32.0833333</c:v>
                </c:pt>
                <c:pt idx="357">
                  <c:v>30.4583333</c:v>
                </c:pt>
                <c:pt idx="358">
                  <c:v>29.791666599999999</c:v>
                </c:pt>
                <c:pt idx="359">
                  <c:v>28.0833333</c:v>
                </c:pt>
                <c:pt idx="360">
                  <c:v>26.75</c:v>
                </c:pt>
                <c:pt idx="361">
                  <c:v>26.75</c:v>
                </c:pt>
                <c:pt idx="362">
                  <c:v>28.0833333</c:v>
                </c:pt>
                <c:pt idx="363">
                  <c:v>30.625</c:v>
                </c:pt>
                <c:pt idx="364">
                  <c:v>27.75</c:v>
                </c:pt>
                <c:pt idx="365">
                  <c:v>24.8333333</c:v>
                </c:pt>
                <c:pt idx="36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F-4CB8-9611-1A099AF8F8CA}"/>
            </c:ext>
          </c:extLst>
        </c:ser>
        <c:ser>
          <c:idx val="2"/>
          <c:order val="1"/>
          <c:tx>
            <c:v>Q calc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Diário'!$V$18:$V$384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216.6397287200414</c:v>
                </c:pt>
                <c:pt idx="3">
                  <c:v>156.69617722466916</c:v>
                </c:pt>
                <c:pt idx="4">
                  <c:v>181.08510510765717</c:v>
                </c:pt>
                <c:pt idx="5">
                  <c:v>110.02484169400701</c:v>
                </c:pt>
                <c:pt idx="6">
                  <c:v>138.94467785919159</c:v>
                </c:pt>
                <c:pt idx="7">
                  <c:v>90.628128077386251</c:v>
                </c:pt>
                <c:pt idx="8">
                  <c:v>66.800617787560611</c:v>
                </c:pt>
                <c:pt idx="9">
                  <c:v>74.412939157205201</c:v>
                </c:pt>
                <c:pt idx="10">
                  <c:v>209.95408529718179</c:v>
                </c:pt>
                <c:pt idx="11">
                  <c:v>128.6219161559323</c:v>
                </c:pt>
                <c:pt idx="12">
                  <c:v>88.295764722595777</c:v>
                </c:pt>
                <c:pt idx="13">
                  <c:v>68.274234349259089</c:v>
                </c:pt>
                <c:pt idx="14">
                  <c:v>58.244366957474462</c:v>
                </c:pt>
                <c:pt idx="15">
                  <c:v>53.077825408292853</c:v>
                </c:pt>
                <c:pt idx="16">
                  <c:v>660.74633192495958</c:v>
                </c:pt>
                <c:pt idx="17">
                  <c:v>388.05858130817734</c:v>
                </c:pt>
                <c:pt idx="18">
                  <c:v>392.59389335162689</c:v>
                </c:pt>
                <c:pt idx="19">
                  <c:v>358.51882289881263</c:v>
                </c:pt>
                <c:pt idx="20">
                  <c:v>210.36654712263021</c:v>
                </c:pt>
                <c:pt idx="21">
                  <c:v>137.01147526217264</c:v>
                </c:pt>
                <c:pt idx="22">
                  <c:v>100.75298159344284</c:v>
                </c:pt>
                <c:pt idx="23">
                  <c:v>82.80904086765814</c:v>
                </c:pt>
                <c:pt idx="24">
                  <c:v>73.832574936954103</c:v>
                </c:pt>
                <c:pt idx="25">
                  <c:v>69.176714698023844</c:v>
                </c:pt>
                <c:pt idx="26">
                  <c:v>66.540972843007495</c:v>
                </c:pt>
                <c:pt idx="27">
                  <c:v>64.804872855647545</c:v>
                </c:pt>
                <c:pt idx="28">
                  <c:v>63.427850135512863</c:v>
                </c:pt>
                <c:pt idx="29">
                  <c:v>122.48730454766627</c:v>
                </c:pt>
                <c:pt idx="30">
                  <c:v>92.096067576945828</c:v>
                </c:pt>
                <c:pt idx="31">
                  <c:v>76.235407096866808</c:v>
                </c:pt>
                <c:pt idx="32">
                  <c:v>67.820857824342184</c:v>
                </c:pt>
                <c:pt idx="33">
                  <c:v>82.909798306410636</c:v>
                </c:pt>
                <c:pt idx="34">
                  <c:v>86.727056168411877</c:v>
                </c:pt>
                <c:pt idx="35">
                  <c:v>89.569775392145146</c:v>
                </c:pt>
                <c:pt idx="36">
                  <c:v>73.435035414934603</c:v>
                </c:pt>
                <c:pt idx="37">
                  <c:v>64.944701499538667</c:v>
                </c:pt>
                <c:pt idx="38">
                  <c:v>124.96614706792622</c:v>
                </c:pt>
                <c:pt idx="39">
                  <c:v>136.99898540975119</c:v>
                </c:pt>
                <c:pt idx="40">
                  <c:v>96.811321804429937</c:v>
                </c:pt>
                <c:pt idx="41">
                  <c:v>99.296802513524796</c:v>
                </c:pt>
                <c:pt idx="42">
                  <c:v>183.20770056410592</c:v>
                </c:pt>
                <c:pt idx="43">
                  <c:v>129.89179895778344</c:v>
                </c:pt>
                <c:pt idx="44">
                  <c:v>98.041797655079435</c:v>
                </c:pt>
                <c:pt idx="45">
                  <c:v>78.566897761832323</c:v>
                </c:pt>
                <c:pt idx="46">
                  <c:v>164.24059736433941</c:v>
                </c:pt>
                <c:pt idx="47">
                  <c:v>112.34211543387728</c:v>
                </c:pt>
                <c:pt idx="48">
                  <c:v>86.347586047050598</c:v>
                </c:pt>
                <c:pt idx="49">
                  <c:v>81.585702953919565</c:v>
                </c:pt>
                <c:pt idx="50">
                  <c:v>70.704263548027981</c:v>
                </c:pt>
                <c:pt idx="51">
                  <c:v>68.171847431292136</c:v>
                </c:pt>
                <c:pt idx="52">
                  <c:v>292.53935919830337</c:v>
                </c:pt>
                <c:pt idx="53">
                  <c:v>176.7774805294753</c:v>
                </c:pt>
                <c:pt idx="54">
                  <c:v>376.69161420090614</c:v>
                </c:pt>
                <c:pt idx="55">
                  <c:v>361.41502005171418</c:v>
                </c:pt>
                <c:pt idx="56">
                  <c:v>219.75797474236572</c:v>
                </c:pt>
                <c:pt idx="57">
                  <c:v>296.15259755178124</c:v>
                </c:pt>
                <c:pt idx="58">
                  <c:v>306.81215220773083</c:v>
                </c:pt>
                <c:pt idx="59">
                  <c:v>191.43517108199254</c:v>
                </c:pt>
                <c:pt idx="60">
                  <c:v>135.76717009178216</c:v>
                </c:pt>
                <c:pt idx="61">
                  <c:v>350.66251238728887</c:v>
                </c:pt>
                <c:pt idx="62">
                  <c:v>339.29999849403578</c:v>
                </c:pt>
                <c:pt idx="63">
                  <c:v>254.44050898624775</c:v>
                </c:pt>
                <c:pt idx="64">
                  <c:v>170.90438275908812</c:v>
                </c:pt>
                <c:pt idx="65">
                  <c:v>129.47418318757678</c:v>
                </c:pt>
                <c:pt idx="66">
                  <c:v>281.65620103002311</c:v>
                </c:pt>
                <c:pt idx="67">
                  <c:v>186.53968317543411</c:v>
                </c:pt>
                <c:pt idx="68">
                  <c:v>140.10938357919042</c:v>
                </c:pt>
                <c:pt idx="69">
                  <c:v>115.81312081342264</c:v>
                </c:pt>
                <c:pt idx="70">
                  <c:v>225.04933555188342</c:v>
                </c:pt>
                <c:pt idx="71">
                  <c:v>162.81877588161714</c:v>
                </c:pt>
                <c:pt idx="72">
                  <c:v>138.80418057341282</c:v>
                </c:pt>
                <c:pt idx="73">
                  <c:v>116.22847495670176</c:v>
                </c:pt>
                <c:pt idx="74">
                  <c:v>197.72440179853584</c:v>
                </c:pt>
                <c:pt idx="75">
                  <c:v>146.30506604359925</c:v>
                </c:pt>
                <c:pt idx="76">
                  <c:v>120.33426844026255</c:v>
                </c:pt>
                <c:pt idx="77">
                  <c:v>106.99885934527624</c:v>
                </c:pt>
                <c:pt idx="78">
                  <c:v>189.23212978855076</c:v>
                </c:pt>
                <c:pt idx="79">
                  <c:v>206.39179937298422</c:v>
                </c:pt>
                <c:pt idx="80">
                  <c:v>183.98436164194305</c:v>
                </c:pt>
                <c:pt idx="81">
                  <c:v>139.98750654805625</c:v>
                </c:pt>
                <c:pt idx="82">
                  <c:v>201.9054525178783</c:v>
                </c:pt>
                <c:pt idx="83">
                  <c:v>149.56439056427467</c:v>
                </c:pt>
                <c:pt idx="84">
                  <c:v>123.28580997346995</c:v>
                </c:pt>
                <c:pt idx="85">
                  <c:v>109.81743239798597</c:v>
                </c:pt>
                <c:pt idx="86">
                  <c:v>104.18725291592327</c:v>
                </c:pt>
                <c:pt idx="87">
                  <c:v>117.57159747038462</c:v>
                </c:pt>
                <c:pt idx="88">
                  <c:v>111.11557623871143</c:v>
                </c:pt>
                <c:pt idx="89">
                  <c:v>102.1762792522689</c:v>
                </c:pt>
                <c:pt idx="90">
                  <c:v>97.073719645864983</c:v>
                </c:pt>
                <c:pt idx="91">
                  <c:v>93.788911221402046</c:v>
                </c:pt>
                <c:pt idx="92">
                  <c:v>112.78366497459341</c:v>
                </c:pt>
                <c:pt idx="93">
                  <c:v>101.47082092677178</c:v>
                </c:pt>
                <c:pt idx="94">
                  <c:v>116.27109367945769</c:v>
                </c:pt>
                <c:pt idx="95">
                  <c:v>131.74896466663336</c:v>
                </c:pt>
                <c:pt idx="96">
                  <c:v>353.4534965433233</c:v>
                </c:pt>
                <c:pt idx="97">
                  <c:v>423.43188182219194</c:v>
                </c:pt>
                <c:pt idx="98">
                  <c:v>259.50478386453892</c:v>
                </c:pt>
                <c:pt idx="99">
                  <c:v>217.19165396065989</c:v>
                </c:pt>
                <c:pt idx="100">
                  <c:v>155.96730955488519</c:v>
                </c:pt>
                <c:pt idx="101">
                  <c:v>175.83777786342671</c:v>
                </c:pt>
                <c:pt idx="102">
                  <c:v>145.46583100015749</c:v>
                </c:pt>
                <c:pt idx="103">
                  <c:v>120.96319802097915</c:v>
                </c:pt>
                <c:pt idx="104">
                  <c:v>108.53206387825131</c:v>
                </c:pt>
                <c:pt idx="105">
                  <c:v>101.95087103439654</c:v>
                </c:pt>
                <c:pt idx="106">
                  <c:v>98.143505587327226</c:v>
                </c:pt>
                <c:pt idx="107">
                  <c:v>96.34827888811526</c:v>
                </c:pt>
                <c:pt idx="108">
                  <c:v>249.51036955756948</c:v>
                </c:pt>
                <c:pt idx="109">
                  <c:v>784.24862782498292</c:v>
                </c:pt>
                <c:pt idx="110">
                  <c:v>1122.6983745726832</c:v>
                </c:pt>
                <c:pt idx="111">
                  <c:v>722.33849979843581</c:v>
                </c:pt>
                <c:pt idx="112">
                  <c:v>424.98346564251688</c:v>
                </c:pt>
                <c:pt idx="113">
                  <c:v>267.03639356438458</c:v>
                </c:pt>
                <c:pt idx="114">
                  <c:v>188.40840304805803</c:v>
                </c:pt>
                <c:pt idx="115">
                  <c:v>149.12775185407637</c:v>
                </c:pt>
                <c:pt idx="116">
                  <c:v>129.27537652716882</c:v>
                </c:pt>
                <c:pt idx="117">
                  <c:v>118.92683379015303</c:v>
                </c:pt>
                <c:pt idx="118">
                  <c:v>113.16522650130179</c:v>
                </c:pt>
                <c:pt idx="119">
                  <c:v>109.56333242742666</c:v>
                </c:pt>
                <c:pt idx="120">
                  <c:v>106.93287840678948</c:v>
                </c:pt>
                <c:pt idx="121">
                  <c:v>104.70044374776566</c:v>
                </c:pt>
                <c:pt idx="122">
                  <c:v>102.59637121840396</c:v>
                </c:pt>
                <c:pt idx="123">
                  <c:v>100.49995650584037</c:v>
                </c:pt>
                <c:pt idx="124">
                  <c:v>158.03935282737237</c:v>
                </c:pt>
                <c:pt idx="125">
                  <c:v>127.00194480425729</c:v>
                </c:pt>
                <c:pt idx="126">
                  <c:v>111.32872274255448</c:v>
                </c:pt>
                <c:pt idx="127">
                  <c:v>101.68767852743959</c:v>
                </c:pt>
                <c:pt idx="128">
                  <c:v>96.671312465624766</c:v>
                </c:pt>
                <c:pt idx="129">
                  <c:v>96.307491503275898</c:v>
                </c:pt>
                <c:pt idx="130">
                  <c:v>91.389218801126731</c:v>
                </c:pt>
                <c:pt idx="131">
                  <c:v>87.927984379718538</c:v>
                </c:pt>
                <c:pt idx="132">
                  <c:v>85.176723055297231</c:v>
                </c:pt>
                <c:pt idx="133">
                  <c:v>199.59113145877859</c:v>
                </c:pt>
                <c:pt idx="134">
                  <c:v>178.76705495498783</c:v>
                </c:pt>
                <c:pt idx="135">
                  <c:v>133.72206215980569</c:v>
                </c:pt>
                <c:pt idx="136">
                  <c:v>106.43239623745822</c:v>
                </c:pt>
                <c:pt idx="137">
                  <c:v>92.16352602129632</c:v>
                </c:pt>
                <c:pt idx="138">
                  <c:v>84.34709759832468</c:v>
                </c:pt>
                <c:pt idx="139">
                  <c:v>79.680586652692966</c:v>
                </c:pt>
                <c:pt idx="140">
                  <c:v>100.01163940974175</c:v>
                </c:pt>
                <c:pt idx="141">
                  <c:v>113.03126347511188</c:v>
                </c:pt>
                <c:pt idx="142">
                  <c:v>122.29206540031079</c:v>
                </c:pt>
                <c:pt idx="143">
                  <c:v>97.083328591449913</c:v>
                </c:pt>
                <c:pt idx="144">
                  <c:v>83.967750005349885</c:v>
                </c:pt>
                <c:pt idx="145">
                  <c:v>152.44790604578162</c:v>
                </c:pt>
                <c:pt idx="146">
                  <c:v>146.99687422546438</c:v>
                </c:pt>
                <c:pt idx="147">
                  <c:v>124.25622631267566</c:v>
                </c:pt>
                <c:pt idx="148">
                  <c:v>245.64972918202199</c:v>
                </c:pt>
                <c:pt idx="149">
                  <c:v>159.41446305749588</c:v>
                </c:pt>
                <c:pt idx="150">
                  <c:v>119.62956391081107</c:v>
                </c:pt>
                <c:pt idx="151">
                  <c:v>241.61485480378801</c:v>
                </c:pt>
                <c:pt idx="152">
                  <c:v>229.00877099128894</c:v>
                </c:pt>
                <c:pt idx="153">
                  <c:v>357.85278282815437</c:v>
                </c:pt>
                <c:pt idx="154">
                  <c:v>222.65055260125925</c:v>
                </c:pt>
                <c:pt idx="155">
                  <c:v>206.5329330111735</c:v>
                </c:pt>
                <c:pt idx="156">
                  <c:v>189.75559182730916</c:v>
                </c:pt>
                <c:pt idx="157">
                  <c:v>380.85652208784478</c:v>
                </c:pt>
                <c:pt idx="158">
                  <c:v>302.34468453337485</c:v>
                </c:pt>
                <c:pt idx="159">
                  <c:v>198.52462878710469</c:v>
                </c:pt>
                <c:pt idx="160">
                  <c:v>147.07028449648078</c:v>
                </c:pt>
                <c:pt idx="161">
                  <c:v>121.52056269108971</c:v>
                </c:pt>
                <c:pt idx="162">
                  <c:v>129.26280355900732</c:v>
                </c:pt>
                <c:pt idx="163">
                  <c:v>112.87496467506283</c:v>
                </c:pt>
                <c:pt idx="164">
                  <c:v>104.43721036430941</c:v>
                </c:pt>
                <c:pt idx="165">
                  <c:v>99.81118574055516</c:v>
                </c:pt>
                <c:pt idx="166">
                  <c:v>96.957195617079051</c:v>
                </c:pt>
                <c:pt idx="167">
                  <c:v>105.47495552471662</c:v>
                </c:pt>
                <c:pt idx="168">
                  <c:v>297.86985798636448</c:v>
                </c:pt>
                <c:pt idx="169">
                  <c:v>202.58026606393318</c:v>
                </c:pt>
                <c:pt idx="170">
                  <c:v>148.25093010616683</c:v>
                </c:pt>
                <c:pt idx="171">
                  <c:v>120.76738030597454</c:v>
                </c:pt>
                <c:pt idx="172">
                  <c:v>106.5574389447093</c:v>
                </c:pt>
                <c:pt idx="173">
                  <c:v>98.865461065255829</c:v>
                </c:pt>
                <c:pt idx="174">
                  <c:v>173.00470432046322</c:v>
                </c:pt>
                <c:pt idx="175">
                  <c:v>132.1702648148401</c:v>
                </c:pt>
                <c:pt idx="176">
                  <c:v>110.82309527197906</c:v>
                </c:pt>
                <c:pt idx="177">
                  <c:v>99.570824147246711</c:v>
                </c:pt>
                <c:pt idx="178">
                  <c:v>93.271977756847605</c:v>
                </c:pt>
                <c:pt idx="179">
                  <c:v>89.37226782360554</c:v>
                </c:pt>
                <c:pt idx="180">
                  <c:v>86.608811096780542</c:v>
                </c:pt>
                <c:pt idx="181">
                  <c:v>114.92503153461718</c:v>
                </c:pt>
                <c:pt idx="182">
                  <c:v>115.35637319213953</c:v>
                </c:pt>
                <c:pt idx="183">
                  <c:v>157.59637566541269</c:v>
                </c:pt>
                <c:pt idx="184">
                  <c:v>130.00199814015585</c:v>
                </c:pt>
                <c:pt idx="185">
                  <c:v>105.38259497727799</c:v>
                </c:pt>
                <c:pt idx="186">
                  <c:v>92.66416816172584</c:v>
                </c:pt>
                <c:pt idx="187">
                  <c:v>85.768073054880986</c:v>
                </c:pt>
                <c:pt idx="188">
                  <c:v>81.697415901406032</c:v>
                </c:pt>
                <c:pt idx="189">
                  <c:v>78.96848787274422</c:v>
                </c:pt>
                <c:pt idx="190">
                  <c:v>76.85930574426142</c:v>
                </c:pt>
                <c:pt idx="191">
                  <c:v>75.025290554720272</c:v>
                </c:pt>
                <c:pt idx="192">
                  <c:v>73.295702611501525</c:v>
                </c:pt>
                <c:pt idx="193">
                  <c:v>71.590922882757084</c:v>
                </c:pt>
                <c:pt idx="194">
                  <c:v>69.910382932053096</c:v>
                </c:pt>
                <c:pt idx="195">
                  <c:v>68.290927072990868</c:v>
                </c:pt>
                <c:pt idx="196">
                  <c:v>66.719809889929053</c:v>
                </c:pt>
                <c:pt idx="197">
                  <c:v>65.190252199451919</c:v>
                </c:pt>
                <c:pt idx="198">
                  <c:v>63.698467218171942</c:v>
                </c:pt>
                <c:pt idx="199">
                  <c:v>62.242173434586249</c:v>
                </c:pt>
                <c:pt idx="200">
                  <c:v>60.825638290445248</c:v>
                </c:pt>
                <c:pt idx="201">
                  <c:v>60.625012969023466</c:v>
                </c:pt>
                <c:pt idx="202">
                  <c:v>58.670122051496413</c:v>
                </c:pt>
                <c:pt idx="203">
                  <c:v>57.044987758053438</c:v>
                </c:pt>
                <c:pt idx="204">
                  <c:v>55.599525010081358</c:v>
                </c:pt>
                <c:pt idx="205">
                  <c:v>54.258353390355133</c:v>
                </c:pt>
                <c:pt idx="206">
                  <c:v>52.983452529486051</c:v>
                </c:pt>
                <c:pt idx="207">
                  <c:v>51.755489622886195</c:v>
                </c:pt>
                <c:pt idx="208">
                  <c:v>50.564483017016535</c:v>
                </c:pt>
                <c:pt idx="209">
                  <c:v>49.405133834210901</c:v>
                </c:pt>
                <c:pt idx="210">
                  <c:v>48.27449162063175</c:v>
                </c:pt>
                <c:pt idx="211">
                  <c:v>47.170787009548057</c:v>
                </c:pt>
                <c:pt idx="212">
                  <c:v>46.092847895944644</c:v>
                </c:pt>
                <c:pt idx="213">
                  <c:v>45.039807370383834</c:v>
                </c:pt>
                <c:pt idx="214">
                  <c:v>44.010957535997818</c:v>
                </c:pt>
                <c:pt idx="215">
                  <c:v>139.2038848288085</c:v>
                </c:pt>
                <c:pt idx="216">
                  <c:v>176.34742537913118</c:v>
                </c:pt>
                <c:pt idx="217">
                  <c:v>108.40157842769409</c:v>
                </c:pt>
                <c:pt idx="218">
                  <c:v>73.948908411933914</c:v>
                </c:pt>
                <c:pt idx="219">
                  <c:v>56.236395594134613</c:v>
                </c:pt>
                <c:pt idx="220">
                  <c:v>46.940195835911489</c:v>
                </c:pt>
                <c:pt idx="221">
                  <c:v>41.862200927462176</c:v>
                </c:pt>
                <c:pt idx="222">
                  <c:v>38.903127259939794</c:v>
                </c:pt>
                <c:pt idx="223">
                  <c:v>37.013108766852611</c:v>
                </c:pt>
                <c:pt idx="224">
                  <c:v>35.666993275039211</c:v>
                </c:pt>
                <c:pt idx="225">
                  <c:v>34.60199056316587</c:v>
                </c:pt>
                <c:pt idx="226">
                  <c:v>33.686496276657287</c:v>
                </c:pt>
                <c:pt idx="227">
                  <c:v>33.2146107531075</c:v>
                </c:pt>
                <c:pt idx="228">
                  <c:v>113.07056056318356</c:v>
                </c:pt>
                <c:pt idx="229">
                  <c:v>396.70232450499822</c:v>
                </c:pt>
                <c:pt idx="230">
                  <c:v>232.6792423833291</c:v>
                </c:pt>
                <c:pt idx="231">
                  <c:v>134.47078759369919</c:v>
                </c:pt>
                <c:pt idx="232">
                  <c:v>85.792852093270227</c:v>
                </c:pt>
                <c:pt idx="233">
                  <c:v>61.754967261083387</c:v>
                </c:pt>
                <c:pt idx="234">
                  <c:v>49.923738010918925</c:v>
                </c:pt>
                <c:pt idx="235">
                  <c:v>44.091568082976792</c:v>
                </c:pt>
                <c:pt idx="236">
                  <c:v>59.05083417481589</c:v>
                </c:pt>
                <c:pt idx="237">
                  <c:v>49.11014439775861</c:v>
                </c:pt>
                <c:pt idx="238">
                  <c:v>88.513524310619431</c:v>
                </c:pt>
                <c:pt idx="239">
                  <c:v>64.661340919317837</c:v>
                </c:pt>
                <c:pt idx="240">
                  <c:v>315.70432702463177</c:v>
                </c:pt>
                <c:pt idx="241">
                  <c:v>210.46704743140609</c:v>
                </c:pt>
                <c:pt idx="242">
                  <c:v>221.44895226381377</c:v>
                </c:pt>
                <c:pt idx="243">
                  <c:v>136.84373209346225</c:v>
                </c:pt>
                <c:pt idx="244">
                  <c:v>95.463811053014396</c:v>
                </c:pt>
                <c:pt idx="245">
                  <c:v>75.443529728300661</c:v>
                </c:pt>
                <c:pt idx="246">
                  <c:v>65.896091888139708</c:v>
                </c:pt>
                <c:pt idx="247">
                  <c:v>61.763378328596914</c:v>
                </c:pt>
                <c:pt idx="248">
                  <c:v>72.525225390972835</c:v>
                </c:pt>
                <c:pt idx="249">
                  <c:v>249.17198148291308</c:v>
                </c:pt>
                <c:pt idx="250">
                  <c:v>318.5114361847601</c:v>
                </c:pt>
                <c:pt idx="251">
                  <c:v>199.30298440598781</c:v>
                </c:pt>
                <c:pt idx="252">
                  <c:v>158.40238522059562</c:v>
                </c:pt>
                <c:pt idx="253">
                  <c:v>115.19223672636744</c:v>
                </c:pt>
                <c:pt idx="254">
                  <c:v>94.379162980092644</c:v>
                </c:pt>
                <c:pt idx="255">
                  <c:v>270.12060541882784</c:v>
                </c:pt>
                <c:pt idx="256">
                  <c:v>468.25540316545892</c:v>
                </c:pt>
                <c:pt idx="257">
                  <c:v>493.43811004421985</c:v>
                </c:pt>
                <c:pt idx="258">
                  <c:v>291.5306754301123</c:v>
                </c:pt>
                <c:pt idx="259">
                  <c:v>191.80406000931964</c:v>
                </c:pt>
                <c:pt idx="260">
                  <c:v>142.81572970192113</c:v>
                </c:pt>
                <c:pt idx="261">
                  <c:v>118.89781269089258</c:v>
                </c:pt>
                <c:pt idx="262">
                  <c:v>107.27815437831065</c:v>
                </c:pt>
                <c:pt idx="263">
                  <c:v>101.60384708881156</c:v>
                </c:pt>
                <c:pt idx="264">
                  <c:v>98.729880356920262</c:v>
                </c:pt>
                <c:pt idx="265">
                  <c:v>97.123997264586805</c:v>
                </c:pt>
                <c:pt idx="266">
                  <c:v>96.023434692415719</c:v>
                </c:pt>
                <c:pt idx="267">
                  <c:v>95.072487476077285</c:v>
                </c:pt>
                <c:pt idx="268">
                  <c:v>94.109133978989661</c:v>
                </c:pt>
                <c:pt idx="269">
                  <c:v>93.076142855237237</c:v>
                </c:pt>
                <c:pt idx="270">
                  <c:v>91.971136017977486</c:v>
                </c:pt>
                <c:pt idx="271">
                  <c:v>99.150836297533274</c:v>
                </c:pt>
                <c:pt idx="272">
                  <c:v>96.585237031155032</c:v>
                </c:pt>
                <c:pt idx="273">
                  <c:v>100.57811592876998</c:v>
                </c:pt>
                <c:pt idx="274">
                  <c:v>94.048352578911519</c:v>
                </c:pt>
                <c:pt idx="275">
                  <c:v>90.263720013491024</c:v>
                </c:pt>
                <c:pt idx="276">
                  <c:v>87.794012944673625</c:v>
                </c:pt>
                <c:pt idx="277">
                  <c:v>85.928156353015908</c:v>
                </c:pt>
                <c:pt idx="278">
                  <c:v>84.32056526578765</c:v>
                </c:pt>
                <c:pt idx="279">
                  <c:v>82.806838629574273</c:v>
                </c:pt>
                <c:pt idx="280">
                  <c:v>81.308486528972153</c:v>
                </c:pt>
                <c:pt idx="281">
                  <c:v>79.792558982043118</c:v>
                </c:pt>
                <c:pt idx="282">
                  <c:v>78.24679041717576</c:v>
                </c:pt>
                <c:pt idx="283">
                  <c:v>76.652931228243006</c:v>
                </c:pt>
                <c:pt idx="284">
                  <c:v>75.016192766949843</c:v>
                </c:pt>
                <c:pt idx="285">
                  <c:v>73.344402871483837</c:v>
                </c:pt>
                <c:pt idx="286">
                  <c:v>71.667853499989306</c:v>
                </c:pt>
                <c:pt idx="287">
                  <c:v>70.069016294819249</c:v>
                </c:pt>
                <c:pt idx="288">
                  <c:v>68.449812694326468</c:v>
                </c:pt>
                <c:pt idx="289">
                  <c:v>66.877004283449224</c:v>
                </c:pt>
                <c:pt idx="290">
                  <c:v>65.344825130457721</c:v>
                </c:pt>
                <c:pt idx="291">
                  <c:v>63.849994129752154</c:v>
                </c:pt>
                <c:pt idx="292">
                  <c:v>62.390481682321798</c:v>
                </c:pt>
                <c:pt idx="293">
                  <c:v>60.964892828278174</c:v>
                </c:pt>
                <c:pt idx="294">
                  <c:v>59.691708871228492</c:v>
                </c:pt>
                <c:pt idx="295">
                  <c:v>58.271156686848215</c:v>
                </c:pt>
                <c:pt idx="296">
                  <c:v>56.913304849050611</c:v>
                </c:pt>
                <c:pt idx="297">
                  <c:v>190.43090469614836</c:v>
                </c:pt>
                <c:pt idx="298">
                  <c:v>122.1632060644576</c:v>
                </c:pt>
                <c:pt idx="299">
                  <c:v>87.520471856144525</c:v>
                </c:pt>
                <c:pt idx="300">
                  <c:v>69.658579961220269</c:v>
                </c:pt>
                <c:pt idx="301">
                  <c:v>60.164888236629835</c:v>
                </c:pt>
                <c:pt idx="302">
                  <c:v>54.831131032574035</c:v>
                </c:pt>
                <c:pt idx="303">
                  <c:v>51.568028154038032</c:v>
                </c:pt>
                <c:pt idx="304">
                  <c:v>49.384833705733101</c:v>
                </c:pt>
                <c:pt idx="305">
                  <c:v>47.754193016283139</c:v>
                </c:pt>
                <c:pt idx="306">
                  <c:v>46.412140976023373</c:v>
                </c:pt>
                <c:pt idx="307">
                  <c:v>45.226413828911397</c:v>
                </c:pt>
                <c:pt idx="308">
                  <c:v>44.130604918360511</c:v>
                </c:pt>
                <c:pt idx="309">
                  <c:v>43.091242413462986</c:v>
                </c:pt>
                <c:pt idx="310">
                  <c:v>42.09132802875876</c:v>
                </c:pt>
                <c:pt idx="311">
                  <c:v>41.122106244050819</c:v>
                </c:pt>
                <c:pt idx="312">
                  <c:v>40.178948777443111</c:v>
                </c:pt>
                <c:pt idx="313">
                  <c:v>39.259296688115839</c:v>
                </c:pt>
                <c:pt idx="314">
                  <c:v>38.361631297024147</c:v>
                </c:pt>
                <c:pt idx="315">
                  <c:v>37.484959519543381</c:v>
                </c:pt>
                <c:pt idx="316">
                  <c:v>36.628556407004545</c:v>
                </c:pt>
                <c:pt idx="317">
                  <c:v>35.791836295524824</c:v>
                </c:pt>
                <c:pt idx="318">
                  <c:v>34.974288261270864</c:v>
                </c:pt>
                <c:pt idx="319">
                  <c:v>34.175443731659733</c:v>
                </c:pt>
                <c:pt idx="320">
                  <c:v>33.397803248292753</c:v>
                </c:pt>
                <c:pt idx="321">
                  <c:v>45.752804836463618</c:v>
                </c:pt>
                <c:pt idx="322">
                  <c:v>38.447136518638018</c:v>
                </c:pt>
                <c:pt idx="323">
                  <c:v>34.43866630136997</c:v>
                </c:pt>
                <c:pt idx="324">
                  <c:v>32.086917873179459</c:v>
                </c:pt>
                <c:pt idx="325">
                  <c:v>30.571467554715909</c:v>
                </c:pt>
                <c:pt idx="326">
                  <c:v>29.481922220058582</c:v>
                </c:pt>
                <c:pt idx="327">
                  <c:v>32.443117274092138</c:v>
                </c:pt>
                <c:pt idx="328">
                  <c:v>30.253928068967497</c:v>
                </c:pt>
                <c:pt idx="329">
                  <c:v>28.384003105578849</c:v>
                </c:pt>
                <c:pt idx="330">
                  <c:v>52.442949278591477</c:v>
                </c:pt>
                <c:pt idx="331">
                  <c:v>42.633971298012078</c:v>
                </c:pt>
                <c:pt idx="332">
                  <c:v>418.5145791097608</c:v>
                </c:pt>
                <c:pt idx="333">
                  <c:v>222.56100776780491</c:v>
                </c:pt>
                <c:pt idx="334">
                  <c:v>124.56157419775803</c:v>
                </c:pt>
                <c:pt idx="335">
                  <c:v>75.540248483830723</c:v>
                </c:pt>
                <c:pt idx="336">
                  <c:v>50.936649827188475</c:v>
                </c:pt>
                <c:pt idx="337">
                  <c:v>38.480313002253709</c:v>
                </c:pt>
                <c:pt idx="338">
                  <c:v>32.04483138073418</c:v>
                </c:pt>
                <c:pt idx="339">
                  <c:v>28.574661196981392</c:v>
                </c:pt>
                <c:pt idx="340">
                  <c:v>26.548129090691635</c:v>
                </c:pt>
                <c:pt idx="341">
                  <c:v>25.219351997292598</c:v>
                </c:pt>
                <c:pt idx="342">
                  <c:v>167.42001649363019</c:v>
                </c:pt>
                <c:pt idx="343">
                  <c:v>96.533085573190263</c:v>
                </c:pt>
                <c:pt idx="344">
                  <c:v>60.826738292465386</c:v>
                </c:pt>
                <c:pt idx="345">
                  <c:v>42.933356974117402</c:v>
                </c:pt>
                <c:pt idx="346">
                  <c:v>54.157944235717764</c:v>
                </c:pt>
                <c:pt idx="347">
                  <c:v>56.377529555668161</c:v>
                </c:pt>
                <c:pt idx="348">
                  <c:v>68.199493703734575</c:v>
                </c:pt>
                <c:pt idx="349">
                  <c:v>47.622574488365885</c:v>
                </c:pt>
                <c:pt idx="350">
                  <c:v>37.45533532647282</c:v>
                </c:pt>
                <c:pt idx="351">
                  <c:v>32.371978706013572</c:v>
                </c:pt>
                <c:pt idx="352">
                  <c:v>29.744322153556752</c:v>
                </c:pt>
                <c:pt idx="353">
                  <c:v>28.271486647679581</c:v>
                </c:pt>
                <c:pt idx="354">
                  <c:v>27.314045919151518</c:v>
                </c:pt>
                <c:pt idx="355">
                  <c:v>26.561637218089484</c:v>
                </c:pt>
                <c:pt idx="356">
                  <c:v>26.341657176890809</c:v>
                </c:pt>
                <c:pt idx="357">
                  <c:v>25.453804054917704</c:v>
                </c:pt>
                <c:pt idx="358">
                  <c:v>24.719478267433246</c:v>
                </c:pt>
                <c:pt idx="359">
                  <c:v>24.078404553815286</c:v>
                </c:pt>
                <c:pt idx="360">
                  <c:v>23.490213008902742</c:v>
                </c:pt>
                <c:pt idx="361">
                  <c:v>22.934575789867914</c:v>
                </c:pt>
                <c:pt idx="362">
                  <c:v>26.443278437777632</c:v>
                </c:pt>
                <c:pt idx="363">
                  <c:v>23.905810018282295</c:v>
                </c:pt>
                <c:pt idx="364">
                  <c:v>22.393049010222562</c:v>
                </c:pt>
                <c:pt idx="365">
                  <c:v>21.398215287656988</c:v>
                </c:pt>
                <c:pt idx="366">
                  <c:v>20.667791486876791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F-4CB8-9611-1A099AF8F8CA}"/>
            </c:ext>
          </c:extLst>
        </c:ser>
        <c:ser>
          <c:idx val="0"/>
          <c:order val="2"/>
          <c:tx>
            <c:v>Q basica calc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Diário'!$U$18:$U$384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33.845415460183524</c:v>
                </c:pt>
                <c:pt idx="3">
                  <c:v>34.499316607486783</c:v>
                </c:pt>
                <c:pt idx="4">
                  <c:v>35.486697653410644</c:v>
                </c:pt>
                <c:pt idx="5">
                  <c:v>37.225637966883752</c:v>
                </c:pt>
                <c:pt idx="6">
                  <c:v>38.461703557032727</c:v>
                </c:pt>
                <c:pt idx="7">
                  <c:v>40.264315502319477</c:v>
                </c:pt>
                <c:pt idx="8">
                  <c:v>41.618711500027224</c:v>
                </c:pt>
                <c:pt idx="9">
                  <c:v>42.470575707308448</c:v>
                </c:pt>
                <c:pt idx="10">
                  <c:v>43.39220551631535</c:v>
                </c:pt>
                <c:pt idx="11">
                  <c:v>45.340976265499052</c:v>
                </c:pt>
                <c:pt idx="12">
                  <c:v>46.655294777379162</c:v>
                </c:pt>
                <c:pt idx="13">
                  <c:v>47.453999376650771</c:v>
                </c:pt>
                <c:pt idx="14">
                  <c:v>47.834249471170303</c:v>
                </c:pt>
                <c:pt idx="15">
                  <c:v>47.87276666514078</c:v>
                </c:pt>
                <c:pt idx="16">
                  <c:v>47.638055364261206</c:v>
                </c:pt>
                <c:pt idx="17">
                  <c:v>49.890645565267981</c:v>
                </c:pt>
                <c:pt idx="18">
                  <c:v>52.108972211949514</c:v>
                </c:pt>
                <c:pt idx="19">
                  <c:v>55.178213196864284</c:v>
                </c:pt>
                <c:pt idx="20">
                  <c:v>58.696242271656033</c:v>
                </c:pt>
                <c:pt idx="21">
                  <c:v>61.176322836685557</c:v>
                </c:pt>
                <c:pt idx="22">
                  <c:v>62.835405380699292</c:v>
                </c:pt>
                <c:pt idx="23">
                  <c:v>63.850252761286356</c:v>
                </c:pt>
                <c:pt idx="24">
                  <c:v>64.353180883768218</c:v>
                </c:pt>
                <c:pt idx="25">
                  <c:v>64.437017671430894</c:v>
                </c:pt>
                <c:pt idx="26">
                  <c:v>64.171124329711034</c:v>
                </c:pt>
                <c:pt idx="27">
                  <c:v>63.619948598999315</c:v>
                </c:pt>
                <c:pt idx="28">
                  <c:v>62.83538800718874</c:v>
                </c:pt>
                <c:pt idx="29">
                  <c:v>61.859633300473504</c:v>
                </c:pt>
                <c:pt idx="30">
                  <c:v>61.490078561226746</c:v>
                </c:pt>
                <c:pt idx="31">
                  <c:v>60.932412589007278</c:v>
                </c:pt>
                <c:pt idx="32">
                  <c:v>60.151795572580887</c:v>
                </c:pt>
                <c:pt idx="33">
                  <c:v>59.223171089560985</c:v>
                </c:pt>
                <c:pt idx="34">
                  <c:v>58.528651492785031</c:v>
                </c:pt>
                <c:pt idx="35">
                  <c:v>58.004845514834891</c:v>
                </c:pt>
                <c:pt idx="36">
                  <c:v>57.652570476279493</c:v>
                </c:pt>
                <c:pt idx="37">
                  <c:v>57.053469030211104</c:v>
                </c:pt>
                <c:pt idx="38">
                  <c:v>56.251680884475782</c:v>
                </c:pt>
                <c:pt idx="39">
                  <c:v>56.084399318939305</c:v>
                </c:pt>
                <c:pt idx="40">
                  <c:v>56.35218064830466</c:v>
                </c:pt>
                <c:pt idx="41">
                  <c:v>56.295770671850534</c:v>
                </c:pt>
                <c:pt idx="42">
                  <c:v>56.415086571603574</c:v>
                </c:pt>
                <c:pt idx="43">
                  <c:v>57.356984804316632</c:v>
                </c:pt>
                <c:pt idx="44">
                  <c:v>58.109135338705364</c:v>
                </c:pt>
                <c:pt idx="45">
                  <c:v>58.600566603645291</c:v>
                </c:pt>
                <c:pt idx="46">
                  <c:v>58.679029836544892</c:v>
                </c:pt>
                <c:pt idx="47">
                  <c:v>59.52195851795689</c:v>
                </c:pt>
                <c:pt idx="48">
                  <c:v>59.937507589090401</c:v>
                </c:pt>
                <c:pt idx="49">
                  <c:v>59.945517861284515</c:v>
                </c:pt>
                <c:pt idx="50">
                  <c:v>59.884171001710463</c:v>
                </c:pt>
                <c:pt idx="51">
                  <c:v>59.510041641947787</c:v>
                </c:pt>
                <c:pt idx="52">
                  <c:v>59.028434843926696</c:v>
                </c:pt>
                <c:pt idx="53">
                  <c:v>59.971907967491028</c:v>
                </c:pt>
                <c:pt idx="54">
                  <c:v>60.469719447755914</c:v>
                </c:pt>
                <c:pt idx="55">
                  <c:v>62.414701875694817</c:v>
                </c:pt>
                <c:pt idx="56">
                  <c:v>65.055498017237923</c:v>
                </c:pt>
                <c:pt idx="57">
                  <c:v>67.096650483954676</c:v>
                </c:pt>
                <c:pt idx="58">
                  <c:v>69.838015073233748</c:v>
                </c:pt>
                <c:pt idx="59">
                  <c:v>72.948102514743979</c:v>
                </c:pt>
                <c:pt idx="60">
                  <c:v>75.015593378799636</c:v>
                </c:pt>
                <c:pt idx="61">
                  <c:v>76.452765706518974</c:v>
                </c:pt>
                <c:pt idx="62">
                  <c:v>79.044629022747515</c:v>
                </c:pt>
                <c:pt idx="63">
                  <c:v>81.995607919903847</c:v>
                </c:pt>
                <c:pt idx="64">
                  <c:v>84.681932225916157</c:v>
                </c:pt>
                <c:pt idx="65">
                  <c:v>86.362957920990823</c:v>
                </c:pt>
                <c:pt idx="66">
                  <c:v>87.280841960327422</c:v>
                </c:pt>
                <c:pt idx="67">
                  <c:v>89.148846109165063</c:v>
                </c:pt>
                <c:pt idx="68">
                  <c:v>90.287850538882438</c:v>
                </c:pt>
                <c:pt idx="69">
                  <c:v>90.902354293268672</c:v>
                </c:pt>
                <c:pt idx="70">
                  <c:v>91.018137937207868</c:v>
                </c:pt>
                <c:pt idx="71">
                  <c:v>92.039752375477775</c:v>
                </c:pt>
                <c:pt idx="72">
                  <c:v>92.685142616784404</c:v>
                </c:pt>
                <c:pt idx="73">
                  <c:v>93.16895597838753</c:v>
                </c:pt>
                <c:pt idx="74">
                  <c:v>93.142105036647038</c:v>
                </c:pt>
                <c:pt idx="75">
                  <c:v>93.867620452187111</c:v>
                </c:pt>
                <c:pt idx="76">
                  <c:v>94.115545644556477</c:v>
                </c:pt>
                <c:pt idx="77">
                  <c:v>93.889497947423195</c:v>
                </c:pt>
                <c:pt idx="78">
                  <c:v>93.304445474123312</c:v>
                </c:pt>
                <c:pt idx="79">
                  <c:v>93.513928246649343</c:v>
                </c:pt>
                <c:pt idx="80">
                  <c:v>94.243865536848375</c:v>
                </c:pt>
                <c:pt idx="81">
                  <c:v>95.117258495508906</c:v>
                </c:pt>
                <c:pt idx="82">
                  <c:v>95.390799961974608</c:v>
                </c:pt>
                <c:pt idx="83">
                  <c:v>96.307064286322856</c:v>
                </c:pt>
                <c:pt idx="84">
                  <c:v>96.657146834494</c:v>
                </c:pt>
                <c:pt idx="85">
                  <c:v>96.503100828498006</c:v>
                </c:pt>
                <c:pt idx="86">
                  <c:v>95.942440538627082</c:v>
                </c:pt>
                <c:pt idx="87">
                  <c:v>95.191331369200483</c:v>
                </c:pt>
                <c:pt idx="88">
                  <c:v>94.606962380050689</c:v>
                </c:pt>
                <c:pt idx="89">
                  <c:v>93.921972322938515</c:v>
                </c:pt>
                <c:pt idx="90">
                  <c:v>92.946566181199799</c:v>
                </c:pt>
                <c:pt idx="91">
                  <c:v>91.725334489069439</c:v>
                </c:pt>
                <c:pt idx="92">
                  <c:v>90.332798259498716</c:v>
                </c:pt>
                <c:pt idx="93">
                  <c:v>89.221722133602455</c:v>
                </c:pt>
                <c:pt idx="94">
                  <c:v>87.999459315046636</c:v>
                </c:pt>
                <c:pt idx="95">
                  <c:v>87.057565639258513</c:v>
                </c:pt>
                <c:pt idx="96">
                  <c:v>86.472079344371025</c:v>
                </c:pt>
                <c:pt idx="97">
                  <c:v>87.42525907910337</c:v>
                </c:pt>
                <c:pt idx="98">
                  <c:v>89.522007588430398</c:v>
                </c:pt>
                <c:pt idx="99">
                  <c:v>90.995576445472622</c:v>
                </c:pt>
                <c:pt idx="100">
                  <c:v>92.567818980393525</c:v>
                </c:pt>
                <c:pt idx="101">
                  <c:v>93.504876355723155</c:v>
                </c:pt>
                <c:pt idx="102">
                  <c:v>94.698826307931654</c:v>
                </c:pt>
                <c:pt idx="103">
                  <c:v>95.57969567486623</c:v>
                </c:pt>
                <c:pt idx="104">
                  <c:v>95.840312705194847</c:v>
                </c:pt>
                <c:pt idx="105">
                  <c:v>95.604995447868305</c:v>
                </c:pt>
                <c:pt idx="106">
                  <c:v>94.970567794063115</c:v>
                </c:pt>
                <c:pt idx="107">
                  <c:v>94.01347515495317</c:v>
                </c:pt>
                <c:pt idx="108">
                  <c:v>92.891158270765459</c:v>
                </c:pt>
                <c:pt idx="109">
                  <c:v>92.943492320526545</c:v>
                </c:pt>
                <c:pt idx="110">
                  <c:v>95.363227490274838</c:v>
                </c:pt>
                <c:pt idx="111">
                  <c:v>99.4370066834298</c:v>
                </c:pt>
                <c:pt idx="112">
                  <c:v>103.2603962014107</c:v>
                </c:pt>
                <c:pt idx="113">
                  <c:v>106.17485884383144</c:v>
                </c:pt>
                <c:pt idx="114">
                  <c:v>107.9776356877815</c:v>
                </c:pt>
                <c:pt idx="115">
                  <c:v>108.91236817393806</c:v>
                </c:pt>
                <c:pt idx="116">
                  <c:v>109.16768468709971</c:v>
                </c:pt>
                <c:pt idx="117">
                  <c:v>108.87298787011845</c:v>
                </c:pt>
                <c:pt idx="118">
                  <c:v>108.1383035412845</c:v>
                </c:pt>
                <c:pt idx="119">
                  <c:v>107.04987094741801</c:v>
                </c:pt>
                <c:pt idx="120">
                  <c:v>105.67614766678517</c:v>
                </c:pt>
                <c:pt idx="121">
                  <c:v>104.0720783777635</c:v>
                </c:pt>
                <c:pt idx="122">
                  <c:v>102.28218853340287</c:v>
                </c:pt>
                <c:pt idx="123">
                  <c:v>100.34286516333982</c:v>
                </c:pt>
                <c:pt idx="124">
                  <c:v>98.28406435803052</c:v>
                </c:pt>
                <c:pt idx="125">
                  <c:v>96.860711497247095</c:v>
                </c:pt>
                <c:pt idx="126">
                  <c:v>95.308268893382277</c:v>
                </c:pt>
                <c:pt idx="127">
                  <c:v>93.67745160285348</c:v>
                </c:pt>
                <c:pt idx="128">
                  <c:v>91.902064289673845</c:v>
                </c:pt>
                <c:pt idx="129">
                  <c:v>90.079111632152802</c:v>
                </c:pt>
                <c:pt idx="130">
                  <c:v>88.27502886556519</c:v>
                </c:pt>
                <c:pt idx="131">
                  <c:v>86.370889411937767</c:v>
                </c:pt>
                <c:pt idx="132">
                  <c:v>84.398175571406853</c:v>
                </c:pt>
                <c:pt idx="133">
                  <c:v>82.47051857726386</c:v>
                </c:pt>
                <c:pt idx="134">
                  <c:v>81.342441330534271</c:v>
                </c:pt>
                <c:pt idx="135">
                  <c:v>80.662079259769541</c:v>
                </c:pt>
                <c:pt idx="136">
                  <c:v>79.902404787440162</c:v>
                </c:pt>
                <c:pt idx="137">
                  <c:v>78.898530296287291</c:v>
                </c:pt>
                <c:pt idx="138">
                  <c:v>77.714599735820158</c:v>
                </c:pt>
                <c:pt idx="139">
                  <c:v>76.364337721440705</c:v>
                </c:pt>
                <c:pt idx="140">
                  <c:v>74.8785330152309</c:v>
                </c:pt>
                <c:pt idx="141">
                  <c:v>73.704285289465702</c:v>
                </c:pt>
                <c:pt idx="142">
                  <c:v>72.864016867952273</c:v>
                </c:pt>
                <c:pt idx="143">
                  <c:v>72.369304325270647</c:v>
                </c:pt>
                <c:pt idx="144">
                  <c:v>71.610737872260245</c:v>
                </c:pt>
                <c:pt idx="145">
                  <c:v>70.636772032951569</c:v>
                </c:pt>
                <c:pt idx="146">
                  <c:v>70.396568515977791</c:v>
                </c:pt>
                <c:pt idx="147">
                  <c:v>70.514212650760129</c:v>
                </c:pt>
                <c:pt idx="148">
                  <c:v>70.690135022977969</c:v>
                </c:pt>
                <c:pt idx="149">
                  <c:v>71.934665977973907</c:v>
                </c:pt>
                <c:pt idx="150">
                  <c:v>72.601245355240138</c:v>
                </c:pt>
                <c:pt idx="151">
                  <c:v>72.995494464092019</c:v>
                </c:pt>
                <c:pt idx="152">
                  <c:v>74.410201624657759</c:v>
                </c:pt>
                <c:pt idx="153">
                  <c:v>76.227222986640896</c:v>
                </c:pt>
                <c:pt idx="154">
                  <c:v>79.029332947146017</c:v>
                </c:pt>
                <c:pt idx="155">
                  <c:v>81.120742824772947</c:v>
                </c:pt>
                <c:pt idx="156">
                  <c:v>83.315456934990323</c:v>
                </c:pt>
                <c:pt idx="157">
                  <c:v>85.494141008739589</c:v>
                </c:pt>
                <c:pt idx="158">
                  <c:v>88.633716567871446</c:v>
                </c:pt>
                <c:pt idx="159">
                  <c:v>91.669144804352982</c:v>
                </c:pt>
                <c:pt idx="160">
                  <c:v>93.642542505104942</c:v>
                </c:pt>
                <c:pt idx="161">
                  <c:v>94.806691695401781</c:v>
                </c:pt>
                <c:pt idx="162">
                  <c:v>95.342330724447535</c:v>
                </c:pt>
                <c:pt idx="163">
                  <c:v>95.914728257782926</c:v>
                </c:pt>
                <c:pt idx="164">
                  <c:v>95.957092155669471</c:v>
                </c:pt>
                <c:pt idx="165">
                  <c:v>95.571126636235192</c:v>
                </c:pt>
                <c:pt idx="166">
                  <c:v>94.83716606491906</c:v>
                </c:pt>
                <c:pt idx="167">
                  <c:v>93.819438003634929</c:v>
                </c:pt>
                <c:pt idx="168">
                  <c:v>92.895774193305868</c:v>
                </c:pt>
                <c:pt idx="169">
                  <c:v>93.373170505979957</c:v>
                </c:pt>
                <c:pt idx="170">
                  <c:v>93.647382327190201</c:v>
                </c:pt>
                <c:pt idx="171">
                  <c:v>93.465606416486239</c:v>
                </c:pt>
                <c:pt idx="172">
                  <c:v>92.90655199996516</c:v>
                </c:pt>
                <c:pt idx="173">
                  <c:v>92.040017592883729</c:v>
                </c:pt>
                <c:pt idx="174">
                  <c:v>90.929389391701775</c:v>
                </c:pt>
                <c:pt idx="175">
                  <c:v>90.605690976594246</c:v>
                </c:pt>
                <c:pt idx="176">
                  <c:v>90.040808352856132</c:v>
                </c:pt>
                <c:pt idx="177">
                  <c:v>89.179680687685263</c:v>
                </c:pt>
                <c:pt idx="178">
                  <c:v>88.076406027066866</c:v>
                </c:pt>
                <c:pt idx="179">
                  <c:v>86.774481958715171</c:v>
                </c:pt>
                <c:pt idx="180">
                  <c:v>85.309918164335357</c:v>
                </c:pt>
                <c:pt idx="181">
                  <c:v>83.712510835783988</c:v>
                </c:pt>
                <c:pt idx="182">
                  <c:v>82.530445292323137</c:v>
                </c:pt>
                <c:pt idx="183">
                  <c:v>81.584991337684954</c:v>
                </c:pt>
                <c:pt idx="184">
                  <c:v>81.28603389620541</c:v>
                </c:pt>
                <c:pt idx="185">
                  <c:v>81.024602055805317</c:v>
                </c:pt>
                <c:pt idx="186">
                  <c:v>80.485171700989497</c:v>
                </c:pt>
                <c:pt idx="187">
                  <c:v>79.678574824512808</c:v>
                </c:pt>
                <c:pt idx="188">
                  <c:v>78.652666786221957</c:v>
                </c:pt>
                <c:pt idx="189">
                  <c:v>77.446113315152161</c:v>
                </c:pt>
                <c:pt idx="190">
                  <c:v>76.098118465465404</c:v>
                </c:pt>
                <c:pt idx="191">
                  <c:v>74.644696915322257</c:v>
                </c:pt>
                <c:pt idx="192">
                  <c:v>73.105405791802525</c:v>
                </c:pt>
                <c:pt idx="193">
                  <c:v>71.495774472907584</c:v>
                </c:pt>
                <c:pt idx="194">
                  <c:v>69.862808727128339</c:v>
                </c:pt>
                <c:pt idx="195">
                  <c:v>68.26713997052849</c:v>
                </c:pt>
                <c:pt idx="196">
                  <c:v>66.707916338697871</c:v>
                </c:pt>
                <c:pt idx="197">
                  <c:v>65.184305423836321</c:v>
                </c:pt>
                <c:pt idx="198">
                  <c:v>63.695493830364157</c:v>
                </c:pt>
                <c:pt idx="199">
                  <c:v>62.240686740682342</c:v>
                </c:pt>
                <c:pt idx="200">
                  <c:v>60.819107490850939</c:v>
                </c:pt>
                <c:pt idx="201">
                  <c:v>59.429997155958922</c:v>
                </c:pt>
                <c:pt idx="202">
                  <c:v>58.072614144964135</c:v>
                </c:pt>
                <c:pt idx="203">
                  <c:v>56.746233804787288</c:v>
                </c:pt>
                <c:pt idx="204">
                  <c:v>55.450148033448286</c:v>
                </c:pt>
                <c:pt idx="205">
                  <c:v>54.183664902038593</c:v>
                </c:pt>
                <c:pt idx="206">
                  <c:v>52.946108285327782</c:v>
                </c:pt>
                <c:pt idx="207">
                  <c:v>51.736817500807064</c:v>
                </c:pt>
                <c:pt idx="208">
                  <c:v>50.555146955976973</c:v>
                </c:pt>
                <c:pt idx="209">
                  <c:v>49.40046580369112</c:v>
                </c:pt>
                <c:pt idx="210">
                  <c:v>48.272157605371852</c:v>
                </c:pt>
                <c:pt idx="211">
                  <c:v>47.169620001918105</c:v>
                </c:pt>
                <c:pt idx="212">
                  <c:v>46.092264392129671</c:v>
                </c:pt>
                <c:pt idx="213">
                  <c:v>45.039515618476344</c:v>
                </c:pt>
                <c:pt idx="214">
                  <c:v>44.01081166004407</c:v>
                </c:pt>
                <c:pt idx="215">
                  <c:v>43.005603332494211</c:v>
                </c:pt>
                <c:pt idx="216">
                  <c:v>42.023353994875734</c:v>
                </c:pt>
                <c:pt idx="217">
                  <c:v>41.239542735566367</c:v>
                </c:pt>
                <c:pt idx="218">
                  <c:v>40.367890565870049</c:v>
                </c:pt>
                <c:pt idx="219">
                  <c:v>39.44588667110267</c:v>
                </c:pt>
                <c:pt idx="220">
                  <c:v>38.544941374395528</c:v>
                </c:pt>
                <c:pt idx="221">
                  <c:v>37.664573696704196</c:v>
                </c:pt>
                <c:pt idx="222">
                  <c:v>36.804313644560793</c:v>
                </c:pt>
                <c:pt idx="223">
                  <c:v>35.963701959163117</c:v>
                </c:pt>
                <c:pt idx="224">
                  <c:v>35.142289871194464</c:v>
                </c:pt>
                <c:pt idx="225">
                  <c:v>34.3396388612435</c:v>
                </c:pt>
                <c:pt idx="226">
                  <c:v>33.555320425696095</c:v>
                </c:pt>
                <c:pt idx="227">
                  <c:v>32.788915847974209</c:v>
                </c:pt>
                <c:pt idx="228">
                  <c:v>32.040015974999626</c:v>
                </c:pt>
                <c:pt idx="229">
                  <c:v>31.546485471419704</c:v>
                </c:pt>
                <c:pt idx="230">
                  <c:v>32.989220436292349</c:v>
                </c:pt>
                <c:pt idx="231">
                  <c:v>34.625776620180837</c:v>
                </c:pt>
                <c:pt idx="232">
                  <c:v>35.870346606511042</c:v>
                </c:pt>
                <c:pt idx="233">
                  <c:v>36.793714517703798</c:v>
                </c:pt>
                <c:pt idx="234">
                  <c:v>37.443111639229123</c:v>
                </c:pt>
                <c:pt idx="235">
                  <c:v>37.851254897131895</c:v>
                </c:pt>
                <c:pt idx="236">
                  <c:v>38.076927161409913</c:v>
                </c:pt>
                <c:pt idx="237">
                  <c:v>38.623190891055621</c:v>
                </c:pt>
                <c:pt idx="238">
                  <c:v>38.936882396189432</c:v>
                </c:pt>
                <c:pt idx="239">
                  <c:v>39.869910630726444</c:v>
                </c:pt>
                <c:pt idx="240">
                  <c:v>40.554252343749297</c:v>
                </c:pt>
                <c:pt idx="241">
                  <c:v>43.002195467806004</c:v>
                </c:pt>
                <c:pt idx="242">
                  <c:v>45.639573660584652</c:v>
                </c:pt>
                <c:pt idx="243">
                  <c:v>48.939042791847697</c:v>
                </c:pt>
                <c:pt idx="244">
                  <c:v>51.511466402207112</c:v>
                </c:pt>
                <c:pt idx="245">
                  <c:v>53.467357402897022</c:v>
                </c:pt>
                <c:pt idx="246">
                  <c:v>54.908005725437903</c:v>
                </c:pt>
                <c:pt idx="247">
                  <c:v>55.925952586685298</c:v>
                </c:pt>
                <c:pt idx="248">
                  <c:v>56.682544427822066</c:v>
                </c:pt>
                <c:pt idx="249">
                  <c:v>57.590289769517781</c:v>
                </c:pt>
                <c:pt idx="250">
                  <c:v>59.891088129317417</c:v>
                </c:pt>
                <c:pt idx="251">
                  <c:v>63.229250466462332</c:v>
                </c:pt>
                <c:pt idx="252">
                  <c:v>66.132055240841197</c:v>
                </c:pt>
                <c:pt idx="253">
                  <c:v>69.028567147525777</c:v>
                </c:pt>
                <c:pt idx="254">
                  <c:v>71.29732819067182</c:v>
                </c:pt>
                <c:pt idx="255">
                  <c:v>72.958630504284983</c:v>
                </c:pt>
                <c:pt idx="256">
                  <c:v>75.887783180284302</c:v>
                </c:pt>
                <c:pt idx="257">
                  <c:v>80.085154521494573</c:v>
                </c:pt>
                <c:pt idx="258">
                  <c:v>84.854197668749705</c:v>
                </c:pt>
                <c:pt idx="259">
                  <c:v>88.465821128638311</c:v>
                </c:pt>
                <c:pt idx="260">
                  <c:v>91.146610261580463</c:v>
                </c:pt>
                <c:pt idx="261">
                  <c:v>93.063252970722246</c:v>
                </c:pt>
                <c:pt idx="262">
                  <c:v>94.360874518225486</c:v>
                </c:pt>
                <c:pt idx="263">
                  <c:v>95.145207158769011</c:v>
                </c:pt>
                <c:pt idx="264">
                  <c:v>95.500560391898972</c:v>
                </c:pt>
                <c:pt idx="265">
                  <c:v>95.509337282076174</c:v>
                </c:pt>
                <c:pt idx="266">
                  <c:v>95.216104701160418</c:v>
                </c:pt>
                <c:pt idx="267">
                  <c:v>94.66882248044962</c:v>
                </c:pt>
                <c:pt idx="268">
                  <c:v>93.907301481175836</c:v>
                </c:pt>
                <c:pt idx="269">
                  <c:v>92.968243145495748</c:v>
                </c:pt>
                <c:pt idx="270">
                  <c:v>91.917186163106749</c:v>
                </c:pt>
                <c:pt idx="271">
                  <c:v>90.739804647544162</c:v>
                </c:pt>
                <c:pt idx="272">
                  <c:v>89.792429737093187</c:v>
                </c:pt>
                <c:pt idx="273">
                  <c:v>88.896027703748459</c:v>
                </c:pt>
                <c:pt idx="274">
                  <c:v>88.207308466400775</c:v>
                </c:pt>
                <c:pt idx="275">
                  <c:v>87.343197957235645</c:v>
                </c:pt>
                <c:pt idx="276">
                  <c:v>86.333751916545936</c:v>
                </c:pt>
                <c:pt idx="277">
                  <c:v>85.198025838952077</c:v>
                </c:pt>
                <c:pt idx="278">
                  <c:v>83.95550000875572</c:v>
                </c:pt>
                <c:pt idx="279">
                  <c:v>82.624306001058315</c:v>
                </c:pt>
                <c:pt idx="280">
                  <c:v>81.217220214714175</c:v>
                </c:pt>
                <c:pt idx="281">
                  <c:v>79.746925824914129</c:v>
                </c:pt>
                <c:pt idx="282">
                  <c:v>78.223973838611258</c:v>
                </c:pt>
                <c:pt idx="283">
                  <c:v>76.641522938960762</c:v>
                </c:pt>
                <c:pt idx="284">
                  <c:v>75.010488622308714</c:v>
                </c:pt>
                <c:pt idx="285">
                  <c:v>73.341550799163272</c:v>
                </c:pt>
                <c:pt idx="286">
                  <c:v>71.666427463829024</c:v>
                </c:pt>
                <c:pt idx="287">
                  <c:v>70.029563998350341</c:v>
                </c:pt>
                <c:pt idx="288">
                  <c:v>68.430086546092014</c:v>
                </c:pt>
                <c:pt idx="289">
                  <c:v>66.86714120933199</c:v>
                </c:pt>
                <c:pt idx="290">
                  <c:v>65.339893593399111</c:v>
                </c:pt>
                <c:pt idx="291">
                  <c:v>63.847528361222849</c:v>
                </c:pt>
                <c:pt idx="292">
                  <c:v>62.389248798057146</c:v>
                </c:pt>
                <c:pt idx="293">
                  <c:v>60.964276386145841</c:v>
                </c:pt>
                <c:pt idx="294">
                  <c:v>59.57185038910292</c:v>
                </c:pt>
                <c:pt idx="295">
                  <c:v>58.211227445785411</c:v>
                </c:pt>
                <c:pt idx="296">
                  <c:v>56.881681173442388</c:v>
                </c:pt>
                <c:pt idx="297">
                  <c:v>55.58250177992781</c:v>
                </c:pt>
                <c:pt idx="298">
                  <c:v>54.739004606347315</c:v>
                </c:pt>
                <c:pt idx="299">
                  <c:v>53.808371127089394</c:v>
                </c:pt>
                <c:pt idx="300">
                  <c:v>52.802529596692693</c:v>
                </c:pt>
                <c:pt idx="301">
                  <c:v>51.73686305436604</c:v>
                </c:pt>
                <c:pt idx="302">
                  <c:v>50.617118441442138</c:v>
                </c:pt>
                <c:pt idx="303">
                  <c:v>49.461021858472087</c:v>
                </c:pt>
                <c:pt idx="304">
                  <c:v>48.331330557950125</c:v>
                </c:pt>
                <c:pt idx="305">
                  <c:v>47.227441442391658</c:v>
                </c:pt>
                <c:pt idx="306">
                  <c:v>46.148765189077629</c:v>
                </c:pt>
                <c:pt idx="307">
                  <c:v>45.094725935438518</c:v>
                </c:pt>
                <c:pt idx="308">
                  <c:v>44.064760971624075</c:v>
                </c:pt>
                <c:pt idx="309">
                  <c:v>43.058320440094761</c:v>
                </c:pt>
                <c:pt idx="310">
                  <c:v>42.074867042074644</c:v>
                </c:pt>
                <c:pt idx="311">
                  <c:v>41.113875750708765</c:v>
                </c:pt>
                <c:pt idx="312">
                  <c:v>40.174833530772084</c:v>
                </c:pt>
                <c:pt idx="313">
                  <c:v>39.257239064780329</c:v>
                </c:pt>
                <c:pt idx="314">
                  <c:v>38.360602485356388</c:v>
                </c:pt>
                <c:pt idx="315">
                  <c:v>37.484445113709505</c:v>
                </c:pt>
                <c:pt idx="316">
                  <c:v>36.628299204087604</c:v>
                </c:pt>
                <c:pt idx="317">
                  <c:v>35.791707694066353</c:v>
                </c:pt>
                <c:pt idx="318">
                  <c:v>34.974223960541636</c:v>
                </c:pt>
                <c:pt idx="319">
                  <c:v>34.175411581295108</c:v>
                </c:pt>
                <c:pt idx="320">
                  <c:v>33.394844102005692</c:v>
                </c:pt>
                <c:pt idx="321">
                  <c:v>32.632104808582447</c:v>
                </c:pt>
                <c:pt idx="322">
                  <c:v>31.886786504697433</c:v>
                </c:pt>
                <c:pt idx="323">
                  <c:v>31.158491294399678</c:v>
                </c:pt>
                <c:pt idx="324">
                  <c:v>30.446830369694315</c:v>
                </c:pt>
                <c:pt idx="325">
                  <c:v>29.751423802973335</c:v>
                </c:pt>
                <c:pt idx="326">
                  <c:v>29.071900344187295</c:v>
                </c:pt>
                <c:pt idx="327">
                  <c:v>28.407897222649598</c:v>
                </c:pt>
                <c:pt idx="328">
                  <c:v>27.759059953367586</c:v>
                </c:pt>
                <c:pt idx="329">
                  <c:v>27.125042147797004</c:v>
                </c:pt>
                <c:pt idx="330">
                  <c:v>26.505505328918915</c:v>
                </c:pt>
                <c:pt idx="331">
                  <c:v>25.900118750540141</c:v>
                </c:pt>
                <c:pt idx="332">
                  <c:v>25.308559220721023</c:v>
                </c:pt>
                <c:pt idx="333">
                  <c:v>25.839126734619434</c:v>
                </c:pt>
                <c:pt idx="334">
                  <c:v>26.200633681165311</c:v>
                </c:pt>
                <c:pt idx="335">
                  <c:v>26.359778225534377</c:v>
                </c:pt>
                <c:pt idx="336">
                  <c:v>26.346414698040302</c:v>
                </c:pt>
                <c:pt idx="337">
                  <c:v>26.185195437679621</c:v>
                </c:pt>
                <c:pt idx="338">
                  <c:v>25.897272598447135</c:v>
                </c:pt>
                <c:pt idx="339">
                  <c:v>25.500881805837867</c:v>
                </c:pt>
                <c:pt idx="340">
                  <c:v>25.011239395119869</c:v>
                </c:pt>
                <c:pt idx="341">
                  <c:v>24.44182189603417</c:v>
                </c:pt>
                <c:pt idx="342">
                  <c:v>23.883569912404212</c:v>
                </c:pt>
                <c:pt idx="343">
                  <c:v>24.391617840370447</c:v>
                </c:pt>
                <c:pt idx="344">
                  <c:v>24.756004426055476</c:v>
                </c:pt>
                <c:pt idx="345">
                  <c:v>24.897990040912447</c:v>
                </c:pt>
                <c:pt idx="346">
                  <c:v>24.852277799708713</c:v>
                </c:pt>
                <c:pt idx="347">
                  <c:v>25.082662559601051</c:v>
                </c:pt>
                <c:pt idx="348">
                  <c:v>25.520650003798764</c:v>
                </c:pt>
                <c:pt idx="349">
                  <c:v>26.283152638397979</c:v>
                </c:pt>
                <c:pt idx="350">
                  <c:v>26.785624401488871</c:v>
                </c:pt>
                <c:pt idx="351">
                  <c:v>27.037123243521595</c:v>
                </c:pt>
                <c:pt idx="352">
                  <c:v>27.076894422310765</c:v>
                </c:pt>
                <c:pt idx="353">
                  <c:v>26.937772782056591</c:v>
                </c:pt>
                <c:pt idx="354">
                  <c:v>26.647188986340026</c:v>
                </c:pt>
                <c:pt idx="355">
                  <c:v>26.228208751683731</c:v>
                </c:pt>
                <c:pt idx="356">
                  <c:v>25.700530051731747</c:v>
                </c:pt>
                <c:pt idx="357">
                  <c:v>25.133240492338167</c:v>
                </c:pt>
                <c:pt idx="358">
                  <c:v>24.559196486143478</c:v>
                </c:pt>
                <c:pt idx="359">
                  <c:v>23.998263663170402</c:v>
                </c:pt>
                <c:pt idx="360">
                  <c:v>23.450142563580304</c:v>
                </c:pt>
                <c:pt idx="361">
                  <c:v>22.914540567206693</c:v>
                </c:pt>
                <c:pt idx="362">
                  <c:v>22.39117173733694</c:v>
                </c:pt>
                <c:pt idx="363">
                  <c:v>21.879756668061948</c:v>
                </c:pt>
                <c:pt idx="364">
                  <c:v>21.380022335112393</c:v>
                </c:pt>
                <c:pt idx="365">
                  <c:v>20.891701950101897</c:v>
                </c:pt>
                <c:pt idx="366">
                  <c:v>20.414534818099245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F-4CB8-9611-1A099AF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21168"/>
        <c:axId val="354355336"/>
      </c:scatterChart>
      <c:valAx>
        <c:axId val="351921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55336"/>
        <c:crosses val="autoZero"/>
        <c:crossBetween val="midCat"/>
        <c:majorUnit val="30.5"/>
      </c:valAx>
      <c:valAx>
        <c:axId val="354355336"/>
        <c:scaling>
          <c:logBase val="10"/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19211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691536671123655"/>
          <c:y val="1.1756889763779525E-2"/>
          <c:w val="0.31544875576954357"/>
          <c:h val="7.643312101910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Ed e Eb (m3/s)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'Smap - Diário'!$U$18:$U$206</c:f>
              <c:numCache>
                <c:formatCode>0</c:formatCode>
                <c:ptCount val="189"/>
                <c:pt idx="0">
                  <c:v>35</c:v>
                </c:pt>
                <c:pt idx="1">
                  <c:v>34.481594727989503</c:v>
                </c:pt>
                <c:pt idx="2">
                  <c:v>33.845415460183524</c:v>
                </c:pt>
                <c:pt idx="3">
                  <c:v>34.499316607486783</c:v>
                </c:pt>
                <c:pt idx="4">
                  <c:v>35.486697653410644</c:v>
                </c:pt>
                <c:pt idx="5">
                  <c:v>37.225637966883752</c:v>
                </c:pt>
                <c:pt idx="6">
                  <c:v>38.461703557032727</c:v>
                </c:pt>
                <c:pt idx="7">
                  <c:v>40.264315502319477</c:v>
                </c:pt>
                <c:pt idx="8">
                  <c:v>41.618711500027224</c:v>
                </c:pt>
                <c:pt idx="9">
                  <c:v>42.470575707308448</c:v>
                </c:pt>
                <c:pt idx="10">
                  <c:v>43.39220551631535</c:v>
                </c:pt>
                <c:pt idx="11">
                  <c:v>45.340976265499052</c:v>
                </c:pt>
                <c:pt idx="12">
                  <c:v>46.655294777379162</c:v>
                </c:pt>
                <c:pt idx="13">
                  <c:v>47.453999376650771</c:v>
                </c:pt>
                <c:pt idx="14">
                  <c:v>47.834249471170303</c:v>
                </c:pt>
                <c:pt idx="15">
                  <c:v>47.87276666514078</c:v>
                </c:pt>
                <c:pt idx="16">
                  <c:v>47.638055364261206</c:v>
                </c:pt>
                <c:pt idx="17">
                  <c:v>49.890645565267981</c:v>
                </c:pt>
                <c:pt idx="18">
                  <c:v>52.108972211949514</c:v>
                </c:pt>
                <c:pt idx="19">
                  <c:v>55.178213196864284</c:v>
                </c:pt>
                <c:pt idx="20">
                  <c:v>58.696242271656033</c:v>
                </c:pt>
                <c:pt idx="21">
                  <c:v>61.176322836685557</c:v>
                </c:pt>
                <c:pt idx="22">
                  <c:v>62.835405380699292</c:v>
                </c:pt>
                <c:pt idx="23">
                  <c:v>63.850252761286356</c:v>
                </c:pt>
                <c:pt idx="24">
                  <c:v>64.353180883768218</c:v>
                </c:pt>
                <c:pt idx="25">
                  <c:v>64.437017671430894</c:v>
                </c:pt>
                <c:pt idx="26">
                  <c:v>64.171124329711034</c:v>
                </c:pt>
                <c:pt idx="27">
                  <c:v>63.619948598999315</c:v>
                </c:pt>
                <c:pt idx="28">
                  <c:v>62.83538800718874</c:v>
                </c:pt>
                <c:pt idx="29">
                  <c:v>61.859633300473504</c:v>
                </c:pt>
                <c:pt idx="30">
                  <c:v>61.490078561226746</c:v>
                </c:pt>
                <c:pt idx="31">
                  <c:v>60.932412589007278</c:v>
                </c:pt>
                <c:pt idx="32">
                  <c:v>60.151795572580887</c:v>
                </c:pt>
                <c:pt idx="33">
                  <c:v>59.223171089560985</c:v>
                </c:pt>
                <c:pt idx="34">
                  <c:v>58.528651492785031</c:v>
                </c:pt>
                <c:pt idx="35">
                  <c:v>58.004845514834891</c:v>
                </c:pt>
                <c:pt idx="36">
                  <c:v>57.652570476279493</c:v>
                </c:pt>
                <c:pt idx="37">
                  <c:v>57.053469030211104</c:v>
                </c:pt>
                <c:pt idx="38">
                  <c:v>56.251680884475782</c:v>
                </c:pt>
                <c:pt idx="39">
                  <c:v>56.084399318939305</c:v>
                </c:pt>
                <c:pt idx="40">
                  <c:v>56.35218064830466</c:v>
                </c:pt>
                <c:pt idx="41">
                  <c:v>56.295770671850534</c:v>
                </c:pt>
                <c:pt idx="42">
                  <c:v>56.415086571603574</c:v>
                </c:pt>
                <c:pt idx="43">
                  <c:v>57.356984804316632</c:v>
                </c:pt>
                <c:pt idx="44">
                  <c:v>58.109135338705364</c:v>
                </c:pt>
                <c:pt idx="45">
                  <c:v>58.600566603645291</c:v>
                </c:pt>
                <c:pt idx="46">
                  <c:v>58.679029836544892</c:v>
                </c:pt>
                <c:pt idx="47">
                  <c:v>59.52195851795689</c:v>
                </c:pt>
                <c:pt idx="48">
                  <c:v>59.937507589090401</c:v>
                </c:pt>
                <c:pt idx="49">
                  <c:v>59.945517861284515</c:v>
                </c:pt>
                <c:pt idx="50">
                  <c:v>59.884171001710463</c:v>
                </c:pt>
                <c:pt idx="51">
                  <c:v>59.510041641947787</c:v>
                </c:pt>
                <c:pt idx="52">
                  <c:v>59.028434843926696</c:v>
                </c:pt>
                <c:pt idx="53">
                  <c:v>59.971907967491028</c:v>
                </c:pt>
                <c:pt idx="54">
                  <c:v>60.469719447755914</c:v>
                </c:pt>
                <c:pt idx="55">
                  <c:v>62.414701875694817</c:v>
                </c:pt>
                <c:pt idx="56">
                  <c:v>65.055498017237923</c:v>
                </c:pt>
                <c:pt idx="57">
                  <c:v>67.096650483954676</c:v>
                </c:pt>
                <c:pt idx="58">
                  <c:v>69.838015073233748</c:v>
                </c:pt>
                <c:pt idx="59">
                  <c:v>72.948102514743979</c:v>
                </c:pt>
                <c:pt idx="60">
                  <c:v>75.015593378799636</c:v>
                </c:pt>
                <c:pt idx="61">
                  <c:v>76.452765706518974</c:v>
                </c:pt>
                <c:pt idx="62">
                  <c:v>79.044629022747515</c:v>
                </c:pt>
                <c:pt idx="63">
                  <c:v>81.995607919903847</c:v>
                </c:pt>
                <c:pt idx="64">
                  <c:v>84.681932225916157</c:v>
                </c:pt>
                <c:pt idx="65">
                  <c:v>86.362957920990823</c:v>
                </c:pt>
                <c:pt idx="66">
                  <c:v>87.280841960327422</c:v>
                </c:pt>
                <c:pt idx="67">
                  <c:v>89.148846109165063</c:v>
                </c:pt>
                <c:pt idx="68">
                  <c:v>90.287850538882438</c:v>
                </c:pt>
                <c:pt idx="69">
                  <c:v>90.902354293268672</c:v>
                </c:pt>
                <c:pt idx="70">
                  <c:v>91.018137937207868</c:v>
                </c:pt>
                <c:pt idx="71">
                  <c:v>92.039752375477775</c:v>
                </c:pt>
                <c:pt idx="72">
                  <c:v>92.685142616784404</c:v>
                </c:pt>
                <c:pt idx="73">
                  <c:v>93.16895597838753</c:v>
                </c:pt>
                <c:pt idx="74">
                  <c:v>93.142105036647038</c:v>
                </c:pt>
                <c:pt idx="75">
                  <c:v>93.867620452187111</c:v>
                </c:pt>
                <c:pt idx="76">
                  <c:v>94.115545644556477</c:v>
                </c:pt>
                <c:pt idx="77">
                  <c:v>93.889497947423195</c:v>
                </c:pt>
                <c:pt idx="78">
                  <c:v>93.304445474123312</c:v>
                </c:pt>
                <c:pt idx="79">
                  <c:v>93.513928246649343</c:v>
                </c:pt>
                <c:pt idx="80">
                  <c:v>94.243865536848375</c:v>
                </c:pt>
                <c:pt idx="81">
                  <c:v>95.117258495508906</c:v>
                </c:pt>
                <c:pt idx="82">
                  <c:v>95.390799961974608</c:v>
                </c:pt>
                <c:pt idx="83">
                  <c:v>96.307064286322856</c:v>
                </c:pt>
                <c:pt idx="84">
                  <c:v>96.657146834494</c:v>
                </c:pt>
                <c:pt idx="85">
                  <c:v>96.503100828498006</c:v>
                </c:pt>
                <c:pt idx="86">
                  <c:v>95.942440538627082</c:v>
                </c:pt>
                <c:pt idx="87">
                  <c:v>95.191331369200483</c:v>
                </c:pt>
                <c:pt idx="88">
                  <c:v>94.606962380050689</c:v>
                </c:pt>
                <c:pt idx="89">
                  <c:v>93.921972322938515</c:v>
                </c:pt>
                <c:pt idx="90">
                  <c:v>92.946566181199799</c:v>
                </c:pt>
                <c:pt idx="91">
                  <c:v>91.725334489069439</c:v>
                </c:pt>
                <c:pt idx="92">
                  <c:v>90.332798259498716</c:v>
                </c:pt>
                <c:pt idx="93">
                  <c:v>89.221722133602455</c:v>
                </c:pt>
                <c:pt idx="94">
                  <c:v>87.999459315046636</c:v>
                </c:pt>
                <c:pt idx="95">
                  <c:v>87.057565639258513</c:v>
                </c:pt>
                <c:pt idx="96">
                  <c:v>86.472079344371025</c:v>
                </c:pt>
                <c:pt idx="97">
                  <c:v>87.42525907910337</c:v>
                </c:pt>
                <c:pt idx="98">
                  <c:v>89.522007588430398</c:v>
                </c:pt>
                <c:pt idx="99">
                  <c:v>90.995576445472622</c:v>
                </c:pt>
                <c:pt idx="100">
                  <c:v>92.567818980393525</c:v>
                </c:pt>
                <c:pt idx="101">
                  <c:v>93.504876355723155</c:v>
                </c:pt>
                <c:pt idx="102">
                  <c:v>94.698826307931654</c:v>
                </c:pt>
                <c:pt idx="103">
                  <c:v>95.57969567486623</c:v>
                </c:pt>
                <c:pt idx="104">
                  <c:v>95.840312705194847</c:v>
                </c:pt>
                <c:pt idx="105">
                  <c:v>95.604995447868305</c:v>
                </c:pt>
                <c:pt idx="106">
                  <c:v>94.970567794063115</c:v>
                </c:pt>
                <c:pt idx="107">
                  <c:v>94.01347515495317</c:v>
                </c:pt>
                <c:pt idx="108">
                  <c:v>92.891158270765459</c:v>
                </c:pt>
                <c:pt idx="109">
                  <c:v>92.943492320526545</c:v>
                </c:pt>
                <c:pt idx="110">
                  <c:v>95.363227490274838</c:v>
                </c:pt>
                <c:pt idx="111">
                  <c:v>99.4370066834298</c:v>
                </c:pt>
                <c:pt idx="112">
                  <c:v>103.2603962014107</c:v>
                </c:pt>
                <c:pt idx="113">
                  <c:v>106.17485884383144</c:v>
                </c:pt>
                <c:pt idx="114">
                  <c:v>107.9776356877815</c:v>
                </c:pt>
                <c:pt idx="115">
                  <c:v>108.91236817393806</c:v>
                </c:pt>
                <c:pt idx="116">
                  <c:v>109.16768468709971</c:v>
                </c:pt>
                <c:pt idx="117">
                  <c:v>108.87298787011845</c:v>
                </c:pt>
                <c:pt idx="118">
                  <c:v>108.1383035412845</c:v>
                </c:pt>
                <c:pt idx="119">
                  <c:v>107.04987094741801</c:v>
                </c:pt>
                <c:pt idx="120">
                  <c:v>105.67614766678517</c:v>
                </c:pt>
                <c:pt idx="121">
                  <c:v>104.0720783777635</c:v>
                </c:pt>
                <c:pt idx="122">
                  <c:v>102.28218853340287</c:v>
                </c:pt>
                <c:pt idx="123">
                  <c:v>100.34286516333982</c:v>
                </c:pt>
                <c:pt idx="124">
                  <c:v>98.28406435803052</c:v>
                </c:pt>
                <c:pt idx="125">
                  <c:v>96.860711497247095</c:v>
                </c:pt>
                <c:pt idx="126">
                  <c:v>95.308268893382277</c:v>
                </c:pt>
                <c:pt idx="127">
                  <c:v>93.67745160285348</c:v>
                </c:pt>
                <c:pt idx="128">
                  <c:v>91.902064289673845</c:v>
                </c:pt>
                <c:pt idx="129">
                  <c:v>90.079111632152802</c:v>
                </c:pt>
                <c:pt idx="130">
                  <c:v>88.27502886556519</c:v>
                </c:pt>
                <c:pt idx="131">
                  <c:v>86.370889411937767</c:v>
                </c:pt>
                <c:pt idx="132">
                  <c:v>84.398175571406853</c:v>
                </c:pt>
                <c:pt idx="133">
                  <c:v>82.47051857726386</c:v>
                </c:pt>
                <c:pt idx="134">
                  <c:v>81.342441330534271</c:v>
                </c:pt>
                <c:pt idx="135">
                  <c:v>80.662079259769541</c:v>
                </c:pt>
                <c:pt idx="136">
                  <c:v>79.902404787440162</c:v>
                </c:pt>
                <c:pt idx="137">
                  <c:v>78.898530296287291</c:v>
                </c:pt>
                <c:pt idx="138">
                  <c:v>77.714599735820158</c:v>
                </c:pt>
                <c:pt idx="139">
                  <c:v>76.364337721440705</c:v>
                </c:pt>
                <c:pt idx="140">
                  <c:v>74.8785330152309</c:v>
                </c:pt>
                <c:pt idx="141">
                  <c:v>73.704285289465702</c:v>
                </c:pt>
                <c:pt idx="142">
                  <c:v>72.864016867952273</c:v>
                </c:pt>
                <c:pt idx="143">
                  <c:v>72.369304325270647</c:v>
                </c:pt>
                <c:pt idx="144">
                  <c:v>71.610737872260245</c:v>
                </c:pt>
                <c:pt idx="145">
                  <c:v>70.636772032951569</c:v>
                </c:pt>
                <c:pt idx="146">
                  <c:v>70.396568515977791</c:v>
                </c:pt>
                <c:pt idx="147">
                  <c:v>70.514212650760129</c:v>
                </c:pt>
                <c:pt idx="148">
                  <c:v>70.690135022977969</c:v>
                </c:pt>
                <c:pt idx="149">
                  <c:v>71.934665977973907</c:v>
                </c:pt>
                <c:pt idx="150">
                  <c:v>72.601245355240138</c:v>
                </c:pt>
                <c:pt idx="151">
                  <c:v>72.995494464092019</c:v>
                </c:pt>
                <c:pt idx="152">
                  <c:v>74.410201624657759</c:v>
                </c:pt>
                <c:pt idx="153">
                  <c:v>76.227222986640896</c:v>
                </c:pt>
                <c:pt idx="154">
                  <c:v>79.029332947146017</c:v>
                </c:pt>
                <c:pt idx="155">
                  <c:v>81.120742824772947</c:v>
                </c:pt>
                <c:pt idx="156">
                  <c:v>83.315456934990323</c:v>
                </c:pt>
                <c:pt idx="157">
                  <c:v>85.494141008739589</c:v>
                </c:pt>
                <c:pt idx="158">
                  <c:v>88.633716567871446</c:v>
                </c:pt>
                <c:pt idx="159">
                  <c:v>91.669144804352982</c:v>
                </c:pt>
                <c:pt idx="160">
                  <c:v>93.642542505104942</c:v>
                </c:pt>
                <c:pt idx="161">
                  <c:v>94.806691695401781</c:v>
                </c:pt>
                <c:pt idx="162">
                  <c:v>95.342330724447535</c:v>
                </c:pt>
                <c:pt idx="163">
                  <c:v>95.914728257782926</c:v>
                </c:pt>
                <c:pt idx="164">
                  <c:v>95.957092155669471</c:v>
                </c:pt>
                <c:pt idx="165">
                  <c:v>95.571126636235192</c:v>
                </c:pt>
                <c:pt idx="166">
                  <c:v>94.83716606491906</c:v>
                </c:pt>
                <c:pt idx="167">
                  <c:v>93.819438003634929</c:v>
                </c:pt>
                <c:pt idx="168">
                  <c:v>92.895774193305868</c:v>
                </c:pt>
                <c:pt idx="169">
                  <c:v>93.373170505979957</c:v>
                </c:pt>
                <c:pt idx="170">
                  <c:v>93.647382327190201</c:v>
                </c:pt>
                <c:pt idx="171">
                  <c:v>93.465606416486239</c:v>
                </c:pt>
                <c:pt idx="172">
                  <c:v>92.90655199996516</c:v>
                </c:pt>
                <c:pt idx="173">
                  <c:v>92.040017592883729</c:v>
                </c:pt>
                <c:pt idx="174">
                  <c:v>90.929389391701775</c:v>
                </c:pt>
                <c:pt idx="175">
                  <c:v>90.605690976594246</c:v>
                </c:pt>
                <c:pt idx="176">
                  <c:v>90.040808352856132</c:v>
                </c:pt>
                <c:pt idx="177">
                  <c:v>89.179680687685263</c:v>
                </c:pt>
                <c:pt idx="178">
                  <c:v>88.076406027066866</c:v>
                </c:pt>
                <c:pt idx="179">
                  <c:v>86.774481958715171</c:v>
                </c:pt>
                <c:pt idx="180">
                  <c:v>85.309918164335357</c:v>
                </c:pt>
                <c:pt idx="181">
                  <c:v>83.712510835783988</c:v>
                </c:pt>
                <c:pt idx="182">
                  <c:v>82.530445292323137</c:v>
                </c:pt>
                <c:pt idx="183">
                  <c:v>81.584991337684954</c:v>
                </c:pt>
                <c:pt idx="184">
                  <c:v>81.28603389620541</c:v>
                </c:pt>
                <c:pt idx="185">
                  <c:v>81.024602055805317</c:v>
                </c:pt>
                <c:pt idx="186">
                  <c:v>80.485171700989497</c:v>
                </c:pt>
                <c:pt idx="187">
                  <c:v>79.678574824512808</c:v>
                </c:pt>
                <c:pt idx="188">
                  <c:v>78.652666786221957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1-4FB4-9367-6CABF94B183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'Smap - Diário'!$T$18:$T$206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182.79431325985786</c:v>
                </c:pt>
                <c:pt idx="3">
                  <c:v>122.19686061718237</c:v>
                </c:pt>
                <c:pt idx="4">
                  <c:v>145.59840745424651</c:v>
                </c:pt>
                <c:pt idx="5">
                  <c:v>72.799203727123256</c:v>
                </c:pt>
                <c:pt idx="6">
                  <c:v>100.48297430215884</c:v>
                </c:pt>
                <c:pt idx="7">
                  <c:v>50.363812575066781</c:v>
                </c:pt>
                <c:pt idx="8">
                  <c:v>25.181906287533391</c:v>
                </c:pt>
                <c:pt idx="9">
                  <c:v>31.942363449896753</c:v>
                </c:pt>
                <c:pt idx="10">
                  <c:v>166.56187978086646</c:v>
                </c:pt>
                <c:pt idx="11">
                  <c:v>83.280939890433231</c:v>
                </c:pt>
                <c:pt idx="12">
                  <c:v>41.640469945216616</c:v>
                </c:pt>
                <c:pt idx="13">
                  <c:v>20.820234972608308</c:v>
                </c:pt>
                <c:pt idx="14">
                  <c:v>10.410117486304154</c:v>
                </c:pt>
                <c:pt idx="15">
                  <c:v>5.2050587431520769</c:v>
                </c:pt>
                <c:pt idx="16">
                  <c:v>613.1082765606983</c:v>
                </c:pt>
                <c:pt idx="17">
                  <c:v>338.16793574290938</c:v>
                </c:pt>
                <c:pt idx="18">
                  <c:v>340.48492113967734</c:v>
                </c:pt>
                <c:pt idx="19">
                  <c:v>303.34060970194832</c:v>
                </c:pt>
                <c:pt idx="20">
                  <c:v>151.67030485097416</c:v>
                </c:pt>
                <c:pt idx="21">
                  <c:v>75.835152425487081</c:v>
                </c:pt>
                <c:pt idx="22">
                  <c:v>37.917576212743541</c:v>
                </c:pt>
                <c:pt idx="23">
                  <c:v>18.95878810637177</c:v>
                </c:pt>
                <c:pt idx="24">
                  <c:v>9.4793940531858851</c:v>
                </c:pt>
                <c:pt idx="25">
                  <c:v>4.7396970265929426</c:v>
                </c:pt>
                <c:pt idx="26">
                  <c:v>2.3698485132964713</c:v>
                </c:pt>
                <c:pt idx="27">
                  <c:v>1.1849242566482356</c:v>
                </c:pt>
                <c:pt idx="28">
                  <c:v>0.59246212832411782</c:v>
                </c:pt>
                <c:pt idx="29">
                  <c:v>60.627671247192751</c:v>
                </c:pt>
                <c:pt idx="30">
                  <c:v>30.605989015719071</c:v>
                </c:pt>
                <c:pt idx="31">
                  <c:v>15.302994507859536</c:v>
                </c:pt>
                <c:pt idx="32">
                  <c:v>7.6690622517612876</c:v>
                </c:pt>
                <c:pt idx="33">
                  <c:v>23.686627216849651</c:v>
                </c:pt>
                <c:pt idx="34">
                  <c:v>28.19840467562685</c:v>
                </c:pt>
                <c:pt idx="35">
                  <c:v>31.564929877310245</c:v>
                </c:pt>
                <c:pt idx="36">
                  <c:v>15.782464938655123</c:v>
                </c:pt>
                <c:pt idx="37">
                  <c:v>7.8912324693275613</c:v>
                </c:pt>
                <c:pt idx="38">
                  <c:v>68.71446618345044</c:v>
                </c:pt>
                <c:pt idx="39">
                  <c:v>80.914586090811881</c:v>
                </c:pt>
                <c:pt idx="40">
                  <c:v>40.459141156125263</c:v>
                </c:pt>
                <c:pt idx="41">
                  <c:v>43.001031841674262</c:v>
                </c:pt>
                <c:pt idx="42">
                  <c:v>126.79261399250231</c:v>
                </c:pt>
                <c:pt idx="43">
                  <c:v>72.534814153466826</c:v>
                </c:pt>
                <c:pt idx="44">
                  <c:v>39.932662316374078</c:v>
                </c:pt>
                <c:pt idx="45">
                  <c:v>19.966331158187039</c:v>
                </c:pt>
                <c:pt idx="46">
                  <c:v>105.56156752779452</c:v>
                </c:pt>
                <c:pt idx="47">
                  <c:v>52.820156915920407</c:v>
                </c:pt>
                <c:pt idx="48">
                  <c:v>26.410078457960203</c:v>
                </c:pt>
                <c:pt idx="49">
                  <c:v>21.640185092635047</c:v>
                </c:pt>
                <c:pt idx="50">
                  <c:v>10.820092546317523</c:v>
                </c:pt>
                <c:pt idx="51">
                  <c:v>8.661805789344367</c:v>
                </c:pt>
                <c:pt idx="52">
                  <c:v>233.51092435437664</c:v>
                </c:pt>
                <c:pt idx="53">
                  <c:v>116.80557256198425</c:v>
                </c:pt>
                <c:pt idx="54">
                  <c:v>316.2218947531502</c:v>
                </c:pt>
                <c:pt idx="55">
                  <c:v>299.00031817601933</c:v>
                </c:pt>
                <c:pt idx="56">
                  <c:v>154.70247672512781</c:v>
                </c:pt>
                <c:pt idx="57">
                  <c:v>229.05594706782657</c:v>
                </c:pt>
                <c:pt idx="58">
                  <c:v>236.97413713449711</c:v>
                </c:pt>
                <c:pt idx="59">
                  <c:v>118.48706856724856</c:v>
                </c:pt>
                <c:pt idx="60">
                  <c:v>60.751576712982533</c:v>
                </c:pt>
                <c:pt idx="61">
                  <c:v>274.20974668076991</c:v>
                </c:pt>
                <c:pt idx="62">
                  <c:v>260.2553694712883</c:v>
                </c:pt>
                <c:pt idx="63">
                  <c:v>172.4449010663439</c:v>
                </c:pt>
                <c:pt idx="64">
                  <c:v>86.222450533171951</c:v>
                </c:pt>
                <c:pt idx="65">
                  <c:v>43.111225266585976</c:v>
                </c:pt>
                <c:pt idx="66">
                  <c:v>194.37535906969569</c:v>
                </c:pt>
                <c:pt idx="67">
                  <c:v>97.390837066269071</c:v>
                </c:pt>
                <c:pt idx="68">
                  <c:v>49.821533040307983</c:v>
                </c:pt>
                <c:pt idx="69">
                  <c:v>24.910766520153992</c:v>
                </c:pt>
                <c:pt idx="70">
                  <c:v>134.03119761467553</c:v>
                </c:pt>
                <c:pt idx="71">
                  <c:v>70.779023506139382</c:v>
                </c:pt>
                <c:pt idx="72">
                  <c:v>46.119037956628425</c:v>
                </c:pt>
                <c:pt idx="73">
                  <c:v>23.059518978314212</c:v>
                </c:pt>
                <c:pt idx="74">
                  <c:v>104.5822967618888</c:v>
                </c:pt>
                <c:pt idx="75">
                  <c:v>52.437445591412136</c:v>
                </c:pt>
                <c:pt idx="76">
                  <c:v>26.218722795706068</c:v>
                </c:pt>
                <c:pt idx="77">
                  <c:v>13.109361397853034</c:v>
                </c:pt>
                <c:pt idx="78">
                  <c:v>95.927684314427452</c:v>
                </c:pt>
                <c:pt idx="79">
                  <c:v>112.87787112633488</c:v>
                </c:pt>
                <c:pt idx="80">
                  <c:v>89.740496105094664</c:v>
                </c:pt>
                <c:pt idx="81">
                  <c:v>44.870248052547332</c:v>
                </c:pt>
                <c:pt idx="82">
                  <c:v>106.51465255590369</c:v>
                </c:pt>
                <c:pt idx="83">
                  <c:v>53.257326277951847</c:v>
                </c:pt>
                <c:pt idx="84">
                  <c:v>26.628663138975924</c:v>
                </c:pt>
                <c:pt idx="85">
                  <c:v>13.314331569487962</c:v>
                </c:pt>
                <c:pt idx="86">
                  <c:v>8.2448123772961708</c:v>
                </c:pt>
                <c:pt idx="87">
                  <c:v>22.380266101184134</c:v>
                </c:pt>
                <c:pt idx="88">
                  <c:v>16.508613858660752</c:v>
                </c:pt>
                <c:pt idx="89">
                  <c:v>8.2543069293303759</c:v>
                </c:pt>
                <c:pt idx="90">
                  <c:v>4.127153464665188</c:v>
                </c:pt>
                <c:pt idx="91">
                  <c:v>2.063576732332594</c:v>
                </c:pt>
                <c:pt idx="92">
                  <c:v>22.450866715094691</c:v>
                </c:pt>
                <c:pt idx="93">
                  <c:v>12.249098793169342</c:v>
                </c:pt>
                <c:pt idx="94">
                  <c:v>28.271634364411064</c:v>
                </c:pt>
                <c:pt idx="95">
                  <c:v>44.691399027374835</c:v>
                </c:pt>
                <c:pt idx="96">
                  <c:v>266.98141719895233</c:v>
                </c:pt>
                <c:pt idx="97">
                  <c:v>336.00662274308854</c:v>
                </c:pt>
                <c:pt idx="98">
                  <c:v>169.9827762761085</c:v>
                </c:pt>
                <c:pt idx="99">
                  <c:v>126.19607751518726</c:v>
                </c:pt>
                <c:pt idx="100">
                  <c:v>63.399490574491644</c:v>
                </c:pt>
                <c:pt idx="101">
                  <c:v>82.332901507703539</c:v>
                </c:pt>
                <c:pt idx="102">
                  <c:v>50.767004692225818</c:v>
                </c:pt>
                <c:pt idx="103">
                  <c:v>25.383502346112909</c:v>
                </c:pt>
                <c:pt idx="104">
                  <c:v>12.691751173056455</c:v>
                </c:pt>
                <c:pt idx="105">
                  <c:v>6.3458755865282273</c:v>
                </c:pt>
                <c:pt idx="106">
                  <c:v>3.1729377932641136</c:v>
                </c:pt>
                <c:pt idx="107">
                  <c:v>2.3348037331620843</c:v>
                </c:pt>
                <c:pt idx="108">
                  <c:v>156.61921128680402</c:v>
                </c:pt>
                <c:pt idx="109">
                  <c:v>691.3051355044563</c:v>
                </c:pt>
                <c:pt idx="110">
                  <c:v>1027.3351470824082</c:v>
                </c:pt>
                <c:pt idx="111">
                  <c:v>622.90149311500602</c:v>
                </c:pt>
                <c:pt idx="112">
                  <c:v>321.72306944110619</c:v>
                </c:pt>
                <c:pt idx="113">
                  <c:v>160.8615347205531</c:v>
                </c:pt>
                <c:pt idx="114">
                  <c:v>80.430767360276548</c:v>
                </c:pt>
                <c:pt idx="115">
                  <c:v>40.215383680138274</c:v>
                </c:pt>
                <c:pt idx="116">
                  <c:v>20.107691840069137</c:v>
                </c:pt>
                <c:pt idx="117">
                  <c:v>10.053845920034568</c:v>
                </c:pt>
                <c:pt idx="118">
                  <c:v>5.0269229600172842</c:v>
                </c:pt>
                <c:pt idx="119">
                  <c:v>2.5134614800086421</c:v>
                </c:pt>
                <c:pt idx="120">
                  <c:v>1.2567307400043211</c:v>
                </c:pt>
                <c:pt idx="121">
                  <c:v>0.62836537000216053</c:v>
                </c:pt>
                <c:pt idx="122">
                  <c:v>0.31418268500108026</c:v>
                </c:pt>
                <c:pt idx="123">
                  <c:v>0.15709134250054013</c:v>
                </c:pt>
                <c:pt idx="124">
                  <c:v>59.755288469341863</c:v>
                </c:pt>
                <c:pt idx="125">
                  <c:v>30.141233307010204</c:v>
                </c:pt>
                <c:pt idx="126">
                  <c:v>16.020453849172199</c:v>
                </c:pt>
                <c:pt idx="127">
                  <c:v>8.0102269245860995</c:v>
                </c:pt>
                <c:pt idx="128">
                  <c:v>4.7692481759509171</c:v>
                </c:pt>
                <c:pt idx="129">
                  <c:v>6.2283798711230896</c:v>
                </c:pt>
                <c:pt idx="130">
                  <c:v>3.1141899355615448</c:v>
                </c:pt>
                <c:pt idx="131">
                  <c:v>1.5570949677807724</c:v>
                </c:pt>
                <c:pt idx="132">
                  <c:v>0.77854748389038619</c:v>
                </c:pt>
                <c:pt idx="133">
                  <c:v>117.12061288151479</c:v>
                </c:pt>
                <c:pt idx="134">
                  <c:v>97.424613624453542</c:v>
                </c:pt>
                <c:pt idx="135">
                  <c:v>53.059982900036147</c:v>
                </c:pt>
                <c:pt idx="136">
                  <c:v>26.529991450018073</c:v>
                </c:pt>
                <c:pt idx="137">
                  <c:v>13.264995725009037</c:v>
                </c:pt>
                <c:pt idx="138">
                  <c:v>6.6324978625045183</c:v>
                </c:pt>
                <c:pt idx="139">
                  <c:v>3.3162489312522592</c:v>
                </c:pt>
                <c:pt idx="140">
                  <c:v>25.133106394510857</c:v>
                </c:pt>
                <c:pt idx="141">
                  <c:v>39.32697818564619</c:v>
                </c:pt>
                <c:pt idx="142">
                  <c:v>49.428048532358524</c:v>
                </c:pt>
                <c:pt idx="143">
                  <c:v>24.714024266179262</c:v>
                </c:pt>
                <c:pt idx="144">
                  <c:v>12.357012133089631</c:v>
                </c:pt>
                <c:pt idx="145">
                  <c:v>81.811134012830038</c:v>
                </c:pt>
                <c:pt idx="146">
                  <c:v>76.600305709486591</c:v>
                </c:pt>
                <c:pt idx="147">
                  <c:v>53.742013661915543</c:v>
                </c:pt>
                <c:pt idx="148">
                  <c:v>174.95959415904395</c:v>
                </c:pt>
                <c:pt idx="149">
                  <c:v>87.479797079521973</c:v>
                </c:pt>
                <c:pt idx="150">
                  <c:v>47.028318555570948</c:v>
                </c:pt>
                <c:pt idx="151">
                  <c:v>168.61936033969602</c:v>
                </c:pt>
                <c:pt idx="152">
                  <c:v>154.59856936663121</c:v>
                </c:pt>
                <c:pt idx="153">
                  <c:v>281.62555984151351</c:v>
                </c:pt>
                <c:pt idx="154">
                  <c:v>143.62121965411322</c:v>
                </c:pt>
                <c:pt idx="155">
                  <c:v>125.41219018640055</c:v>
                </c:pt>
                <c:pt idx="156">
                  <c:v>106.44013489231884</c:v>
                </c:pt>
                <c:pt idx="157">
                  <c:v>295.36238107910515</c:v>
                </c:pt>
                <c:pt idx="158">
                  <c:v>213.71096796550339</c:v>
                </c:pt>
                <c:pt idx="159">
                  <c:v>106.85548398275169</c:v>
                </c:pt>
                <c:pt idx="160">
                  <c:v>53.427741991375846</c:v>
                </c:pt>
                <c:pt idx="161">
                  <c:v>26.713870995687923</c:v>
                </c:pt>
                <c:pt idx="162">
                  <c:v>33.920472834559789</c:v>
                </c:pt>
                <c:pt idx="163">
                  <c:v>16.960236417279894</c:v>
                </c:pt>
                <c:pt idx="164">
                  <c:v>8.4801182086399471</c:v>
                </c:pt>
                <c:pt idx="165">
                  <c:v>4.2400591043199736</c:v>
                </c:pt>
                <c:pt idx="166">
                  <c:v>2.1200295521599868</c:v>
                </c:pt>
                <c:pt idx="167">
                  <c:v>11.655517521081695</c:v>
                </c:pt>
                <c:pt idx="168">
                  <c:v>204.97408379305864</c:v>
                </c:pt>
                <c:pt idx="169">
                  <c:v>109.20709555795324</c:v>
                </c:pt>
                <c:pt idx="170">
                  <c:v>54.603547778976619</c:v>
                </c:pt>
                <c:pt idx="171">
                  <c:v>27.30177388948831</c:v>
                </c:pt>
                <c:pt idx="172">
                  <c:v>13.650886944744155</c:v>
                </c:pt>
                <c:pt idx="173">
                  <c:v>6.8254434723720774</c:v>
                </c:pt>
                <c:pt idx="174">
                  <c:v>82.075314928761458</c:v>
                </c:pt>
                <c:pt idx="175">
                  <c:v>41.564573838245835</c:v>
                </c:pt>
                <c:pt idx="176">
                  <c:v>20.782286919122917</c:v>
                </c:pt>
                <c:pt idx="177">
                  <c:v>10.391143459561459</c:v>
                </c:pt>
                <c:pt idx="178">
                  <c:v>5.1955717297807293</c:v>
                </c:pt>
                <c:pt idx="179">
                  <c:v>2.5977858648903647</c:v>
                </c:pt>
                <c:pt idx="180">
                  <c:v>1.2988929324451823</c:v>
                </c:pt>
                <c:pt idx="181">
                  <c:v>31.21252069883321</c:v>
                </c:pt>
                <c:pt idx="182">
                  <c:v>32.825927899816392</c:v>
                </c:pt>
                <c:pt idx="183">
                  <c:v>76.01138432772774</c:v>
                </c:pt>
                <c:pt idx="184">
                  <c:v>48.715964243950467</c:v>
                </c:pt>
                <c:pt idx="185">
                  <c:v>24.357992921472693</c:v>
                </c:pt>
                <c:pt idx="186">
                  <c:v>12.178996460736347</c:v>
                </c:pt>
                <c:pt idx="187">
                  <c:v>6.0894982303681733</c:v>
                </c:pt>
                <c:pt idx="188">
                  <c:v>3.0447491151840866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1-4FB4-9367-6CABF94B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10816"/>
        <c:axId val="558610488"/>
      </c:areaChart>
      <c:catAx>
        <c:axId val="55861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610488"/>
        <c:crosses val="autoZero"/>
        <c:auto val="1"/>
        <c:lblAlgn val="ctr"/>
        <c:lblOffset val="100"/>
        <c:noMultiLvlLbl val="0"/>
      </c:catAx>
      <c:valAx>
        <c:axId val="558610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61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Ed= Vazão Observada picos - Basica calc. (m3/s)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determ.K!$A$3:$A$18</c:f>
              <c:numCache>
                <c:formatCode>0</c:formatCode>
                <c:ptCount val="16"/>
                <c:pt idx="0">
                  <c:v>382.80375772834395</c:v>
                </c:pt>
                <c:pt idx="1">
                  <c:v>187.24367716331443</c:v>
                </c:pt>
                <c:pt idx="2">
                  <c:v>98.304594619300701</c:v>
                </c:pt>
                <c:pt idx="3">
                  <c:v>63.43974723871365</c:v>
                </c:pt>
                <c:pt idx="4">
                  <c:v>44.566819116231784</c:v>
                </c:pt>
                <c:pt idx="5">
                  <c:v>32.0229823285691</c:v>
                </c:pt>
                <c:pt idx="6">
                  <c:v>24.498875670288967</c:v>
                </c:pt>
                <c:pt idx="7">
                  <c:v>16.960051401000683</c:v>
                </c:pt>
                <c:pt idx="8">
                  <c:v>9.5446119928112552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C52-A4A5-DE04037943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determ.K!$B$3:$B$18</c:f>
              <c:numCache>
                <c:formatCode>0</c:formatCode>
                <c:ptCount val="16"/>
                <c:pt idx="0">
                  <c:v>343.26799241156959</c:v>
                </c:pt>
                <c:pt idx="1">
                  <c:v>232.50442355452736</c:v>
                </c:pt>
                <c:pt idx="2">
                  <c:v>106.18218101960647</c:v>
                </c:pt>
                <c:pt idx="3">
                  <c:v>138.07512364427686</c:v>
                </c:pt>
                <c:pt idx="4">
                  <c:v>114.72117369206833</c:v>
                </c:pt>
                <c:pt idx="5">
                  <c:v>64.880304325133778</c:v>
                </c:pt>
                <c:pt idx="6">
                  <c:v>39.619687294805161</c:v>
                </c:pt>
                <c:pt idx="7">
                  <c:v>25.315004552131697</c:v>
                </c:pt>
                <c:pt idx="8">
                  <c:v>16.819432205936891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9-4C52-A4A5-DE04037943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determ.K!$C$3:$C$18</c:f>
              <c:numCache>
                <c:formatCode>0</c:formatCode>
                <c:ptCount val="16"/>
                <c:pt idx="0">
                  <c:v>358.75585899126042</c:v>
                </c:pt>
                <c:pt idx="1">
                  <c:v>323.94628343212855</c:v>
                </c:pt>
                <c:pt idx="2">
                  <c:v>149.04085519564703</c:v>
                </c:pt>
                <c:pt idx="3">
                  <c:v>77.817457494895066</c:v>
                </c:pt>
                <c:pt idx="4">
                  <c:v>55.483308304598211</c:v>
                </c:pt>
                <c:pt idx="5">
                  <c:v>39.867669275552473</c:v>
                </c:pt>
                <c:pt idx="6">
                  <c:v>31.005271742217076</c:v>
                </c:pt>
                <c:pt idx="7">
                  <c:v>18.46290784433053</c:v>
                </c:pt>
                <c:pt idx="8">
                  <c:v>9.8888733637648016</c:v>
                </c:pt>
                <c:pt idx="9">
                  <c:v>5.2928339350809352</c:v>
                </c:pt>
                <c:pt idx="10">
                  <c:v>5.7205619963650776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9-4C52-A4A5-DE04037943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determ.K!$D$3:$D$18</c:f>
              <c:numCache>
                <c:formatCode>0</c:formatCode>
                <c:ptCount val="16"/>
                <c:pt idx="0">
                  <c:v>867.64299331657026</c:v>
                </c:pt>
                <c:pt idx="1">
                  <c:v>600.73960379858931</c:v>
                </c:pt>
                <c:pt idx="2">
                  <c:v>308.24514115616859</c:v>
                </c:pt>
                <c:pt idx="3">
                  <c:v>124.9023643122185</c:v>
                </c:pt>
                <c:pt idx="4">
                  <c:v>89.587631826061937</c:v>
                </c:pt>
                <c:pt idx="5">
                  <c:v>66.622315312900284</c:v>
                </c:pt>
                <c:pt idx="6">
                  <c:v>51.667012129881542</c:v>
                </c:pt>
                <c:pt idx="7">
                  <c:v>40.321696458715508</c:v>
                </c:pt>
                <c:pt idx="8">
                  <c:v>32.330129052581981</c:v>
                </c:pt>
                <c:pt idx="9">
                  <c:v>25.363852333214822</c:v>
                </c:pt>
                <c:pt idx="10">
                  <c:v>20.097921622236498</c:v>
                </c:pt>
                <c:pt idx="11">
                  <c:v>16.297811466597125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A-40A4-B463-E4A0AF8718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determ.K!$E$3:$E$18</c:f>
              <c:numCache>
                <c:formatCode>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A-40A4-B463-E4A0AF87184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determ.K!$F$3:$F$18</c:f>
              <c:numCache>
                <c:formatCode>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A-40A4-B463-E4A0AF87184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determ.K!$G$3:$G$18</c:f>
              <c:numCache>
                <c:formatCode>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A-40A4-B463-E4A0AF871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60224"/>
        <c:axId val="540815992"/>
      </c:lineChart>
      <c:catAx>
        <c:axId val="5597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15992"/>
        <c:crosses val="autoZero"/>
        <c:auto val="1"/>
        <c:lblAlgn val="ctr"/>
        <c:lblOffset val="100"/>
        <c:noMultiLvlLbl val="0"/>
      </c:catAx>
      <c:valAx>
        <c:axId val="540815992"/>
        <c:scaling>
          <c:logBase val="10"/>
          <c:orientation val="minMax"/>
          <c:max val="1000"/>
          <c:min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7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Eb= Vazão Observada periodo seco (m3/s)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determ.K!$A$21:$A$100</c:f>
              <c:numCache>
                <c:formatCode>0</c:formatCode>
                <c:ptCount val="80"/>
                <c:pt idx="0">
                  <c:v>432.79</c:v>
                </c:pt>
                <c:pt idx="1">
                  <c:v>323.5</c:v>
                </c:pt>
                <c:pt idx="2">
                  <c:v>198.75</c:v>
                </c:pt>
                <c:pt idx="3">
                  <c:v>231.58</c:v>
                </c:pt>
                <c:pt idx="4">
                  <c:v>209.42</c:v>
                </c:pt>
                <c:pt idx="5">
                  <c:v>160.46</c:v>
                </c:pt>
                <c:pt idx="6">
                  <c:v>135.46</c:v>
                </c:pt>
                <c:pt idx="7">
                  <c:v>120.92</c:v>
                </c:pt>
                <c:pt idx="8">
                  <c:v>111.79</c:v>
                </c:pt>
                <c:pt idx="9">
                  <c:v>157.41999999999999</c:v>
                </c:pt>
                <c:pt idx="10">
                  <c:v>337</c:v>
                </c:pt>
                <c:pt idx="11">
                  <c:v>850.96</c:v>
                </c:pt>
                <c:pt idx="12">
                  <c:v>944.67</c:v>
                </c:pt>
                <c:pt idx="13">
                  <c:v>967.08</c:v>
                </c:pt>
                <c:pt idx="14">
                  <c:v>704</c:v>
                </c:pt>
                <c:pt idx="15">
                  <c:v>414.42</c:v>
                </c:pt>
                <c:pt idx="16">
                  <c:v>232.88</c:v>
                </c:pt>
                <c:pt idx="17">
                  <c:v>198.5</c:v>
                </c:pt>
                <c:pt idx="18">
                  <c:v>175.79</c:v>
                </c:pt>
                <c:pt idx="19">
                  <c:v>160.54</c:v>
                </c:pt>
                <c:pt idx="20">
                  <c:v>148.46</c:v>
                </c:pt>
                <c:pt idx="21">
                  <c:v>139.38</c:v>
                </c:pt>
                <c:pt idx="22">
                  <c:v>131.04</c:v>
                </c:pt>
                <c:pt idx="23">
                  <c:v>124.17</c:v>
                </c:pt>
                <c:pt idx="24">
                  <c:v>118.58</c:v>
                </c:pt>
                <c:pt idx="25">
                  <c:v>121.33</c:v>
                </c:pt>
                <c:pt idx="26">
                  <c:v>125.38</c:v>
                </c:pt>
                <c:pt idx="27">
                  <c:v>112.42</c:v>
                </c:pt>
                <c:pt idx="28">
                  <c:v>118.75</c:v>
                </c:pt>
                <c:pt idx="29">
                  <c:v>125.75</c:v>
                </c:pt>
                <c:pt idx="30">
                  <c:v>110.13</c:v>
                </c:pt>
                <c:pt idx="31">
                  <c:v>112.46</c:v>
                </c:pt>
                <c:pt idx="32">
                  <c:v>106.83</c:v>
                </c:pt>
                <c:pt idx="33">
                  <c:v>98.33</c:v>
                </c:pt>
                <c:pt idx="34">
                  <c:v>92.13</c:v>
                </c:pt>
                <c:pt idx="35">
                  <c:v>116.5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A-436E-B23E-1FF4CF8492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determ.K!$B$21:$B$100</c:f>
              <c:numCache>
                <c:formatCode>0</c:formatCode>
                <c:ptCount val="80"/>
                <c:pt idx="0">
                  <c:v>79.33</c:v>
                </c:pt>
                <c:pt idx="1">
                  <c:v>98.75</c:v>
                </c:pt>
                <c:pt idx="2">
                  <c:v>179.88</c:v>
                </c:pt>
                <c:pt idx="3">
                  <c:v>196.17</c:v>
                </c:pt>
                <c:pt idx="4">
                  <c:v>127.33</c:v>
                </c:pt>
                <c:pt idx="5">
                  <c:v>104.21</c:v>
                </c:pt>
                <c:pt idx="6">
                  <c:v>90.83</c:v>
                </c:pt>
                <c:pt idx="7">
                  <c:v>83.71</c:v>
                </c:pt>
                <c:pt idx="8">
                  <c:v>84.96</c:v>
                </c:pt>
                <c:pt idx="9">
                  <c:v>86.083333300000007</c:v>
                </c:pt>
                <c:pt idx="10">
                  <c:v>76.25</c:v>
                </c:pt>
                <c:pt idx="11">
                  <c:v>72.75</c:v>
                </c:pt>
                <c:pt idx="12">
                  <c:v>70.583333300000007</c:v>
                </c:pt>
                <c:pt idx="13">
                  <c:v>68.333333300000007</c:v>
                </c:pt>
                <c:pt idx="14">
                  <c:v>66.375</c:v>
                </c:pt>
                <c:pt idx="15">
                  <c:v>64.75</c:v>
                </c:pt>
                <c:pt idx="16">
                  <c:v>63.75</c:v>
                </c:pt>
                <c:pt idx="17">
                  <c:v>62.166666599999999</c:v>
                </c:pt>
                <c:pt idx="18">
                  <c:v>61.666666599999999</c:v>
                </c:pt>
                <c:pt idx="19">
                  <c:v>60.791666599999999</c:v>
                </c:pt>
                <c:pt idx="20">
                  <c:v>59.875</c:v>
                </c:pt>
                <c:pt idx="21">
                  <c:v>60.625</c:v>
                </c:pt>
                <c:pt idx="22">
                  <c:v>58.916666599999999</c:v>
                </c:pt>
                <c:pt idx="23">
                  <c:v>58</c:v>
                </c:pt>
                <c:pt idx="24">
                  <c:v>57.75</c:v>
                </c:pt>
                <c:pt idx="25">
                  <c:v>56.2083333</c:v>
                </c:pt>
                <c:pt idx="26">
                  <c:v>55.625</c:v>
                </c:pt>
                <c:pt idx="27">
                  <c:v>54.75</c:v>
                </c:pt>
                <c:pt idx="28">
                  <c:v>53.541666599999999</c:v>
                </c:pt>
                <c:pt idx="29">
                  <c:v>53</c:v>
                </c:pt>
                <c:pt idx="30">
                  <c:v>52.416666599999999</c:v>
                </c:pt>
                <c:pt idx="31">
                  <c:v>52</c:v>
                </c:pt>
                <c:pt idx="32">
                  <c:v>51.791666599999999</c:v>
                </c:pt>
                <c:pt idx="33">
                  <c:v>51.0833333</c:v>
                </c:pt>
                <c:pt idx="34">
                  <c:v>68.833333300000007</c:v>
                </c:pt>
                <c:pt idx="35">
                  <c:v>85.833333300000007</c:v>
                </c:pt>
                <c:pt idx="36">
                  <c:v>79.791666599999999</c:v>
                </c:pt>
                <c:pt idx="37">
                  <c:v>64.5</c:v>
                </c:pt>
                <c:pt idx="38">
                  <c:v>57.7083333</c:v>
                </c:pt>
                <c:pt idx="39">
                  <c:v>54.8333333</c:v>
                </c:pt>
                <c:pt idx="40">
                  <c:v>53</c:v>
                </c:pt>
                <c:pt idx="41">
                  <c:v>52.2083333</c:v>
                </c:pt>
                <c:pt idx="42">
                  <c:v>51.9583333</c:v>
                </c:pt>
                <c:pt idx="43">
                  <c:v>51</c:v>
                </c:pt>
                <c:pt idx="44">
                  <c:v>50.791666599999999</c:v>
                </c:pt>
                <c:pt idx="45">
                  <c:v>50.9583333</c:v>
                </c:pt>
                <c:pt idx="46">
                  <c:v>57.791666599999999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A-436E-B23E-1FF4CF8492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determ.K!$C$21:$C$100</c:f>
              <c:numCache>
                <c:formatCode>0</c:formatCode>
                <c:ptCount val="80"/>
                <c:pt idx="0">
                  <c:v>148.66666660000001</c:v>
                </c:pt>
                <c:pt idx="1">
                  <c:v>133.91666660000001</c:v>
                </c:pt>
                <c:pt idx="2">
                  <c:v>123.25</c:v>
                </c:pt>
                <c:pt idx="3">
                  <c:v>115.25</c:v>
                </c:pt>
                <c:pt idx="4">
                  <c:v>109.2916666</c:v>
                </c:pt>
                <c:pt idx="5">
                  <c:v>104.875</c:v>
                </c:pt>
                <c:pt idx="6">
                  <c:v>100.95833330000001</c:v>
                </c:pt>
                <c:pt idx="7">
                  <c:v>97.166666599999999</c:v>
                </c:pt>
                <c:pt idx="8">
                  <c:v>93.666666599999999</c:v>
                </c:pt>
                <c:pt idx="9">
                  <c:v>81.458333300000007</c:v>
                </c:pt>
                <c:pt idx="10">
                  <c:v>64.125</c:v>
                </c:pt>
                <c:pt idx="11">
                  <c:v>64</c:v>
                </c:pt>
                <c:pt idx="12">
                  <c:v>64.875</c:v>
                </c:pt>
                <c:pt idx="13">
                  <c:v>66.625</c:v>
                </c:pt>
                <c:pt idx="14">
                  <c:v>62.916666599999999</c:v>
                </c:pt>
                <c:pt idx="15">
                  <c:v>58.5833333</c:v>
                </c:pt>
                <c:pt idx="16">
                  <c:v>56.25</c:v>
                </c:pt>
                <c:pt idx="17">
                  <c:v>54.75</c:v>
                </c:pt>
                <c:pt idx="18">
                  <c:v>52.916666599999999</c:v>
                </c:pt>
                <c:pt idx="19">
                  <c:v>51.875</c:v>
                </c:pt>
                <c:pt idx="20">
                  <c:v>50.541666599999999</c:v>
                </c:pt>
                <c:pt idx="21">
                  <c:v>49.541666599999999</c:v>
                </c:pt>
                <c:pt idx="22">
                  <c:v>48.375</c:v>
                </c:pt>
                <c:pt idx="23">
                  <c:v>46.9583333</c:v>
                </c:pt>
                <c:pt idx="24">
                  <c:v>46</c:v>
                </c:pt>
                <c:pt idx="25">
                  <c:v>45.375</c:v>
                </c:pt>
                <c:pt idx="26">
                  <c:v>44.7083333</c:v>
                </c:pt>
                <c:pt idx="27">
                  <c:v>43.3333333</c:v>
                </c:pt>
                <c:pt idx="28">
                  <c:v>42.8333333</c:v>
                </c:pt>
                <c:pt idx="29">
                  <c:v>42</c:v>
                </c:pt>
                <c:pt idx="30">
                  <c:v>41.166666599999999</c:v>
                </c:pt>
                <c:pt idx="31">
                  <c:v>40.875</c:v>
                </c:pt>
                <c:pt idx="32">
                  <c:v>40</c:v>
                </c:pt>
                <c:pt idx="33">
                  <c:v>39.791666599999999</c:v>
                </c:pt>
                <c:pt idx="34">
                  <c:v>38.75</c:v>
                </c:pt>
                <c:pt idx="35">
                  <c:v>48.916666599999999</c:v>
                </c:pt>
                <c:pt idx="36">
                  <c:v>64.083333300000007</c:v>
                </c:pt>
                <c:pt idx="37">
                  <c:v>79.833333300000007</c:v>
                </c:pt>
                <c:pt idx="38">
                  <c:v>54.2083333</c:v>
                </c:pt>
                <c:pt idx="39">
                  <c:v>45.875</c:v>
                </c:pt>
                <c:pt idx="40">
                  <c:v>42.541666599999999</c:v>
                </c:pt>
                <c:pt idx="41">
                  <c:v>40.8333333</c:v>
                </c:pt>
                <c:pt idx="42">
                  <c:v>39.625</c:v>
                </c:pt>
                <c:pt idx="43">
                  <c:v>38.041666599999999</c:v>
                </c:pt>
                <c:pt idx="44">
                  <c:v>37.25</c:v>
                </c:pt>
                <c:pt idx="45">
                  <c:v>36.75</c:v>
                </c:pt>
                <c:pt idx="46">
                  <c:v>35.875</c:v>
                </c:pt>
                <c:pt idx="47">
                  <c:v>35</c:v>
                </c:pt>
                <c:pt idx="48">
                  <c:v>34.541666599999999</c:v>
                </c:pt>
                <c:pt idx="49">
                  <c:v>33.8333333</c:v>
                </c:pt>
                <c:pt idx="50">
                  <c:v>33</c:v>
                </c:pt>
                <c:pt idx="51">
                  <c:v>33</c:v>
                </c:pt>
                <c:pt idx="52">
                  <c:v>32.7083333</c:v>
                </c:pt>
                <c:pt idx="53">
                  <c:v>32</c:v>
                </c:pt>
                <c:pt idx="54">
                  <c:v>31.625</c:v>
                </c:pt>
                <c:pt idx="55">
                  <c:v>31</c:v>
                </c:pt>
                <c:pt idx="56">
                  <c:v>30.791666599999999</c:v>
                </c:pt>
                <c:pt idx="57">
                  <c:v>30</c:v>
                </c:pt>
                <c:pt idx="58">
                  <c:v>30</c:v>
                </c:pt>
                <c:pt idx="59">
                  <c:v>30.3333333</c:v>
                </c:pt>
                <c:pt idx="60">
                  <c:v>28.666666599999999</c:v>
                </c:pt>
                <c:pt idx="61">
                  <c:v>31.375</c:v>
                </c:pt>
                <c:pt idx="62">
                  <c:v>28.541666599999999</c:v>
                </c:pt>
                <c:pt idx="63">
                  <c:v>24.875</c:v>
                </c:pt>
                <c:pt idx="64">
                  <c:v>23.375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23.25</c:v>
                </c:pt>
                <c:pt idx="69">
                  <c:v>29.0833333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A-436E-B23E-1FF4CF8492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determ.K!$D$21:$D$100</c:f>
              <c:numCache>
                <c:formatCode>0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A-436E-B23E-1FF4CF8492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determ.K!$E$21:$E$100</c:f>
              <c:numCache>
                <c:formatCode>0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A-436E-B23E-1FF4CF8492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determ.K!$F$21:$F$100</c:f>
              <c:numCache>
                <c:formatCode>0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A-436E-B23E-1FF4CF8492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determ.K!$G$21:$G$100</c:f>
              <c:numCache>
                <c:formatCode>0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A-436E-B23E-1FF4CF84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60224"/>
        <c:axId val="540815992"/>
      </c:lineChart>
      <c:catAx>
        <c:axId val="5597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159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40815992"/>
        <c:scaling>
          <c:logBase val="10"/>
          <c:orientation val="minMax"/>
          <c:max val="1000"/>
          <c:min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7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Chuva média na bacia (mm/dia)</a:t>
            </a:r>
          </a:p>
        </c:rich>
      </c:tx>
      <c:layout>
        <c:manualLayout>
          <c:xMode val="edge"/>
          <c:yMode val="edge"/>
          <c:x val="8.0482149965532976E-2"/>
          <c:y val="7.542903290934785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083691758012366E-2"/>
          <c:y val="0.16666826237230364"/>
          <c:w val="0.93154761789178331"/>
          <c:h val="0.63766908944074296"/>
        </c:manualLayout>
      </c:layout>
      <c:scatterChart>
        <c:scatterStyle val="lineMarker"/>
        <c:varyColors val="0"/>
        <c:ser>
          <c:idx val="0"/>
          <c:order val="0"/>
          <c:tx>
            <c:v>Pmed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Diário'!$J$18:$J$384</c:f>
              <c:numCache>
                <c:formatCode>0.0</c:formatCode>
                <c:ptCount val="367"/>
                <c:pt idx="0">
                  <c:v>0</c:v>
                </c:pt>
                <c:pt idx="1">
                  <c:v>37.090023356243222</c:v>
                </c:pt>
                <c:pt idx="2">
                  <c:v>13.126296923789535</c:v>
                </c:pt>
                <c:pt idx="3">
                  <c:v>21.419061239114178</c:v>
                </c:pt>
                <c:pt idx="4">
                  <c:v>0.11138035350862573</c:v>
                </c:pt>
                <c:pt idx="5">
                  <c:v>18.076311361470207</c:v>
                </c:pt>
                <c:pt idx="6">
                  <c:v>1.6391652018027207</c:v>
                </c:pt>
                <c:pt idx="7">
                  <c:v>8.3632196929131885E-3</c:v>
                </c:pt>
                <c:pt idx="8">
                  <c:v>10.17498431648275</c:v>
                </c:pt>
                <c:pt idx="9">
                  <c:v>29.082929057687288</c:v>
                </c:pt>
                <c:pt idx="10">
                  <c:v>8.7247083402379896E-2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0.21631026526932573</c:v>
                </c:pt>
                <c:pt idx="15">
                  <c:v>71.647461724830634</c:v>
                </c:pt>
                <c:pt idx="16">
                  <c:v>11.426950038639369</c:v>
                </c:pt>
                <c:pt idx="17">
                  <c:v>28.032281753428613</c:v>
                </c:pt>
                <c:pt idx="18">
                  <c:v>22.581168573070066</c:v>
                </c:pt>
                <c:pt idx="19">
                  <c:v>0.13381151508661102</c:v>
                </c:pt>
                <c:pt idx="20">
                  <c:v>4.7510281714612308E-2</c:v>
                </c:pt>
                <c:pt idx="21">
                  <c:v>0.19026421721809245</c:v>
                </c:pt>
                <c:pt idx="22">
                  <c:v>0.30905140144713755</c:v>
                </c:pt>
                <c:pt idx="23">
                  <c:v>0.21744371201574295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19.939028345537693</c:v>
                </c:pt>
                <c:pt idx="29">
                  <c:v>2.1501103850915504</c:v>
                </c:pt>
                <c:pt idx="30">
                  <c:v>0</c:v>
                </c:pt>
                <c:pt idx="31">
                  <c:v>1.2922898894284651</c:v>
                </c:pt>
                <c:pt idx="32">
                  <c:v>11.481794236796233</c:v>
                </c:pt>
                <c:pt idx="33">
                  <c:v>10.285746094634932</c:v>
                </c:pt>
                <c:pt idx="34">
                  <c:v>10.477223357837817</c:v>
                </c:pt>
                <c:pt idx="35">
                  <c:v>0</c:v>
                </c:pt>
                <c:pt idx="36">
                  <c:v>0</c:v>
                </c:pt>
                <c:pt idx="37">
                  <c:v>20.611752002809414</c:v>
                </c:pt>
                <c:pt idx="38">
                  <c:v>16.544029090665504</c:v>
                </c:pt>
                <c:pt idx="39">
                  <c:v>1.0868117498203049</c:v>
                </c:pt>
                <c:pt idx="40">
                  <c:v>11.50420022221301</c:v>
                </c:pt>
                <c:pt idx="41">
                  <c:v>24.794181041709919</c:v>
                </c:pt>
                <c:pt idx="42">
                  <c:v>6.966758449447096</c:v>
                </c:pt>
                <c:pt idx="43">
                  <c:v>4.7802153666800073</c:v>
                </c:pt>
                <c:pt idx="44">
                  <c:v>0.10301713381571254</c:v>
                </c:pt>
                <c:pt idx="45">
                  <c:v>23.515092880021442</c:v>
                </c:pt>
                <c:pt idx="46">
                  <c:v>1.3789136215219733</c:v>
                </c:pt>
                <c:pt idx="47">
                  <c:v>8.3632196929131885E-3</c:v>
                </c:pt>
                <c:pt idx="48">
                  <c:v>7.1701587230166126</c:v>
                </c:pt>
                <c:pt idx="49">
                  <c:v>0.1448332322802785</c:v>
                </c:pt>
                <c:pt idx="50">
                  <c:v>4.9126374377001802</c:v>
                </c:pt>
                <c:pt idx="51">
                  <c:v>39.766431168158618</c:v>
                </c:pt>
                <c:pt idx="52">
                  <c:v>1.4233757965443772</c:v>
                </c:pt>
                <c:pt idx="53">
                  <c:v>39.612539774936032</c:v>
                </c:pt>
                <c:pt idx="54">
                  <c:v>25.140167431230303</c:v>
                </c:pt>
                <c:pt idx="55">
                  <c:v>4.7512095131063985</c:v>
                </c:pt>
                <c:pt idx="56">
                  <c:v>25.805217253836602</c:v>
                </c:pt>
                <c:pt idx="57">
                  <c:v>21.5187684414926</c:v>
                </c:pt>
                <c:pt idx="58">
                  <c:v>5.5873501407525498E-2</c:v>
                </c:pt>
                <c:pt idx="59">
                  <c:v>3.0544026381989688</c:v>
                </c:pt>
                <c:pt idx="60">
                  <c:v>34.965457205612758</c:v>
                </c:pt>
                <c:pt idx="61">
                  <c:v>21.470855312145531</c:v>
                </c:pt>
                <c:pt idx="62">
                  <c:v>11.688502265563924</c:v>
                </c:pt>
                <c:pt idx="63">
                  <c:v>0</c:v>
                </c:pt>
                <c:pt idx="64">
                  <c:v>0.35125522710235396</c:v>
                </c:pt>
                <c:pt idx="65">
                  <c:v>29.180309644283501</c:v>
                </c:pt>
                <c:pt idx="66">
                  <c:v>1.7355212244537805</c:v>
                </c:pt>
                <c:pt idx="67">
                  <c:v>2.8698201832880073</c:v>
                </c:pt>
                <c:pt idx="68">
                  <c:v>0.66640295474957034</c:v>
                </c:pt>
                <c:pt idx="69">
                  <c:v>25.257891841170004</c:v>
                </c:pt>
                <c:pt idx="70">
                  <c:v>4.4863081732680703</c:v>
                </c:pt>
                <c:pt idx="71">
                  <c:v>7.1957959659929704</c:v>
                </c:pt>
                <c:pt idx="72">
                  <c:v>0.11138035350862573</c:v>
                </c:pt>
                <c:pt idx="73">
                  <c:v>21.995371837914277</c:v>
                </c:pt>
                <c:pt idx="74">
                  <c:v>1.6881421935586962</c:v>
                </c:pt>
                <c:pt idx="75">
                  <c:v>0</c:v>
                </c:pt>
                <c:pt idx="76">
                  <c:v>0.56525256629312559</c:v>
                </c:pt>
                <c:pt idx="77">
                  <c:v>22.438221596862618</c:v>
                </c:pt>
                <c:pt idx="78">
                  <c:v>17.842435556093427</c:v>
                </c:pt>
                <c:pt idx="79">
                  <c:v>12.184334248575437</c:v>
                </c:pt>
                <c:pt idx="80">
                  <c:v>4.7510281714612308E-2</c:v>
                </c:pt>
                <c:pt idx="81">
                  <c:v>20.287865035680653</c:v>
                </c:pt>
                <c:pt idx="82">
                  <c:v>0.89673701131905215</c:v>
                </c:pt>
                <c:pt idx="83">
                  <c:v>0</c:v>
                </c:pt>
                <c:pt idx="84">
                  <c:v>0</c:v>
                </c:pt>
                <c:pt idx="85">
                  <c:v>3.5613781384011203</c:v>
                </c:pt>
                <c:pt idx="86">
                  <c:v>10.180536863605353</c:v>
                </c:pt>
                <c:pt idx="87">
                  <c:v>5.772627187679376</c:v>
                </c:pt>
                <c:pt idx="88">
                  <c:v>0.25355508828814999</c:v>
                </c:pt>
                <c:pt idx="89">
                  <c:v>0</c:v>
                </c:pt>
                <c:pt idx="90">
                  <c:v>0.94379923031357427</c:v>
                </c:pt>
                <c:pt idx="91">
                  <c:v>11.655004063060591</c:v>
                </c:pt>
                <c:pt idx="92">
                  <c:v>3.183152203917039</c:v>
                </c:pt>
                <c:pt idx="93">
                  <c:v>11.735032138089908</c:v>
                </c:pt>
                <c:pt idx="94">
                  <c:v>13.452613715195652</c:v>
                </c:pt>
                <c:pt idx="95">
                  <c:v>39.720246539194605</c:v>
                </c:pt>
                <c:pt idx="96">
                  <c:v>31.877488654230522</c:v>
                </c:pt>
                <c:pt idx="97">
                  <c:v>3.2757466982120444</c:v>
                </c:pt>
                <c:pt idx="98">
                  <c:v>12.854016218446773</c:v>
                </c:pt>
                <c:pt idx="99">
                  <c:v>1.9166304698374734</c:v>
                </c:pt>
                <c:pt idx="100">
                  <c:v>14.831273721822813</c:v>
                </c:pt>
                <c:pt idx="101">
                  <c:v>6.542733341336568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2.8195229827693593</c:v>
                </c:pt>
                <c:pt idx="107">
                  <c:v>31.596317748301967</c:v>
                </c:pt>
                <c:pt idx="108">
                  <c:v>66.039288975636481</c:v>
                </c:pt>
                <c:pt idx="109">
                  <c:v>61.023058931266561</c:v>
                </c:pt>
                <c:pt idx="110">
                  <c:v>16.677308972824477</c:v>
                </c:pt>
                <c:pt idx="111">
                  <c:v>5.2341275589938423</c:v>
                </c:pt>
                <c:pt idx="112">
                  <c:v>0.12544829539369784</c:v>
                </c:pt>
                <c:pt idx="113">
                  <c:v>9.5610303095293087E-2</c:v>
                </c:pt>
                <c:pt idx="114">
                  <c:v>0.17449416680475979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20.219526685714197</c:v>
                </c:pt>
                <c:pt idx="124">
                  <c:v>2.1148207890436961</c:v>
                </c:pt>
                <c:pt idx="125">
                  <c:v>3.1601200235816096</c:v>
                </c:pt>
                <c:pt idx="126">
                  <c:v>0.10301713381571254</c:v>
                </c:pt>
                <c:pt idx="127">
                  <c:v>2.9911735109597517</c:v>
                </c:pt>
                <c:pt idx="128">
                  <c:v>5.5593193349635248</c:v>
                </c:pt>
                <c:pt idx="129">
                  <c:v>0.13937008523337083</c:v>
                </c:pt>
                <c:pt idx="130">
                  <c:v>8.3632196929131885E-3</c:v>
                </c:pt>
                <c:pt idx="131">
                  <c:v>0</c:v>
                </c:pt>
                <c:pt idx="132">
                  <c:v>29.740324287066166</c:v>
                </c:pt>
                <c:pt idx="133">
                  <c:v>15.551468632966866</c:v>
                </c:pt>
                <c:pt idx="134">
                  <c:v>5.4645463611611786</c:v>
                </c:pt>
                <c:pt idx="135">
                  <c:v>8.3632196929131885E-3</c:v>
                </c:pt>
                <c:pt idx="136">
                  <c:v>0.66514394400457233</c:v>
                </c:pt>
                <c:pt idx="137">
                  <c:v>0</c:v>
                </c:pt>
                <c:pt idx="138">
                  <c:v>0</c:v>
                </c:pt>
                <c:pt idx="139">
                  <c:v>12.651355530521039</c:v>
                </c:pt>
                <c:pt idx="140">
                  <c:v>13.166120695694559</c:v>
                </c:pt>
                <c:pt idx="141">
                  <c:v>13.523297927368887</c:v>
                </c:pt>
                <c:pt idx="142">
                  <c:v>0</c:v>
                </c:pt>
                <c:pt idx="143">
                  <c:v>2.5089659078739564E-2</c:v>
                </c:pt>
                <c:pt idx="144">
                  <c:v>22.052359574279826</c:v>
                </c:pt>
                <c:pt idx="145">
                  <c:v>14.182660700704462</c:v>
                </c:pt>
                <c:pt idx="146">
                  <c:v>9.2016711727930218</c:v>
                </c:pt>
                <c:pt idx="147">
                  <c:v>29.039419482090853</c:v>
                </c:pt>
                <c:pt idx="148">
                  <c:v>0.25354454934603737</c:v>
                </c:pt>
                <c:pt idx="149">
                  <c:v>4.4974445728996084</c:v>
                </c:pt>
                <c:pt idx="150">
                  <c:v>28.148138313203038</c:v>
                </c:pt>
                <c:pt idx="151">
                  <c:v>17.549817118838781</c:v>
                </c:pt>
                <c:pt idx="152">
                  <c:v>30.660765890955133</c:v>
                </c:pt>
                <c:pt idx="153">
                  <c:v>3.5962676539416156</c:v>
                </c:pt>
                <c:pt idx="154">
                  <c:v>14.244108399540348</c:v>
                </c:pt>
                <c:pt idx="155">
                  <c:v>12.667105337749929</c:v>
                </c:pt>
                <c:pt idx="156">
                  <c:v>32.466111977061146</c:v>
                </c:pt>
                <c:pt idx="157">
                  <c:v>14.264312200063793</c:v>
                </c:pt>
                <c:pt idx="158">
                  <c:v>0.15889063522323804</c:v>
                </c:pt>
                <c:pt idx="159">
                  <c:v>0</c:v>
                </c:pt>
                <c:pt idx="160">
                  <c:v>0.26951473023398442</c:v>
                </c:pt>
                <c:pt idx="161">
                  <c:v>9.7644390627890942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8.0866289593450311</c:v>
                </c:pt>
                <c:pt idx="167">
                  <c:v>35.779577011966396</c:v>
                </c:pt>
                <c:pt idx="168">
                  <c:v>5.9226427385870135</c:v>
                </c:pt>
                <c:pt idx="169">
                  <c:v>0.15052741553032484</c:v>
                </c:pt>
                <c:pt idx="170">
                  <c:v>0</c:v>
                </c:pt>
                <c:pt idx="171">
                  <c:v>0</c:v>
                </c:pt>
                <c:pt idx="172">
                  <c:v>0.20603426763142507</c:v>
                </c:pt>
                <c:pt idx="173">
                  <c:v>21.920606068359433</c:v>
                </c:pt>
                <c:pt idx="174">
                  <c:v>2.451281554959551</c:v>
                </c:pt>
                <c:pt idx="175">
                  <c:v>0</c:v>
                </c:pt>
                <c:pt idx="176">
                  <c:v>8.3632196929131885E-3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14.278340956300777</c:v>
                </c:pt>
                <c:pt idx="181">
                  <c:v>10.477608704531335</c:v>
                </c:pt>
                <c:pt idx="182">
                  <c:v>19.044706727978241</c:v>
                </c:pt>
                <c:pt idx="183">
                  <c:v>7.8701746796946637</c:v>
                </c:pt>
                <c:pt idx="184">
                  <c:v>1.0066048478319192</c:v>
                </c:pt>
                <c:pt idx="185">
                  <c:v>0</c:v>
                </c:pt>
                <c:pt idx="186">
                  <c:v>8.3632196929131885E-3</c:v>
                </c:pt>
                <c:pt idx="187">
                  <c:v>0</c:v>
                </c:pt>
                <c:pt idx="188">
                  <c:v>0.26174125020713968</c:v>
                </c:pt>
                <c:pt idx="189">
                  <c:v>0.70212272701405742</c:v>
                </c:pt>
                <c:pt idx="190">
                  <c:v>8.7116871801179059E-3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8.7116871801179059E-3</c:v>
                </c:pt>
                <c:pt idx="198">
                  <c:v>0</c:v>
                </c:pt>
                <c:pt idx="199">
                  <c:v>1.188250967687333</c:v>
                </c:pt>
                <c:pt idx="200">
                  <c:v>3.7440636878166975</c:v>
                </c:pt>
                <c:pt idx="201">
                  <c:v>0.17169522302618759</c:v>
                </c:pt>
                <c:pt idx="202">
                  <c:v>0</c:v>
                </c:pt>
                <c:pt idx="203">
                  <c:v>0.24744938393027244</c:v>
                </c:pt>
                <c:pt idx="204">
                  <c:v>0.57606747933938807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8.7116871801179059E-3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29.848682112053798</c:v>
                </c:pt>
                <c:pt idx="215">
                  <c:v>26.328892904413131</c:v>
                </c:pt>
                <c:pt idx="216">
                  <c:v>4.3558435900589526E-2</c:v>
                </c:pt>
                <c:pt idx="217">
                  <c:v>0</c:v>
                </c:pt>
                <c:pt idx="218">
                  <c:v>4.9489876786054487E-2</c:v>
                </c:pt>
                <c:pt idx="219">
                  <c:v>0</c:v>
                </c:pt>
                <c:pt idx="220">
                  <c:v>9.0882378544145728E-2</c:v>
                </c:pt>
                <c:pt idx="221">
                  <c:v>5.820156396617239E-2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8.5847611513093794E-2</c:v>
                </c:pt>
                <c:pt idx="226">
                  <c:v>2.493541771384872</c:v>
                </c:pt>
                <c:pt idx="227">
                  <c:v>25.385252914345163</c:v>
                </c:pt>
                <c:pt idx="228">
                  <c:v>51.11489641040405</c:v>
                </c:pt>
                <c:pt idx="229">
                  <c:v>9.3346125967205307</c:v>
                </c:pt>
                <c:pt idx="230">
                  <c:v>2.6135061540353721E-2</c:v>
                </c:pt>
                <c:pt idx="231">
                  <c:v>0.25754283453928134</c:v>
                </c:pt>
                <c:pt idx="232">
                  <c:v>0.25754283453928134</c:v>
                </c:pt>
                <c:pt idx="233">
                  <c:v>8.5847611513093794E-2</c:v>
                </c:pt>
                <c:pt idx="234">
                  <c:v>0.7681602156451367</c:v>
                </c:pt>
                <c:pt idx="235">
                  <c:v>10.354266496455102</c:v>
                </c:pt>
                <c:pt idx="236">
                  <c:v>0</c:v>
                </c:pt>
                <c:pt idx="237">
                  <c:v>16.038034470686846</c:v>
                </c:pt>
                <c:pt idx="238">
                  <c:v>1.1098459005825865</c:v>
                </c:pt>
                <c:pt idx="239">
                  <c:v>40.83916373356611</c:v>
                </c:pt>
                <c:pt idx="240">
                  <c:v>11.084980106010034</c:v>
                </c:pt>
                <c:pt idx="241">
                  <c:v>19.416288056321577</c:v>
                </c:pt>
                <c:pt idx="242">
                  <c:v>0.36659212217349418</c:v>
                </c:pt>
                <c:pt idx="243">
                  <c:v>9.0882378544145728E-2</c:v>
                </c:pt>
                <c:pt idx="244">
                  <c:v>8.7116871801179059E-3</c:v>
                </c:pt>
                <c:pt idx="245">
                  <c:v>0.13811773459380122</c:v>
                </c:pt>
                <c:pt idx="246">
                  <c:v>2.1156442937349307</c:v>
                </c:pt>
                <c:pt idx="247">
                  <c:v>8.2735218734417142</c:v>
                </c:pt>
                <c:pt idx="248">
                  <c:v>31.788386077511504</c:v>
                </c:pt>
                <c:pt idx="249">
                  <c:v>26.680646132726231</c:v>
                </c:pt>
                <c:pt idx="250">
                  <c:v>5.0203785519835566</c:v>
                </c:pt>
                <c:pt idx="251">
                  <c:v>9.2113666252978952</c:v>
                </c:pt>
                <c:pt idx="252">
                  <c:v>1.2589298430929046</c:v>
                </c:pt>
                <c:pt idx="253">
                  <c:v>0</c:v>
                </c:pt>
                <c:pt idx="254">
                  <c:v>29.500897784493972</c:v>
                </c:pt>
                <c:pt idx="255">
                  <c:v>35.089961970096155</c:v>
                </c:pt>
                <c:pt idx="256">
                  <c:v>25.912236090159251</c:v>
                </c:pt>
                <c:pt idx="257">
                  <c:v>0.18482736508520275</c:v>
                </c:pt>
                <c:pt idx="258">
                  <c:v>0.1403722553302002</c:v>
                </c:pt>
                <c:pt idx="259">
                  <c:v>8.7116871801179059E-3</c:v>
                </c:pt>
                <c:pt idx="260">
                  <c:v>9.0882378544145728E-2</c:v>
                </c:pt>
                <c:pt idx="261">
                  <c:v>4.9489876786054487E-2</c:v>
                </c:pt>
                <c:pt idx="262">
                  <c:v>0</c:v>
                </c:pt>
                <c:pt idx="263">
                  <c:v>0.22621986684329398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9.0882378544145728E-2</c:v>
                </c:pt>
                <c:pt idx="268">
                  <c:v>1.1742205136363915</c:v>
                </c:pt>
                <c:pt idx="269">
                  <c:v>0.26625452171939923</c:v>
                </c:pt>
                <c:pt idx="270">
                  <c:v>7.4053950056386411</c:v>
                </c:pt>
                <c:pt idx="271">
                  <c:v>4.4406523925531722</c:v>
                </c:pt>
                <c:pt idx="272">
                  <c:v>7.2351421777370195</c:v>
                </c:pt>
                <c:pt idx="273">
                  <c:v>0</c:v>
                </c:pt>
                <c:pt idx="274">
                  <c:v>9.4559298693211696E-2</c:v>
                </c:pt>
                <c:pt idx="275">
                  <c:v>0</c:v>
                </c:pt>
                <c:pt idx="276">
                  <c:v>0</c:v>
                </c:pt>
                <c:pt idx="277">
                  <c:v>4.9489876786054487E-2</c:v>
                </c:pt>
                <c:pt idx="278">
                  <c:v>0</c:v>
                </c:pt>
                <c:pt idx="279">
                  <c:v>8.7116871801179059E-3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5.820156396617239E-2</c:v>
                </c:pt>
                <c:pt idx="284">
                  <c:v>0</c:v>
                </c:pt>
                <c:pt idx="285">
                  <c:v>0</c:v>
                </c:pt>
                <c:pt idx="286">
                  <c:v>1.4663683711776621</c:v>
                </c:pt>
                <c:pt idx="287">
                  <c:v>8.5847611513093794E-2</c:v>
                </c:pt>
                <c:pt idx="288">
                  <c:v>0.14908394251031812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8.7116871801179059E-3</c:v>
                </c:pt>
                <c:pt idx="293">
                  <c:v>1.8543201090770285</c:v>
                </c:pt>
                <c:pt idx="294">
                  <c:v>8.7116871801179059E-3</c:v>
                </c:pt>
                <c:pt idx="295">
                  <c:v>1.101134095886154</c:v>
                </c:pt>
                <c:pt idx="296">
                  <c:v>33.507430413018696</c:v>
                </c:pt>
                <c:pt idx="297">
                  <c:v>4.9489876786054487E-2</c:v>
                </c:pt>
                <c:pt idx="298">
                  <c:v>0</c:v>
                </c:pt>
                <c:pt idx="299">
                  <c:v>0.17018423701961991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4.9489876786054487E-2</c:v>
                </c:pt>
                <c:pt idx="304">
                  <c:v>8.7116871801179059E-3</c:v>
                </c:pt>
                <c:pt idx="305">
                  <c:v>0</c:v>
                </c:pt>
                <c:pt idx="306">
                  <c:v>0</c:v>
                </c:pt>
                <c:pt idx="307">
                  <c:v>8.7116871801179059E-3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8.7116871801179059E-3</c:v>
                </c:pt>
                <c:pt idx="314">
                  <c:v>0</c:v>
                </c:pt>
                <c:pt idx="315">
                  <c:v>0</c:v>
                </c:pt>
                <c:pt idx="316">
                  <c:v>8.7116871801179059E-3</c:v>
                </c:pt>
                <c:pt idx="317">
                  <c:v>0</c:v>
                </c:pt>
                <c:pt idx="318">
                  <c:v>0.42179563067343634</c:v>
                </c:pt>
                <c:pt idx="319">
                  <c:v>1.1410578857589666</c:v>
                </c:pt>
                <c:pt idx="320">
                  <c:v>10.784420711002316</c:v>
                </c:pt>
                <c:pt idx="321">
                  <c:v>0</c:v>
                </c:pt>
                <c:pt idx="322">
                  <c:v>9.0882378544145728E-2</c:v>
                </c:pt>
                <c:pt idx="323">
                  <c:v>0</c:v>
                </c:pt>
                <c:pt idx="324">
                  <c:v>0</c:v>
                </c:pt>
                <c:pt idx="325">
                  <c:v>8.7116871801179059E-3</c:v>
                </c:pt>
                <c:pt idx="326">
                  <c:v>6.2279107942706329</c:v>
                </c:pt>
                <c:pt idx="327">
                  <c:v>2.8105077146009156</c:v>
                </c:pt>
                <c:pt idx="328">
                  <c:v>1.280271745804374</c:v>
                </c:pt>
                <c:pt idx="329">
                  <c:v>14.817289295366166</c:v>
                </c:pt>
                <c:pt idx="330">
                  <c:v>5.9953887732783446</c:v>
                </c:pt>
                <c:pt idx="331">
                  <c:v>60.815765866535955</c:v>
                </c:pt>
                <c:pt idx="332">
                  <c:v>1.7275235733353282</c:v>
                </c:pt>
                <c:pt idx="333">
                  <c:v>0</c:v>
                </c:pt>
                <c:pt idx="334">
                  <c:v>8.7116871801179059E-3</c:v>
                </c:pt>
                <c:pt idx="335">
                  <c:v>0</c:v>
                </c:pt>
                <c:pt idx="336">
                  <c:v>0</c:v>
                </c:pt>
                <c:pt idx="337">
                  <c:v>8.7116871801179059E-3</c:v>
                </c:pt>
                <c:pt idx="338">
                  <c:v>0</c:v>
                </c:pt>
                <c:pt idx="339">
                  <c:v>8.7116871801179059E-3</c:v>
                </c:pt>
                <c:pt idx="340">
                  <c:v>1.2234041121732826</c:v>
                </c:pt>
                <c:pt idx="341">
                  <c:v>33.012558592019751</c:v>
                </c:pt>
                <c:pt idx="342">
                  <c:v>2.2998256634480643</c:v>
                </c:pt>
                <c:pt idx="343">
                  <c:v>0</c:v>
                </c:pt>
                <c:pt idx="344">
                  <c:v>8.7116871801179059E-3</c:v>
                </c:pt>
                <c:pt idx="345">
                  <c:v>11.525958393337408</c:v>
                </c:pt>
                <c:pt idx="346">
                  <c:v>10.252780974101276</c:v>
                </c:pt>
                <c:pt idx="347">
                  <c:v>12.725053279494681</c:v>
                </c:pt>
                <c:pt idx="348">
                  <c:v>0.90349770394428508</c:v>
                </c:pt>
                <c:pt idx="349">
                  <c:v>8.7116871801179059E-3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8.7116871801179059E-3</c:v>
                </c:pt>
                <c:pt idx="355">
                  <c:v>2.6128136146894554</c:v>
                </c:pt>
                <c:pt idx="356">
                  <c:v>0.95303541382414958</c:v>
                </c:pt>
                <c:pt idx="357">
                  <c:v>8.7116871801179059E-3</c:v>
                </c:pt>
                <c:pt idx="358">
                  <c:v>0</c:v>
                </c:pt>
                <c:pt idx="359">
                  <c:v>0</c:v>
                </c:pt>
                <c:pt idx="360">
                  <c:v>0.14809868206200441</c:v>
                </c:pt>
                <c:pt idx="361">
                  <c:v>6.0242049036180747</c:v>
                </c:pt>
                <c:pt idx="362">
                  <c:v>0</c:v>
                </c:pt>
                <c:pt idx="363">
                  <c:v>8.7116871801179059E-3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6-4A7F-B42A-EFF691C5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54944"/>
        <c:axId val="354355728"/>
      </c:scatterChart>
      <c:valAx>
        <c:axId val="354354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55728"/>
        <c:crosses val="autoZero"/>
        <c:crossBetween val="midCat"/>
        <c:majorUnit val="30.5"/>
      </c:valAx>
      <c:valAx>
        <c:axId val="35435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54944"/>
        <c:crosses val="autoZero"/>
        <c:crossBetween val="midCat"/>
        <c:maj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Qcalc x Qobs</a:t>
            </a:r>
          </a:p>
        </c:rich>
      </c:tx>
      <c:layout>
        <c:manualLayout>
          <c:xMode val="edge"/>
          <c:yMode val="edge"/>
          <c:x val="4.9327354260089683E-2"/>
          <c:y val="2.22222222222222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8238680280182"/>
          <c:y val="0.16305026551913571"/>
          <c:w val="0.78475508153000961"/>
          <c:h val="0.699175975096136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7500387544156978"/>
                  <c:y val="-0.7023100656217798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trendlineLbl>
          </c:trendline>
          <c:xVal>
            <c:numRef>
              <c:f>'Smap - Diário'!$V$18:$V$384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216.6397287200414</c:v>
                </c:pt>
                <c:pt idx="3">
                  <c:v>156.69617722466916</c:v>
                </c:pt>
                <c:pt idx="4">
                  <c:v>181.08510510765717</c:v>
                </c:pt>
                <c:pt idx="5">
                  <c:v>110.02484169400701</c:v>
                </c:pt>
                <c:pt idx="6">
                  <c:v>138.94467785919159</c:v>
                </c:pt>
                <c:pt idx="7">
                  <c:v>90.628128077386251</c:v>
                </c:pt>
                <c:pt idx="8">
                  <c:v>66.800617787560611</c:v>
                </c:pt>
                <c:pt idx="9">
                  <c:v>74.412939157205201</c:v>
                </c:pt>
                <c:pt idx="10">
                  <c:v>209.95408529718179</c:v>
                </c:pt>
                <c:pt idx="11">
                  <c:v>128.6219161559323</c:v>
                </c:pt>
                <c:pt idx="12">
                  <c:v>88.295764722595777</c:v>
                </c:pt>
                <c:pt idx="13">
                  <c:v>68.274234349259089</c:v>
                </c:pt>
                <c:pt idx="14">
                  <c:v>58.244366957474462</c:v>
                </c:pt>
                <c:pt idx="15">
                  <c:v>53.077825408292853</c:v>
                </c:pt>
                <c:pt idx="16">
                  <c:v>660.74633192495958</c:v>
                </c:pt>
                <c:pt idx="17">
                  <c:v>388.05858130817734</c:v>
                </c:pt>
                <c:pt idx="18">
                  <c:v>392.59389335162689</c:v>
                </c:pt>
                <c:pt idx="19">
                  <c:v>358.51882289881263</c:v>
                </c:pt>
                <c:pt idx="20">
                  <c:v>210.36654712263021</c:v>
                </c:pt>
                <c:pt idx="21">
                  <c:v>137.01147526217264</c:v>
                </c:pt>
                <c:pt idx="22">
                  <c:v>100.75298159344284</c:v>
                </c:pt>
                <c:pt idx="23">
                  <c:v>82.80904086765814</c:v>
                </c:pt>
                <c:pt idx="24">
                  <c:v>73.832574936954103</c:v>
                </c:pt>
                <c:pt idx="25">
                  <c:v>69.176714698023844</c:v>
                </c:pt>
                <c:pt idx="26">
                  <c:v>66.540972843007495</c:v>
                </c:pt>
                <c:pt idx="27">
                  <c:v>64.804872855647545</c:v>
                </c:pt>
                <c:pt idx="28">
                  <c:v>63.427850135512863</c:v>
                </c:pt>
                <c:pt idx="29">
                  <c:v>122.48730454766627</c:v>
                </c:pt>
                <c:pt idx="30">
                  <c:v>92.096067576945828</c:v>
                </c:pt>
                <c:pt idx="31">
                  <c:v>76.235407096866808</c:v>
                </c:pt>
                <c:pt idx="32">
                  <c:v>67.820857824342184</c:v>
                </c:pt>
                <c:pt idx="33">
                  <c:v>82.909798306410636</c:v>
                </c:pt>
                <c:pt idx="34">
                  <c:v>86.727056168411877</c:v>
                </c:pt>
                <c:pt idx="35">
                  <c:v>89.569775392145146</c:v>
                </c:pt>
                <c:pt idx="36">
                  <c:v>73.435035414934603</c:v>
                </c:pt>
                <c:pt idx="37">
                  <c:v>64.944701499538667</c:v>
                </c:pt>
                <c:pt idx="38">
                  <c:v>124.96614706792622</c:v>
                </c:pt>
                <c:pt idx="39">
                  <c:v>136.99898540975119</c:v>
                </c:pt>
                <c:pt idx="40">
                  <c:v>96.811321804429937</c:v>
                </c:pt>
                <c:pt idx="41">
                  <c:v>99.296802513524796</c:v>
                </c:pt>
                <c:pt idx="42">
                  <c:v>183.20770056410592</c:v>
                </c:pt>
                <c:pt idx="43">
                  <c:v>129.89179895778344</c:v>
                </c:pt>
                <c:pt idx="44">
                  <c:v>98.041797655079435</c:v>
                </c:pt>
                <c:pt idx="45">
                  <c:v>78.566897761832323</c:v>
                </c:pt>
                <c:pt idx="46">
                  <c:v>164.24059736433941</c:v>
                </c:pt>
                <c:pt idx="47">
                  <c:v>112.34211543387728</c:v>
                </c:pt>
                <c:pt idx="48">
                  <c:v>86.347586047050598</c:v>
                </c:pt>
                <c:pt idx="49">
                  <c:v>81.585702953919565</c:v>
                </c:pt>
                <c:pt idx="50">
                  <c:v>70.704263548027981</c:v>
                </c:pt>
                <c:pt idx="51">
                  <c:v>68.171847431292136</c:v>
                </c:pt>
                <c:pt idx="52">
                  <c:v>292.53935919830337</c:v>
                </c:pt>
                <c:pt idx="53">
                  <c:v>176.7774805294753</c:v>
                </c:pt>
                <c:pt idx="54">
                  <c:v>376.69161420090614</c:v>
                </c:pt>
                <c:pt idx="55">
                  <c:v>361.41502005171418</c:v>
                </c:pt>
                <c:pt idx="56">
                  <c:v>219.75797474236572</c:v>
                </c:pt>
                <c:pt idx="57">
                  <c:v>296.15259755178124</c:v>
                </c:pt>
                <c:pt idx="58">
                  <c:v>306.81215220773083</c:v>
                </c:pt>
                <c:pt idx="59">
                  <c:v>191.43517108199254</c:v>
                </c:pt>
                <c:pt idx="60">
                  <c:v>135.76717009178216</c:v>
                </c:pt>
                <c:pt idx="61">
                  <c:v>350.66251238728887</c:v>
                </c:pt>
                <c:pt idx="62">
                  <c:v>339.29999849403578</c:v>
                </c:pt>
                <c:pt idx="63">
                  <c:v>254.44050898624775</c:v>
                </c:pt>
                <c:pt idx="64">
                  <c:v>170.90438275908812</c:v>
                </c:pt>
                <c:pt idx="65">
                  <c:v>129.47418318757678</c:v>
                </c:pt>
                <c:pt idx="66">
                  <c:v>281.65620103002311</c:v>
                </c:pt>
                <c:pt idx="67">
                  <c:v>186.53968317543411</c:v>
                </c:pt>
                <c:pt idx="68">
                  <c:v>140.10938357919042</c:v>
                </c:pt>
                <c:pt idx="69">
                  <c:v>115.81312081342264</c:v>
                </c:pt>
                <c:pt idx="70">
                  <c:v>225.04933555188342</c:v>
                </c:pt>
                <c:pt idx="71">
                  <c:v>162.81877588161714</c:v>
                </c:pt>
                <c:pt idx="72">
                  <c:v>138.80418057341282</c:v>
                </c:pt>
                <c:pt idx="73">
                  <c:v>116.22847495670176</c:v>
                </c:pt>
                <c:pt idx="74">
                  <c:v>197.72440179853584</c:v>
                </c:pt>
                <c:pt idx="75">
                  <c:v>146.30506604359925</c:v>
                </c:pt>
                <c:pt idx="76">
                  <c:v>120.33426844026255</c:v>
                </c:pt>
                <c:pt idx="77">
                  <c:v>106.99885934527624</c:v>
                </c:pt>
                <c:pt idx="78">
                  <c:v>189.23212978855076</c:v>
                </c:pt>
                <c:pt idx="79">
                  <c:v>206.39179937298422</c:v>
                </c:pt>
                <c:pt idx="80">
                  <c:v>183.98436164194305</c:v>
                </c:pt>
                <c:pt idx="81">
                  <c:v>139.98750654805625</c:v>
                </c:pt>
                <c:pt idx="82">
                  <c:v>201.9054525178783</c:v>
                </c:pt>
                <c:pt idx="83">
                  <c:v>149.56439056427467</c:v>
                </c:pt>
                <c:pt idx="84">
                  <c:v>123.28580997346995</c:v>
                </c:pt>
                <c:pt idx="85">
                  <c:v>109.81743239798597</c:v>
                </c:pt>
                <c:pt idx="86">
                  <c:v>104.18725291592327</c:v>
                </c:pt>
                <c:pt idx="87">
                  <c:v>117.57159747038462</c:v>
                </c:pt>
                <c:pt idx="88">
                  <c:v>111.11557623871143</c:v>
                </c:pt>
                <c:pt idx="89">
                  <c:v>102.1762792522689</c:v>
                </c:pt>
                <c:pt idx="90">
                  <c:v>97.073719645864983</c:v>
                </c:pt>
                <c:pt idx="91">
                  <c:v>93.788911221402046</c:v>
                </c:pt>
                <c:pt idx="92">
                  <c:v>112.78366497459341</c:v>
                </c:pt>
                <c:pt idx="93">
                  <c:v>101.47082092677178</c:v>
                </c:pt>
                <c:pt idx="94">
                  <c:v>116.27109367945769</c:v>
                </c:pt>
                <c:pt idx="95">
                  <c:v>131.74896466663336</c:v>
                </c:pt>
                <c:pt idx="96">
                  <c:v>353.4534965433233</c:v>
                </c:pt>
                <c:pt idx="97">
                  <c:v>423.43188182219194</c:v>
                </c:pt>
                <c:pt idx="98">
                  <c:v>259.50478386453892</c:v>
                </c:pt>
                <c:pt idx="99">
                  <c:v>217.19165396065989</c:v>
                </c:pt>
                <c:pt idx="100">
                  <c:v>155.96730955488519</c:v>
                </c:pt>
                <c:pt idx="101">
                  <c:v>175.83777786342671</c:v>
                </c:pt>
                <c:pt idx="102">
                  <c:v>145.46583100015749</c:v>
                </c:pt>
                <c:pt idx="103">
                  <c:v>120.96319802097915</c:v>
                </c:pt>
                <c:pt idx="104">
                  <c:v>108.53206387825131</c:v>
                </c:pt>
                <c:pt idx="105">
                  <c:v>101.95087103439654</c:v>
                </c:pt>
                <c:pt idx="106">
                  <c:v>98.143505587327226</c:v>
                </c:pt>
                <c:pt idx="107">
                  <c:v>96.34827888811526</c:v>
                </c:pt>
                <c:pt idx="108">
                  <c:v>249.51036955756948</c:v>
                </c:pt>
                <c:pt idx="109">
                  <c:v>784.24862782498292</c:v>
                </c:pt>
                <c:pt idx="110">
                  <c:v>1122.6983745726832</c:v>
                </c:pt>
                <c:pt idx="111">
                  <c:v>722.33849979843581</c:v>
                </c:pt>
                <c:pt idx="112">
                  <c:v>424.98346564251688</c:v>
                </c:pt>
                <c:pt idx="113">
                  <c:v>267.03639356438458</c:v>
                </c:pt>
                <c:pt idx="114">
                  <c:v>188.40840304805803</c:v>
                </c:pt>
                <c:pt idx="115">
                  <c:v>149.12775185407637</c:v>
                </c:pt>
                <c:pt idx="116">
                  <c:v>129.27537652716882</c:v>
                </c:pt>
                <c:pt idx="117">
                  <c:v>118.92683379015303</c:v>
                </c:pt>
                <c:pt idx="118">
                  <c:v>113.16522650130179</c:v>
                </c:pt>
                <c:pt idx="119">
                  <c:v>109.56333242742666</c:v>
                </c:pt>
                <c:pt idx="120">
                  <c:v>106.93287840678948</c:v>
                </c:pt>
                <c:pt idx="121">
                  <c:v>104.70044374776566</c:v>
                </c:pt>
                <c:pt idx="122">
                  <c:v>102.59637121840396</c:v>
                </c:pt>
                <c:pt idx="123">
                  <c:v>100.49995650584037</c:v>
                </c:pt>
                <c:pt idx="124">
                  <c:v>158.03935282737237</c:v>
                </c:pt>
                <c:pt idx="125">
                  <c:v>127.00194480425729</c:v>
                </c:pt>
                <c:pt idx="126">
                  <c:v>111.32872274255448</c:v>
                </c:pt>
                <c:pt idx="127">
                  <c:v>101.68767852743959</c:v>
                </c:pt>
                <c:pt idx="128">
                  <c:v>96.671312465624766</c:v>
                </c:pt>
                <c:pt idx="129">
                  <c:v>96.307491503275898</c:v>
                </c:pt>
                <c:pt idx="130">
                  <c:v>91.389218801126731</c:v>
                </c:pt>
                <c:pt idx="131">
                  <c:v>87.927984379718538</c:v>
                </c:pt>
                <c:pt idx="132">
                  <c:v>85.176723055297231</c:v>
                </c:pt>
                <c:pt idx="133">
                  <c:v>199.59113145877859</c:v>
                </c:pt>
                <c:pt idx="134">
                  <c:v>178.76705495498783</c:v>
                </c:pt>
                <c:pt idx="135">
                  <c:v>133.72206215980569</c:v>
                </c:pt>
                <c:pt idx="136">
                  <c:v>106.43239623745822</c:v>
                </c:pt>
                <c:pt idx="137">
                  <c:v>92.16352602129632</c:v>
                </c:pt>
                <c:pt idx="138">
                  <c:v>84.34709759832468</c:v>
                </c:pt>
                <c:pt idx="139">
                  <c:v>79.680586652692966</c:v>
                </c:pt>
                <c:pt idx="140">
                  <c:v>100.01163940974175</c:v>
                </c:pt>
                <c:pt idx="141">
                  <c:v>113.03126347511188</c:v>
                </c:pt>
                <c:pt idx="142">
                  <c:v>122.29206540031079</c:v>
                </c:pt>
                <c:pt idx="143">
                  <c:v>97.083328591449913</c:v>
                </c:pt>
                <c:pt idx="144">
                  <c:v>83.967750005349885</c:v>
                </c:pt>
                <c:pt idx="145">
                  <c:v>152.44790604578162</c:v>
                </c:pt>
                <c:pt idx="146">
                  <c:v>146.99687422546438</c:v>
                </c:pt>
                <c:pt idx="147">
                  <c:v>124.25622631267566</c:v>
                </c:pt>
                <c:pt idx="148">
                  <c:v>245.64972918202199</c:v>
                </c:pt>
                <c:pt idx="149">
                  <c:v>159.41446305749588</c:v>
                </c:pt>
                <c:pt idx="150">
                  <c:v>119.62956391081107</c:v>
                </c:pt>
                <c:pt idx="151">
                  <c:v>241.61485480378801</c:v>
                </c:pt>
                <c:pt idx="152">
                  <c:v>229.00877099128894</c:v>
                </c:pt>
                <c:pt idx="153">
                  <c:v>357.85278282815437</c:v>
                </c:pt>
                <c:pt idx="154">
                  <c:v>222.65055260125925</c:v>
                </c:pt>
                <c:pt idx="155">
                  <c:v>206.5329330111735</c:v>
                </c:pt>
                <c:pt idx="156">
                  <c:v>189.75559182730916</c:v>
                </c:pt>
                <c:pt idx="157">
                  <c:v>380.85652208784478</c:v>
                </c:pt>
                <c:pt idx="158">
                  <c:v>302.34468453337485</c:v>
                </c:pt>
                <c:pt idx="159">
                  <c:v>198.52462878710469</c:v>
                </c:pt>
                <c:pt idx="160">
                  <c:v>147.07028449648078</c:v>
                </c:pt>
                <c:pt idx="161">
                  <c:v>121.52056269108971</c:v>
                </c:pt>
                <c:pt idx="162">
                  <c:v>129.26280355900732</c:v>
                </c:pt>
                <c:pt idx="163">
                  <c:v>112.87496467506283</c:v>
                </c:pt>
                <c:pt idx="164">
                  <c:v>104.43721036430941</c:v>
                </c:pt>
                <c:pt idx="165">
                  <c:v>99.81118574055516</c:v>
                </c:pt>
                <c:pt idx="166">
                  <c:v>96.957195617079051</c:v>
                </c:pt>
                <c:pt idx="167">
                  <c:v>105.47495552471662</c:v>
                </c:pt>
                <c:pt idx="168">
                  <c:v>297.86985798636448</c:v>
                </c:pt>
                <c:pt idx="169">
                  <c:v>202.58026606393318</c:v>
                </c:pt>
                <c:pt idx="170">
                  <c:v>148.25093010616683</c:v>
                </c:pt>
                <c:pt idx="171">
                  <c:v>120.76738030597454</c:v>
                </c:pt>
                <c:pt idx="172">
                  <c:v>106.5574389447093</c:v>
                </c:pt>
                <c:pt idx="173">
                  <c:v>98.865461065255829</c:v>
                </c:pt>
                <c:pt idx="174">
                  <c:v>173.00470432046322</c:v>
                </c:pt>
                <c:pt idx="175">
                  <c:v>132.1702648148401</c:v>
                </c:pt>
                <c:pt idx="176">
                  <c:v>110.82309527197906</c:v>
                </c:pt>
                <c:pt idx="177">
                  <c:v>99.570824147246711</c:v>
                </c:pt>
                <c:pt idx="178">
                  <c:v>93.271977756847605</c:v>
                </c:pt>
                <c:pt idx="179">
                  <c:v>89.37226782360554</c:v>
                </c:pt>
                <c:pt idx="180">
                  <c:v>86.608811096780542</c:v>
                </c:pt>
                <c:pt idx="181">
                  <c:v>114.92503153461718</c:v>
                </c:pt>
                <c:pt idx="182">
                  <c:v>115.35637319213953</c:v>
                </c:pt>
                <c:pt idx="183">
                  <c:v>157.59637566541269</c:v>
                </c:pt>
                <c:pt idx="184">
                  <c:v>130.00199814015585</c:v>
                </c:pt>
                <c:pt idx="185">
                  <c:v>105.38259497727799</c:v>
                </c:pt>
                <c:pt idx="186">
                  <c:v>92.66416816172584</c:v>
                </c:pt>
                <c:pt idx="187">
                  <c:v>85.768073054880986</c:v>
                </c:pt>
                <c:pt idx="188">
                  <c:v>81.697415901406032</c:v>
                </c:pt>
                <c:pt idx="189">
                  <c:v>78.96848787274422</c:v>
                </c:pt>
                <c:pt idx="190">
                  <c:v>76.85930574426142</c:v>
                </c:pt>
                <c:pt idx="191">
                  <c:v>75.025290554720272</c:v>
                </c:pt>
                <c:pt idx="192">
                  <c:v>73.295702611501525</c:v>
                </c:pt>
                <c:pt idx="193">
                  <c:v>71.590922882757084</c:v>
                </c:pt>
                <c:pt idx="194">
                  <c:v>69.910382932053096</c:v>
                </c:pt>
                <c:pt idx="195">
                  <c:v>68.290927072990868</c:v>
                </c:pt>
                <c:pt idx="196">
                  <c:v>66.719809889929053</c:v>
                </c:pt>
                <c:pt idx="197">
                  <c:v>65.190252199451919</c:v>
                </c:pt>
                <c:pt idx="198">
                  <c:v>63.698467218171942</c:v>
                </c:pt>
                <c:pt idx="199">
                  <c:v>62.242173434586249</c:v>
                </c:pt>
                <c:pt idx="200">
                  <c:v>60.825638290445248</c:v>
                </c:pt>
                <c:pt idx="201">
                  <c:v>60.625012969023466</c:v>
                </c:pt>
                <c:pt idx="202">
                  <c:v>58.670122051496413</c:v>
                </c:pt>
                <c:pt idx="203">
                  <c:v>57.044987758053438</c:v>
                </c:pt>
                <c:pt idx="204">
                  <c:v>55.599525010081358</c:v>
                </c:pt>
                <c:pt idx="205">
                  <c:v>54.258353390355133</c:v>
                </c:pt>
                <c:pt idx="206">
                  <c:v>52.983452529486051</c:v>
                </c:pt>
                <c:pt idx="207">
                  <c:v>51.755489622886195</c:v>
                </c:pt>
                <c:pt idx="208">
                  <c:v>50.564483017016535</c:v>
                </c:pt>
                <c:pt idx="209">
                  <c:v>49.405133834210901</c:v>
                </c:pt>
                <c:pt idx="210">
                  <c:v>48.27449162063175</c:v>
                </c:pt>
                <c:pt idx="211">
                  <c:v>47.170787009548057</c:v>
                </c:pt>
                <c:pt idx="212">
                  <c:v>46.092847895944644</c:v>
                </c:pt>
                <c:pt idx="213">
                  <c:v>45.039807370383834</c:v>
                </c:pt>
                <c:pt idx="214">
                  <c:v>44.010957535997818</c:v>
                </c:pt>
                <c:pt idx="215">
                  <c:v>139.2038848288085</c:v>
                </c:pt>
                <c:pt idx="216">
                  <c:v>176.34742537913118</c:v>
                </c:pt>
                <c:pt idx="217">
                  <c:v>108.40157842769409</c:v>
                </c:pt>
                <c:pt idx="218">
                  <c:v>73.948908411933914</c:v>
                </c:pt>
                <c:pt idx="219">
                  <c:v>56.236395594134613</c:v>
                </c:pt>
                <c:pt idx="220">
                  <c:v>46.940195835911489</c:v>
                </c:pt>
                <c:pt idx="221">
                  <c:v>41.862200927462176</c:v>
                </c:pt>
                <c:pt idx="222">
                  <c:v>38.903127259939794</c:v>
                </c:pt>
                <c:pt idx="223">
                  <c:v>37.013108766852611</c:v>
                </c:pt>
                <c:pt idx="224">
                  <c:v>35.666993275039211</c:v>
                </c:pt>
                <c:pt idx="225">
                  <c:v>34.60199056316587</c:v>
                </c:pt>
                <c:pt idx="226">
                  <c:v>33.686496276657287</c:v>
                </c:pt>
                <c:pt idx="227">
                  <c:v>33.2146107531075</c:v>
                </c:pt>
                <c:pt idx="228">
                  <c:v>113.07056056318356</c:v>
                </c:pt>
                <c:pt idx="229">
                  <c:v>396.70232450499822</c:v>
                </c:pt>
                <c:pt idx="230">
                  <c:v>232.6792423833291</c:v>
                </c:pt>
                <c:pt idx="231">
                  <c:v>134.47078759369919</c:v>
                </c:pt>
                <c:pt idx="232">
                  <c:v>85.792852093270227</c:v>
                </c:pt>
                <c:pt idx="233">
                  <c:v>61.754967261083387</c:v>
                </c:pt>
                <c:pt idx="234">
                  <c:v>49.923738010918925</c:v>
                </c:pt>
                <c:pt idx="235">
                  <c:v>44.091568082976792</c:v>
                </c:pt>
                <c:pt idx="236">
                  <c:v>59.05083417481589</c:v>
                </c:pt>
                <c:pt idx="237">
                  <c:v>49.11014439775861</c:v>
                </c:pt>
                <c:pt idx="238">
                  <c:v>88.513524310619431</c:v>
                </c:pt>
                <c:pt idx="239">
                  <c:v>64.661340919317837</c:v>
                </c:pt>
                <c:pt idx="240">
                  <c:v>315.70432702463177</c:v>
                </c:pt>
                <c:pt idx="241">
                  <c:v>210.46704743140609</c:v>
                </c:pt>
                <c:pt idx="242">
                  <c:v>221.44895226381377</c:v>
                </c:pt>
                <c:pt idx="243">
                  <c:v>136.84373209346225</c:v>
                </c:pt>
                <c:pt idx="244">
                  <c:v>95.463811053014396</c:v>
                </c:pt>
                <c:pt idx="245">
                  <c:v>75.443529728300661</c:v>
                </c:pt>
                <c:pt idx="246">
                  <c:v>65.896091888139708</c:v>
                </c:pt>
                <c:pt idx="247">
                  <c:v>61.763378328596914</c:v>
                </c:pt>
                <c:pt idx="248">
                  <c:v>72.525225390972835</c:v>
                </c:pt>
                <c:pt idx="249">
                  <c:v>249.17198148291308</c:v>
                </c:pt>
                <c:pt idx="250">
                  <c:v>318.5114361847601</c:v>
                </c:pt>
                <c:pt idx="251">
                  <c:v>199.30298440598781</c:v>
                </c:pt>
                <c:pt idx="252">
                  <c:v>158.40238522059562</c:v>
                </c:pt>
                <c:pt idx="253">
                  <c:v>115.19223672636744</c:v>
                </c:pt>
                <c:pt idx="254">
                  <c:v>94.379162980092644</c:v>
                </c:pt>
                <c:pt idx="255">
                  <c:v>270.12060541882784</c:v>
                </c:pt>
                <c:pt idx="256">
                  <c:v>468.25540316545892</c:v>
                </c:pt>
                <c:pt idx="257">
                  <c:v>493.43811004421985</c:v>
                </c:pt>
                <c:pt idx="258">
                  <c:v>291.5306754301123</c:v>
                </c:pt>
                <c:pt idx="259">
                  <c:v>191.80406000931964</c:v>
                </c:pt>
                <c:pt idx="260">
                  <c:v>142.81572970192113</c:v>
                </c:pt>
                <c:pt idx="261">
                  <c:v>118.89781269089258</c:v>
                </c:pt>
                <c:pt idx="262">
                  <c:v>107.27815437831065</c:v>
                </c:pt>
                <c:pt idx="263">
                  <c:v>101.60384708881156</c:v>
                </c:pt>
                <c:pt idx="264">
                  <c:v>98.729880356920262</c:v>
                </c:pt>
                <c:pt idx="265">
                  <c:v>97.123997264586805</c:v>
                </c:pt>
                <c:pt idx="266">
                  <c:v>96.023434692415719</c:v>
                </c:pt>
                <c:pt idx="267">
                  <c:v>95.072487476077285</c:v>
                </c:pt>
                <c:pt idx="268">
                  <c:v>94.109133978989661</c:v>
                </c:pt>
                <c:pt idx="269">
                  <c:v>93.076142855237237</c:v>
                </c:pt>
                <c:pt idx="270">
                  <c:v>91.971136017977486</c:v>
                </c:pt>
                <c:pt idx="271">
                  <c:v>99.150836297533274</c:v>
                </c:pt>
                <c:pt idx="272">
                  <c:v>96.585237031155032</c:v>
                </c:pt>
                <c:pt idx="273">
                  <c:v>100.57811592876998</c:v>
                </c:pt>
                <c:pt idx="274">
                  <c:v>94.048352578911519</c:v>
                </c:pt>
                <c:pt idx="275">
                  <c:v>90.263720013491024</c:v>
                </c:pt>
                <c:pt idx="276">
                  <c:v>87.794012944673625</c:v>
                </c:pt>
                <c:pt idx="277">
                  <c:v>85.928156353015908</c:v>
                </c:pt>
                <c:pt idx="278">
                  <c:v>84.32056526578765</c:v>
                </c:pt>
                <c:pt idx="279">
                  <c:v>82.806838629574273</c:v>
                </c:pt>
                <c:pt idx="280">
                  <c:v>81.308486528972153</c:v>
                </c:pt>
                <c:pt idx="281">
                  <c:v>79.792558982043118</c:v>
                </c:pt>
                <c:pt idx="282">
                  <c:v>78.24679041717576</c:v>
                </c:pt>
                <c:pt idx="283">
                  <c:v>76.652931228243006</c:v>
                </c:pt>
                <c:pt idx="284">
                  <c:v>75.016192766949843</c:v>
                </c:pt>
                <c:pt idx="285">
                  <c:v>73.344402871483837</c:v>
                </c:pt>
                <c:pt idx="286">
                  <c:v>71.667853499989306</c:v>
                </c:pt>
                <c:pt idx="287">
                  <c:v>70.069016294819249</c:v>
                </c:pt>
                <c:pt idx="288">
                  <c:v>68.449812694326468</c:v>
                </c:pt>
                <c:pt idx="289">
                  <c:v>66.877004283449224</c:v>
                </c:pt>
                <c:pt idx="290">
                  <c:v>65.344825130457721</c:v>
                </c:pt>
                <c:pt idx="291">
                  <c:v>63.849994129752154</c:v>
                </c:pt>
                <c:pt idx="292">
                  <c:v>62.390481682321798</c:v>
                </c:pt>
                <c:pt idx="293">
                  <c:v>60.964892828278174</c:v>
                </c:pt>
                <c:pt idx="294">
                  <c:v>59.691708871228492</c:v>
                </c:pt>
                <c:pt idx="295">
                  <c:v>58.271156686848215</c:v>
                </c:pt>
                <c:pt idx="296">
                  <c:v>56.913304849050611</c:v>
                </c:pt>
                <c:pt idx="297">
                  <c:v>190.43090469614836</c:v>
                </c:pt>
                <c:pt idx="298">
                  <c:v>122.1632060644576</c:v>
                </c:pt>
                <c:pt idx="299">
                  <c:v>87.520471856144525</c:v>
                </c:pt>
                <c:pt idx="300">
                  <c:v>69.658579961220269</c:v>
                </c:pt>
                <c:pt idx="301">
                  <c:v>60.164888236629835</c:v>
                </c:pt>
                <c:pt idx="302">
                  <c:v>54.831131032574035</c:v>
                </c:pt>
                <c:pt idx="303">
                  <c:v>51.568028154038032</c:v>
                </c:pt>
                <c:pt idx="304">
                  <c:v>49.384833705733101</c:v>
                </c:pt>
                <c:pt idx="305">
                  <c:v>47.754193016283139</c:v>
                </c:pt>
                <c:pt idx="306">
                  <c:v>46.412140976023373</c:v>
                </c:pt>
                <c:pt idx="307">
                  <c:v>45.226413828911397</c:v>
                </c:pt>
                <c:pt idx="308">
                  <c:v>44.130604918360511</c:v>
                </c:pt>
                <c:pt idx="309">
                  <c:v>43.091242413462986</c:v>
                </c:pt>
                <c:pt idx="310">
                  <c:v>42.09132802875876</c:v>
                </c:pt>
                <c:pt idx="311">
                  <c:v>41.122106244050819</c:v>
                </c:pt>
                <c:pt idx="312">
                  <c:v>40.178948777443111</c:v>
                </c:pt>
                <c:pt idx="313">
                  <c:v>39.259296688115839</c:v>
                </c:pt>
                <c:pt idx="314">
                  <c:v>38.361631297024147</c:v>
                </c:pt>
                <c:pt idx="315">
                  <c:v>37.484959519543381</c:v>
                </c:pt>
                <c:pt idx="316">
                  <c:v>36.628556407004545</c:v>
                </c:pt>
                <c:pt idx="317">
                  <c:v>35.791836295524824</c:v>
                </c:pt>
                <c:pt idx="318">
                  <c:v>34.974288261270864</c:v>
                </c:pt>
                <c:pt idx="319">
                  <c:v>34.175443731659733</c:v>
                </c:pt>
                <c:pt idx="320">
                  <c:v>33.397803248292753</c:v>
                </c:pt>
                <c:pt idx="321">
                  <c:v>45.752804836463618</c:v>
                </c:pt>
                <c:pt idx="322">
                  <c:v>38.447136518638018</c:v>
                </c:pt>
                <c:pt idx="323">
                  <c:v>34.43866630136997</c:v>
                </c:pt>
                <c:pt idx="324">
                  <c:v>32.086917873179459</c:v>
                </c:pt>
                <c:pt idx="325">
                  <c:v>30.571467554715909</c:v>
                </c:pt>
                <c:pt idx="326">
                  <c:v>29.481922220058582</c:v>
                </c:pt>
                <c:pt idx="327">
                  <c:v>32.443117274092138</c:v>
                </c:pt>
                <c:pt idx="328">
                  <c:v>30.253928068967497</c:v>
                </c:pt>
                <c:pt idx="329">
                  <c:v>28.384003105578849</c:v>
                </c:pt>
                <c:pt idx="330">
                  <c:v>52.442949278591477</c:v>
                </c:pt>
                <c:pt idx="331">
                  <c:v>42.633971298012078</c:v>
                </c:pt>
                <c:pt idx="332">
                  <c:v>418.5145791097608</c:v>
                </c:pt>
                <c:pt idx="333">
                  <c:v>222.56100776780491</c:v>
                </c:pt>
                <c:pt idx="334">
                  <c:v>124.56157419775803</c:v>
                </c:pt>
                <c:pt idx="335">
                  <c:v>75.540248483830723</c:v>
                </c:pt>
                <c:pt idx="336">
                  <c:v>50.936649827188475</c:v>
                </c:pt>
                <c:pt idx="337">
                  <c:v>38.480313002253709</c:v>
                </c:pt>
                <c:pt idx="338">
                  <c:v>32.04483138073418</c:v>
                </c:pt>
                <c:pt idx="339">
                  <c:v>28.574661196981392</c:v>
                </c:pt>
                <c:pt idx="340">
                  <c:v>26.548129090691635</c:v>
                </c:pt>
                <c:pt idx="341">
                  <c:v>25.219351997292598</c:v>
                </c:pt>
                <c:pt idx="342">
                  <c:v>167.42001649363019</c:v>
                </c:pt>
                <c:pt idx="343">
                  <c:v>96.533085573190263</c:v>
                </c:pt>
                <c:pt idx="344">
                  <c:v>60.826738292465386</c:v>
                </c:pt>
                <c:pt idx="345">
                  <c:v>42.933356974117402</c:v>
                </c:pt>
                <c:pt idx="346">
                  <c:v>54.157944235717764</c:v>
                </c:pt>
                <c:pt idx="347">
                  <c:v>56.377529555668161</c:v>
                </c:pt>
                <c:pt idx="348">
                  <c:v>68.199493703734575</c:v>
                </c:pt>
                <c:pt idx="349">
                  <c:v>47.622574488365885</c:v>
                </c:pt>
                <c:pt idx="350">
                  <c:v>37.45533532647282</c:v>
                </c:pt>
                <c:pt idx="351">
                  <c:v>32.371978706013572</c:v>
                </c:pt>
                <c:pt idx="352">
                  <c:v>29.744322153556752</c:v>
                </c:pt>
                <c:pt idx="353">
                  <c:v>28.271486647679581</c:v>
                </c:pt>
                <c:pt idx="354">
                  <c:v>27.314045919151518</c:v>
                </c:pt>
                <c:pt idx="355">
                  <c:v>26.561637218089484</c:v>
                </c:pt>
                <c:pt idx="356">
                  <c:v>26.341657176890809</c:v>
                </c:pt>
                <c:pt idx="357">
                  <c:v>25.453804054917704</c:v>
                </c:pt>
                <c:pt idx="358">
                  <c:v>24.719478267433246</c:v>
                </c:pt>
                <c:pt idx="359">
                  <c:v>24.078404553815286</c:v>
                </c:pt>
                <c:pt idx="360">
                  <c:v>23.490213008902742</c:v>
                </c:pt>
                <c:pt idx="361">
                  <c:v>22.934575789867914</c:v>
                </c:pt>
                <c:pt idx="362">
                  <c:v>26.443278437777632</c:v>
                </c:pt>
                <c:pt idx="363">
                  <c:v>23.905810018282295</c:v>
                </c:pt>
                <c:pt idx="364">
                  <c:v>22.393049010222562</c:v>
                </c:pt>
                <c:pt idx="365">
                  <c:v>21.398215287656988</c:v>
                </c:pt>
                <c:pt idx="366">
                  <c:v>20.667791486876791</c:v>
                </c:pt>
              </c:numCache>
            </c:numRef>
          </c:xVal>
          <c:yVal>
            <c:numRef>
              <c:f>'Smap - Diário'!$B$18:$B$384</c:f>
              <c:numCache>
                <c:formatCode>0</c:formatCode>
                <c:ptCount val="367"/>
                <c:pt idx="0">
                  <c:v>34.71</c:v>
                </c:pt>
                <c:pt idx="1">
                  <c:v>33.25</c:v>
                </c:pt>
                <c:pt idx="2">
                  <c:v>47.75</c:v>
                </c:pt>
                <c:pt idx="3">
                  <c:v>53.75</c:v>
                </c:pt>
                <c:pt idx="4">
                  <c:v>77.13</c:v>
                </c:pt>
                <c:pt idx="5">
                  <c:v>79.63</c:v>
                </c:pt>
                <c:pt idx="6">
                  <c:v>72.08</c:v>
                </c:pt>
                <c:pt idx="7">
                  <c:v>57.13</c:v>
                </c:pt>
                <c:pt idx="8">
                  <c:v>54.17</c:v>
                </c:pt>
                <c:pt idx="9">
                  <c:v>162.04</c:v>
                </c:pt>
                <c:pt idx="10">
                  <c:v>328.92</c:v>
                </c:pt>
                <c:pt idx="11">
                  <c:v>209.54</c:v>
                </c:pt>
                <c:pt idx="12">
                  <c:v>107.71</c:v>
                </c:pt>
                <c:pt idx="13">
                  <c:v>81.63</c:v>
                </c:pt>
                <c:pt idx="14">
                  <c:v>68.83</c:v>
                </c:pt>
                <c:pt idx="15">
                  <c:v>122.83</c:v>
                </c:pt>
                <c:pt idx="16">
                  <c:v>395.54</c:v>
                </c:pt>
                <c:pt idx="17">
                  <c:v>427.92</c:v>
                </c:pt>
                <c:pt idx="18">
                  <c:v>364.29</c:v>
                </c:pt>
                <c:pt idx="19">
                  <c:v>437.88</c:v>
                </c:pt>
                <c:pt idx="20">
                  <c:v>441.5</c:v>
                </c:pt>
                <c:pt idx="21">
                  <c:v>248.42</c:v>
                </c:pt>
                <c:pt idx="22">
                  <c:v>161.13999999999999</c:v>
                </c:pt>
                <c:pt idx="23">
                  <c:v>127.29</c:v>
                </c:pt>
                <c:pt idx="24">
                  <c:v>108.92</c:v>
                </c:pt>
                <c:pt idx="25">
                  <c:v>96.46</c:v>
                </c:pt>
                <c:pt idx="26">
                  <c:v>88.67</c:v>
                </c:pt>
                <c:pt idx="27">
                  <c:v>80.58</c:v>
                </c:pt>
                <c:pt idx="28">
                  <c:v>72.38</c:v>
                </c:pt>
                <c:pt idx="29">
                  <c:v>100.21</c:v>
                </c:pt>
                <c:pt idx="30">
                  <c:v>87.35</c:v>
                </c:pt>
                <c:pt idx="31">
                  <c:v>76</c:v>
                </c:pt>
                <c:pt idx="32">
                  <c:v>71.63</c:v>
                </c:pt>
                <c:pt idx="33">
                  <c:v>117.38</c:v>
                </c:pt>
                <c:pt idx="34">
                  <c:v>167.25</c:v>
                </c:pt>
                <c:pt idx="35">
                  <c:v>112.54</c:v>
                </c:pt>
                <c:pt idx="36">
                  <c:v>92.58</c:v>
                </c:pt>
                <c:pt idx="37">
                  <c:v>114.5</c:v>
                </c:pt>
                <c:pt idx="38">
                  <c:v>149.91999999999999</c:v>
                </c:pt>
                <c:pt idx="39">
                  <c:v>137.21</c:v>
                </c:pt>
                <c:pt idx="40">
                  <c:v>121.08</c:v>
                </c:pt>
                <c:pt idx="41">
                  <c:v>157.58000000000001</c:v>
                </c:pt>
                <c:pt idx="42">
                  <c:v>204.71</c:v>
                </c:pt>
                <c:pt idx="43">
                  <c:v>210.74</c:v>
                </c:pt>
                <c:pt idx="44">
                  <c:v>191.13</c:v>
                </c:pt>
                <c:pt idx="45">
                  <c:v>141.58000000000001</c:v>
                </c:pt>
                <c:pt idx="46">
                  <c:v>230.46</c:v>
                </c:pt>
                <c:pt idx="47">
                  <c:v>132.16999999999999</c:v>
                </c:pt>
                <c:pt idx="48">
                  <c:v>94.91</c:v>
                </c:pt>
                <c:pt idx="49">
                  <c:v>84.91</c:v>
                </c:pt>
                <c:pt idx="50">
                  <c:v>77.42</c:v>
                </c:pt>
                <c:pt idx="51">
                  <c:v>98.88</c:v>
                </c:pt>
                <c:pt idx="52">
                  <c:v>126.67</c:v>
                </c:pt>
                <c:pt idx="53">
                  <c:v>137.66999999999999</c:v>
                </c:pt>
                <c:pt idx="54">
                  <c:v>266.20999999999998</c:v>
                </c:pt>
                <c:pt idx="55">
                  <c:v>293.92</c:v>
                </c:pt>
                <c:pt idx="56">
                  <c:v>262.25</c:v>
                </c:pt>
                <c:pt idx="57">
                  <c:v>280.54000000000002</c:v>
                </c:pt>
                <c:pt idx="58">
                  <c:v>444.88</c:v>
                </c:pt>
                <c:pt idx="59">
                  <c:v>325.08</c:v>
                </c:pt>
                <c:pt idx="60">
                  <c:v>154.04</c:v>
                </c:pt>
                <c:pt idx="61">
                  <c:v>267.29000000000002</c:v>
                </c:pt>
                <c:pt idx="62">
                  <c:v>429.39</c:v>
                </c:pt>
                <c:pt idx="63">
                  <c:v>467.63</c:v>
                </c:pt>
                <c:pt idx="64">
                  <c:v>262.20999999999998</c:v>
                </c:pt>
                <c:pt idx="65">
                  <c:v>270.45999999999998</c:v>
                </c:pt>
                <c:pt idx="66">
                  <c:v>236.71</c:v>
                </c:pt>
                <c:pt idx="67">
                  <c:v>195.46</c:v>
                </c:pt>
                <c:pt idx="68">
                  <c:v>158.04</c:v>
                </c:pt>
                <c:pt idx="69">
                  <c:v>136.11000000000001</c:v>
                </c:pt>
                <c:pt idx="70">
                  <c:v>160.16999999999999</c:v>
                </c:pt>
                <c:pt idx="71">
                  <c:v>259.92</c:v>
                </c:pt>
                <c:pt idx="72">
                  <c:v>249.88</c:v>
                </c:pt>
                <c:pt idx="73">
                  <c:v>194.08</c:v>
                </c:pt>
                <c:pt idx="74">
                  <c:v>237.42</c:v>
                </c:pt>
                <c:pt idx="75">
                  <c:v>284.45999999999998</c:v>
                </c:pt>
                <c:pt idx="76">
                  <c:v>178.58</c:v>
                </c:pt>
                <c:pt idx="77">
                  <c:v>173.17</c:v>
                </c:pt>
                <c:pt idx="78">
                  <c:v>236.92</c:v>
                </c:pt>
                <c:pt idx="79">
                  <c:v>207</c:v>
                </c:pt>
                <c:pt idx="80">
                  <c:v>226.17</c:v>
                </c:pt>
                <c:pt idx="81">
                  <c:v>195.08</c:v>
                </c:pt>
                <c:pt idx="82">
                  <c:v>185.04</c:v>
                </c:pt>
                <c:pt idx="83">
                  <c:v>203</c:v>
                </c:pt>
                <c:pt idx="84">
                  <c:v>153.91999999999999</c:v>
                </c:pt>
                <c:pt idx="85">
                  <c:v>131.29</c:v>
                </c:pt>
                <c:pt idx="86">
                  <c:v>121.17</c:v>
                </c:pt>
                <c:pt idx="87">
                  <c:v>125.92</c:v>
                </c:pt>
                <c:pt idx="88">
                  <c:v>172.83</c:v>
                </c:pt>
                <c:pt idx="89">
                  <c:v>140.54</c:v>
                </c:pt>
                <c:pt idx="90">
                  <c:v>118.13</c:v>
                </c:pt>
                <c:pt idx="91">
                  <c:v>109.58</c:v>
                </c:pt>
                <c:pt idx="92">
                  <c:v>115.25</c:v>
                </c:pt>
                <c:pt idx="93">
                  <c:v>136.96</c:v>
                </c:pt>
                <c:pt idx="94">
                  <c:v>187.38</c:v>
                </c:pt>
                <c:pt idx="95">
                  <c:v>153.5</c:v>
                </c:pt>
                <c:pt idx="96">
                  <c:v>186.13</c:v>
                </c:pt>
                <c:pt idx="97">
                  <c:v>316.45999999999998</c:v>
                </c:pt>
                <c:pt idx="98">
                  <c:v>432.79</c:v>
                </c:pt>
                <c:pt idx="99">
                  <c:v>323.5</c:v>
                </c:pt>
                <c:pt idx="100">
                  <c:v>198.75</c:v>
                </c:pt>
                <c:pt idx="101">
                  <c:v>231.58</c:v>
                </c:pt>
                <c:pt idx="102">
                  <c:v>209.42</c:v>
                </c:pt>
                <c:pt idx="103">
                  <c:v>160.46</c:v>
                </c:pt>
                <c:pt idx="104">
                  <c:v>135.46</c:v>
                </c:pt>
                <c:pt idx="105">
                  <c:v>120.92</c:v>
                </c:pt>
                <c:pt idx="106">
                  <c:v>111.79</c:v>
                </c:pt>
                <c:pt idx="107">
                  <c:v>157.41999999999999</c:v>
                </c:pt>
                <c:pt idx="108">
                  <c:v>337</c:v>
                </c:pt>
                <c:pt idx="109">
                  <c:v>850.96</c:v>
                </c:pt>
                <c:pt idx="110">
                  <c:v>944.67</c:v>
                </c:pt>
                <c:pt idx="111">
                  <c:v>967.08</c:v>
                </c:pt>
                <c:pt idx="112">
                  <c:v>704</c:v>
                </c:pt>
                <c:pt idx="113">
                  <c:v>414.42</c:v>
                </c:pt>
                <c:pt idx="114">
                  <c:v>232.88</c:v>
                </c:pt>
                <c:pt idx="115">
                  <c:v>198.5</c:v>
                </c:pt>
                <c:pt idx="116">
                  <c:v>175.79</c:v>
                </c:pt>
                <c:pt idx="117">
                  <c:v>160.54</c:v>
                </c:pt>
                <c:pt idx="118">
                  <c:v>148.46</c:v>
                </c:pt>
                <c:pt idx="119">
                  <c:v>139.38</c:v>
                </c:pt>
                <c:pt idx="120">
                  <c:v>131.04</c:v>
                </c:pt>
                <c:pt idx="121">
                  <c:v>124.17</c:v>
                </c:pt>
                <c:pt idx="122">
                  <c:v>118.58</c:v>
                </c:pt>
                <c:pt idx="123">
                  <c:v>121.33</c:v>
                </c:pt>
                <c:pt idx="124">
                  <c:v>125.38</c:v>
                </c:pt>
                <c:pt idx="125">
                  <c:v>112.42</c:v>
                </c:pt>
                <c:pt idx="126">
                  <c:v>118.75</c:v>
                </c:pt>
                <c:pt idx="127">
                  <c:v>125.75</c:v>
                </c:pt>
                <c:pt idx="128">
                  <c:v>110.13</c:v>
                </c:pt>
                <c:pt idx="129">
                  <c:v>112.46</c:v>
                </c:pt>
                <c:pt idx="130">
                  <c:v>106.83</c:v>
                </c:pt>
                <c:pt idx="131">
                  <c:v>98.33</c:v>
                </c:pt>
                <c:pt idx="132">
                  <c:v>92.13</c:v>
                </c:pt>
                <c:pt idx="133">
                  <c:v>116.5</c:v>
                </c:pt>
                <c:pt idx="134">
                  <c:v>157.04</c:v>
                </c:pt>
                <c:pt idx="135">
                  <c:v>133.46</c:v>
                </c:pt>
                <c:pt idx="136">
                  <c:v>101.71</c:v>
                </c:pt>
                <c:pt idx="137">
                  <c:v>96.42</c:v>
                </c:pt>
                <c:pt idx="138">
                  <c:v>89.33</c:v>
                </c:pt>
                <c:pt idx="139">
                  <c:v>84.38</c:v>
                </c:pt>
                <c:pt idx="140">
                  <c:v>84.71</c:v>
                </c:pt>
                <c:pt idx="141">
                  <c:v>140.83000000000001</c:v>
                </c:pt>
                <c:pt idx="142">
                  <c:v>187.42</c:v>
                </c:pt>
                <c:pt idx="143">
                  <c:v>106.29</c:v>
                </c:pt>
                <c:pt idx="144">
                  <c:v>92.46</c:v>
                </c:pt>
                <c:pt idx="145">
                  <c:v>105.67</c:v>
                </c:pt>
                <c:pt idx="146">
                  <c:v>97.58</c:v>
                </c:pt>
                <c:pt idx="147">
                  <c:v>123.96</c:v>
                </c:pt>
                <c:pt idx="148">
                  <c:v>214.79</c:v>
                </c:pt>
                <c:pt idx="149">
                  <c:v>231.79</c:v>
                </c:pt>
                <c:pt idx="150">
                  <c:v>174.71</c:v>
                </c:pt>
                <c:pt idx="151">
                  <c:v>213.92</c:v>
                </c:pt>
                <c:pt idx="152">
                  <c:v>237.88</c:v>
                </c:pt>
                <c:pt idx="153">
                  <c:v>261.95999999999998</c:v>
                </c:pt>
                <c:pt idx="154">
                  <c:v>260.63</c:v>
                </c:pt>
                <c:pt idx="155">
                  <c:v>201.38</c:v>
                </c:pt>
                <c:pt idx="156">
                  <c:v>324.42</c:v>
                </c:pt>
                <c:pt idx="157">
                  <c:v>444.25</c:v>
                </c:pt>
                <c:pt idx="158">
                  <c:v>412.58</c:v>
                </c:pt>
                <c:pt idx="159">
                  <c:v>240.71</c:v>
                </c:pt>
                <c:pt idx="160">
                  <c:v>171.46</c:v>
                </c:pt>
                <c:pt idx="161">
                  <c:v>150.29</c:v>
                </c:pt>
                <c:pt idx="162">
                  <c:v>135.21</c:v>
                </c:pt>
                <c:pt idx="163">
                  <c:v>126.92</c:v>
                </c:pt>
                <c:pt idx="164">
                  <c:v>114.42</c:v>
                </c:pt>
                <c:pt idx="165">
                  <c:v>105.46</c:v>
                </c:pt>
                <c:pt idx="166">
                  <c:v>100.13</c:v>
                </c:pt>
                <c:pt idx="167">
                  <c:v>99.54</c:v>
                </c:pt>
                <c:pt idx="168">
                  <c:v>124.46</c:v>
                </c:pt>
                <c:pt idx="169">
                  <c:v>137.21</c:v>
                </c:pt>
                <c:pt idx="170">
                  <c:v>111.33</c:v>
                </c:pt>
                <c:pt idx="171">
                  <c:v>95.08</c:v>
                </c:pt>
                <c:pt idx="172">
                  <c:v>88.17</c:v>
                </c:pt>
                <c:pt idx="173">
                  <c:v>84.17</c:v>
                </c:pt>
                <c:pt idx="174">
                  <c:v>88.58</c:v>
                </c:pt>
                <c:pt idx="175">
                  <c:v>166.17</c:v>
                </c:pt>
                <c:pt idx="176">
                  <c:v>95.08</c:v>
                </c:pt>
                <c:pt idx="177">
                  <c:v>84.67</c:v>
                </c:pt>
                <c:pt idx="178">
                  <c:v>79</c:v>
                </c:pt>
                <c:pt idx="179">
                  <c:v>75.5</c:v>
                </c:pt>
                <c:pt idx="180">
                  <c:v>73.63</c:v>
                </c:pt>
                <c:pt idx="181">
                  <c:v>79.33</c:v>
                </c:pt>
                <c:pt idx="182">
                  <c:v>98.75</c:v>
                </c:pt>
                <c:pt idx="183">
                  <c:v>179.88</c:v>
                </c:pt>
                <c:pt idx="184">
                  <c:v>196.17</c:v>
                </c:pt>
                <c:pt idx="185">
                  <c:v>127.33</c:v>
                </c:pt>
                <c:pt idx="186">
                  <c:v>104.21</c:v>
                </c:pt>
                <c:pt idx="187">
                  <c:v>90.83</c:v>
                </c:pt>
                <c:pt idx="188">
                  <c:v>83.71</c:v>
                </c:pt>
                <c:pt idx="189">
                  <c:v>84.96</c:v>
                </c:pt>
                <c:pt idx="190">
                  <c:v>86.083333300000007</c:v>
                </c:pt>
                <c:pt idx="191">
                  <c:v>76.25</c:v>
                </c:pt>
                <c:pt idx="192">
                  <c:v>72.75</c:v>
                </c:pt>
                <c:pt idx="193">
                  <c:v>70.583333300000007</c:v>
                </c:pt>
                <c:pt idx="194">
                  <c:v>68.333333300000007</c:v>
                </c:pt>
                <c:pt idx="195">
                  <c:v>66.375</c:v>
                </c:pt>
                <c:pt idx="196">
                  <c:v>64.75</c:v>
                </c:pt>
                <c:pt idx="197">
                  <c:v>63.75</c:v>
                </c:pt>
                <c:pt idx="198">
                  <c:v>62.166666599999999</c:v>
                </c:pt>
                <c:pt idx="199">
                  <c:v>61.666666599999999</c:v>
                </c:pt>
                <c:pt idx="200">
                  <c:v>60.791666599999999</c:v>
                </c:pt>
                <c:pt idx="201">
                  <c:v>59.875</c:v>
                </c:pt>
                <c:pt idx="202">
                  <c:v>60.625</c:v>
                </c:pt>
                <c:pt idx="203">
                  <c:v>58.916666599999999</c:v>
                </c:pt>
                <c:pt idx="204">
                  <c:v>58</c:v>
                </c:pt>
                <c:pt idx="205">
                  <c:v>57.75</c:v>
                </c:pt>
                <c:pt idx="206">
                  <c:v>56.2083333</c:v>
                </c:pt>
                <c:pt idx="207">
                  <c:v>55.625</c:v>
                </c:pt>
                <c:pt idx="208">
                  <c:v>54.75</c:v>
                </c:pt>
                <c:pt idx="209">
                  <c:v>53.541666599999999</c:v>
                </c:pt>
                <c:pt idx="210">
                  <c:v>53</c:v>
                </c:pt>
                <c:pt idx="211">
                  <c:v>52.416666599999999</c:v>
                </c:pt>
                <c:pt idx="212">
                  <c:v>52</c:v>
                </c:pt>
                <c:pt idx="213">
                  <c:v>51.791666599999999</c:v>
                </c:pt>
                <c:pt idx="214">
                  <c:v>51.0833333</c:v>
                </c:pt>
                <c:pt idx="215">
                  <c:v>68.833333300000007</c:v>
                </c:pt>
                <c:pt idx="216">
                  <c:v>85.833333300000007</c:v>
                </c:pt>
                <c:pt idx="217">
                  <c:v>79.791666599999999</c:v>
                </c:pt>
                <c:pt idx="218">
                  <c:v>64.5</c:v>
                </c:pt>
                <c:pt idx="219">
                  <c:v>57.7083333</c:v>
                </c:pt>
                <c:pt idx="220">
                  <c:v>54.8333333</c:v>
                </c:pt>
                <c:pt idx="221">
                  <c:v>53</c:v>
                </c:pt>
                <c:pt idx="222">
                  <c:v>52.2083333</c:v>
                </c:pt>
                <c:pt idx="223">
                  <c:v>51.9583333</c:v>
                </c:pt>
                <c:pt idx="224">
                  <c:v>51</c:v>
                </c:pt>
                <c:pt idx="225">
                  <c:v>50.791666599999999</c:v>
                </c:pt>
                <c:pt idx="226">
                  <c:v>50.9583333</c:v>
                </c:pt>
                <c:pt idx="227">
                  <c:v>57.791666599999999</c:v>
                </c:pt>
                <c:pt idx="228">
                  <c:v>127.20833330000001</c:v>
                </c:pt>
                <c:pt idx="229">
                  <c:v>215.04166660000001</c:v>
                </c:pt>
                <c:pt idx="230">
                  <c:v>181</c:v>
                </c:pt>
                <c:pt idx="231">
                  <c:v>122.625</c:v>
                </c:pt>
                <c:pt idx="232">
                  <c:v>92.125</c:v>
                </c:pt>
                <c:pt idx="233">
                  <c:v>78.708333300000007</c:v>
                </c:pt>
                <c:pt idx="234">
                  <c:v>71.458333300000007</c:v>
                </c:pt>
                <c:pt idx="235">
                  <c:v>75.333333300000007</c:v>
                </c:pt>
                <c:pt idx="236">
                  <c:v>68.791666599999999</c:v>
                </c:pt>
                <c:pt idx="237">
                  <c:v>75.25</c:v>
                </c:pt>
                <c:pt idx="238">
                  <c:v>86</c:v>
                </c:pt>
                <c:pt idx="239">
                  <c:v>76.041666599999999</c:v>
                </c:pt>
                <c:pt idx="240">
                  <c:v>96.333333300000007</c:v>
                </c:pt>
                <c:pt idx="241">
                  <c:v>264.58333329999999</c:v>
                </c:pt>
                <c:pt idx="242">
                  <c:v>263.125</c:v>
                </c:pt>
                <c:pt idx="243">
                  <c:v>202.875</c:v>
                </c:pt>
                <c:pt idx="244">
                  <c:v>136.08333329999999</c:v>
                </c:pt>
                <c:pt idx="245">
                  <c:v>106.625</c:v>
                </c:pt>
                <c:pt idx="246">
                  <c:v>93.208333300000007</c:v>
                </c:pt>
                <c:pt idx="247">
                  <c:v>86.75</c:v>
                </c:pt>
                <c:pt idx="248">
                  <c:v>174.20833329999999</c:v>
                </c:pt>
                <c:pt idx="249">
                  <c:v>326.66666659999999</c:v>
                </c:pt>
                <c:pt idx="250">
                  <c:v>286.16666659999999</c:v>
                </c:pt>
                <c:pt idx="251">
                  <c:v>236.91666660000001</c:v>
                </c:pt>
                <c:pt idx="252">
                  <c:v>211.70833329999999</c:v>
                </c:pt>
                <c:pt idx="253">
                  <c:v>172.45833329999999</c:v>
                </c:pt>
                <c:pt idx="254">
                  <c:v>169.375</c:v>
                </c:pt>
                <c:pt idx="255">
                  <c:v>334.33333329999999</c:v>
                </c:pt>
                <c:pt idx="256">
                  <c:v>371.83333329999999</c:v>
                </c:pt>
                <c:pt idx="257">
                  <c:v>344.875</c:v>
                </c:pt>
                <c:pt idx="258">
                  <c:v>295.70833329999999</c:v>
                </c:pt>
                <c:pt idx="259">
                  <c:v>214.66666660000001</c:v>
                </c:pt>
                <c:pt idx="260">
                  <c:v>171.29166660000001</c:v>
                </c:pt>
                <c:pt idx="261">
                  <c:v>148.66666660000001</c:v>
                </c:pt>
                <c:pt idx="262">
                  <c:v>133.91666660000001</c:v>
                </c:pt>
                <c:pt idx="263">
                  <c:v>123.25</c:v>
                </c:pt>
                <c:pt idx="264">
                  <c:v>115.25</c:v>
                </c:pt>
                <c:pt idx="265">
                  <c:v>109.2916666</c:v>
                </c:pt>
                <c:pt idx="266">
                  <c:v>104.875</c:v>
                </c:pt>
                <c:pt idx="267">
                  <c:v>100.95833330000001</c:v>
                </c:pt>
                <c:pt idx="268">
                  <c:v>97.166666599999999</c:v>
                </c:pt>
                <c:pt idx="269">
                  <c:v>93.666666599999999</c:v>
                </c:pt>
                <c:pt idx="270">
                  <c:v>81.458333300000007</c:v>
                </c:pt>
                <c:pt idx="271">
                  <c:v>64.125</c:v>
                </c:pt>
                <c:pt idx="272">
                  <c:v>64</c:v>
                </c:pt>
                <c:pt idx="273">
                  <c:v>64.875</c:v>
                </c:pt>
                <c:pt idx="274">
                  <c:v>66.625</c:v>
                </c:pt>
                <c:pt idx="275">
                  <c:v>62.916666599999999</c:v>
                </c:pt>
                <c:pt idx="276">
                  <c:v>58.5833333</c:v>
                </c:pt>
                <c:pt idx="277">
                  <c:v>56.25</c:v>
                </c:pt>
                <c:pt idx="278">
                  <c:v>54.75</c:v>
                </c:pt>
                <c:pt idx="279">
                  <c:v>52.916666599999999</c:v>
                </c:pt>
                <c:pt idx="280">
                  <c:v>51.875</c:v>
                </c:pt>
                <c:pt idx="281">
                  <c:v>50.541666599999999</c:v>
                </c:pt>
                <c:pt idx="282">
                  <c:v>49.541666599999999</c:v>
                </c:pt>
                <c:pt idx="283">
                  <c:v>48.375</c:v>
                </c:pt>
                <c:pt idx="284">
                  <c:v>46.9583333</c:v>
                </c:pt>
                <c:pt idx="285">
                  <c:v>46</c:v>
                </c:pt>
                <c:pt idx="286">
                  <c:v>45.375</c:v>
                </c:pt>
                <c:pt idx="287">
                  <c:v>44.7083333</c:v>
                </c:pt>
                <c:pt idx="288">
                  <c:v>43.3333333</c:v>
                </c:pt>
                <c:pt idx="289">
                  <c:v>42.8333333</c:v>
                </c:pt>
                <c:pt idx="290">
                  <c:v>42</c:v>
                </c:pt>
                <c:pt idx="291">
                  <c:v>41.166666599999999</c:v>
                </c:pt>
                <c:pt idx="292">
                  <c:v>40.875</c:v>
                </c:pt>
                <c:pt idx="293">
                  <c:v>40</c:v>
                </c:pt>
                <c:pt idx="294">
                  <c:v>39.791666599999999</c:v>
                </c:pt>
                <c:pt idx="295">
                  <c:v>38.75</c:v>
                </c:pt>
                <c:pt idx="296">
                  <c:v>48.916666599999999</c:v>
                </c:pt>
                <c:pt idx="297">
                  <c:v>64.083333300000007</c:v>
                </c:pt>
                <c:pt idx="298">
                  <c:v>79.833333300000007</c:v>
                </c:pt>
                <c:pt idx="299">
                  <c:v>54.2083333</c:v>
                </c:pt>
                <c:pt idx="300">
                  <c:v>45.875</c:v>
                </c:pt>
                <c:pt idx="301">
                  <c:v>42.541666599999999</c:v>
                </c:pt>
                <c:pt idx="302">
                  <c:v>40.8333333</c:v>
                </c:pt>
                <c:pt idx="303">
                  <c:v>39.625</c:v>
                </c:pt>
                <c:pt idx="304">
                  <c:v>38.041666599999999</c:v>
                </c:pt>
                <c:pt idx="305">
                  <c:v>37.25</c:v>
                </c:pt>
                <c:pt idx="306">
                  <c:v>36.75</c:v>
                </c:pt>
                <c:pt idx="307">
                  <c:v>35.875</c:v>
                </c:pt>
                <c:pt idx="308">
                  <c:v>35</c:v>
                </c:pt>
                <c:pt idx="309">
                  <c:v>34.541666599999999</c:v>
                </c:pt>
                <c:pt idx="310">
                  <c:v>33.8333333</c:v>
                </c:pt>
                <c:pt idx="311">
                  <c:v>33</c:v>
                </c:pt>
                <c:pt idx="312">
                  <c:v>33</c:v>
                </c:pt>
                <c:pt idx="313">
                  <c:v>32.7083333</c:v>
                </c:pt>
                <c:pt idx="314">
                  <c:v>32</c:v>
                </c:pt>
                <c:pt idx="315">
                  <c:v>31.625</c:v>
                </c:pt>
                <c:pt idx="316">
                  <c:v>31</c:v>
                </c:pt>
                <c:pt idx="317">
                  <c:v>30.791666599999999</c:v>
                </c:pt>
                <c:pt idx="318">
                  <c:v>30</c:v>
                </c:pt>
                <c:pt idx="319">
                  <c:v>30</c:v>
                </c:pt>
                <c:pt idx="320">
                  <c:v>30.3333333</c:v>
                </c:pt>
                <c:pt idx="321">
                  <c:v>28.666666599999999</c:v>
                </c:pt>
                <c:pt idx="322">
                  <c:v>31.375</c:v>
                </c:pt>
                <c:pt idx="323">
                  <c:v>28.541666599999999</c:v>
                </c:pt>
                <c:pt idx="324">
                  <c:v>24.875</c:v>
                </c:pt>
                <c:pt idx="325">
                  <c:v>23.375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23.25</c:v>
                </c:pt>
                <c:pt idx="330">
                  <c:v>29.0833333</c:v>
                </c:pt>
                <c:pt idx="331">
                  <c:v>49.875</c:v>
                </c:pt>
                <c:pt idx="332">
                  <c:v>148.33333329999999</c:v>
                </c:pt>
                <c:pt idx="333">
                  <c:v>255.54166660000001</c:v>
                </c:pt>
                <c:pt idx="334">
                  <c:v>118.625</c:v>
                </c:pt>
                <c:pt idx="335">
                  <c:v>63.7083333</c:v>
                </c:pt>
                <c:pt idx="336">
                  <c:v>49.9583333</c:v>
                </c:pt>
                <c:pt idx="337">
                  <c:v>42.541666599999999</c:v>
                </c:pt>
                <c:pt idx="338">
                  <c:v>37.8333333</c:v>
                </c:pt>
                <c:pt idx="339">
                  <c:v>34.666666599999999</c:v>
                </c:pt>
                <c:pt idx="340">
                  <c:v>32.25</c:v>
                </c:pt>
                <c:pt idx="341">
                  <c:v>33.5</c:v>
                </c:pt>
                <c:pt idx="342">
                  <c:v>54.166666599999999</c:v>
                </c:pt>
                <c:pt idx="343">
                  <c:v>76.791666599999999</c:v>
                </c:pt>
                <c:pt idx="344">
                  <c:v>55.875</c:v>
                </c:pt>
                <c:pt idx="345">
                  <c:v>43.166666599999999</c:v>
                </c:pt>
                <c:pt idx="346">
                  <c:v>42.0833333</c:v>
                </c:pt>
                <c:pt idx="347">
                  <c:v>45.5</c:v>
                </c:pt>
                <c:pt idx="348">
                  <c:v>65.166666599999999</c:v>
                </c:pt>
                <c:pt idx="349">
                  <c:v>77.666666599999999</c:v>
                </c:pt>
                <c:pt idx="350">
                  <c:v>63.5833333</c:v>
                </c:pt>
                <c:pt idx="351">
                  <c:v>50.666666599999999</c:v>
                </c:pt>
                <c:pt idx="352">
                  <c:v>43.75</c:v>
                </c:pt>
                <c:pt idx="353">
                  <c:v>39.3333333</c:v>
                </c:pt>
                <c:pt idx="354">
                  <c:v>36.0833333</c:v>
                </c:pt>
                <c:pt idx="355">
                  <c:v>34</c:v>
                </c:pt>
                <c:pt idx="356">
                  <c:v>32.0833333</c:v>
                </c:pt>
                <c:pt idx="357">
                  <c:v>30.4583333</c:v>
                </c:pt>
                <c:pt idx="358">
                  <c:v>29.791666599999999</c:v>
                </c:pt>
                <c:pt idx="359">
                  <c:v>28.0833333</c:v>
                </c:pt>
                <c:pt idx="360">
                  <c:v>26.75</c:v>
                </c:pt>
                <c:pt idx="361">
                  <c:v>26.75</c:v>
                </c:pt>
                <c:pt idx="362">
                  <c:v>28.0833333</c:v>
                </c:pt>
                <c:pt idx="363">
                  <c:v>30.625</c:v>
                </c:pt>
                <c:pt idx="364">
                  <c:v>27.75</c:v>
                </c:pt>
                <c:pt idx="365">
                  <c:v>24.8333333</c:v>
                </c:pt>
                <c:pt idx="36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1-4C3C-8215-9C54D159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51024"/>
        <c:axId val="354349456"/>
      </c:scatterChart>
      <c:valAx>
        <c:axId val="354351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49456"/>
        <c:crosses val="autoZero"/>
        <c:crossBetween val="midCat"/>
      </c:valAx>
      <c:valAx>
        <c:axId val="35434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510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Diferenças em relação a média acumuladas</a:t>
            </a:r>
          </a:p>
        </c:rich>
      </c:tx>
      <c:layout>
        <c:manualLayout>
          <c:xMode val="edge"/>
          <c:yMode val="edge"/>
          <c:x val="0.21973141249720465"/>
          <c:y val="2.63157894736842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88827531240214"/>
          <c:y val="0.18421099971988003"/>
          <c:w val="0.80717665528800997"/>
          <c:h val="0.742107170300088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'Smap - Diário'!$AL$17:$AL$384</c:f>
              <c:numCache>
                <c:formatCode>0</c:formatCode>
                <c:ptCount val="368"/>
                <c:pt idx="0">
                  <c:v>0</c:v>
                </c:pt>
                <c:pt idx="1">
                  <c:v>-89.418412429767358</c:v>
                </c:pt>
                <c:pt idx="2">
                  <c:v>-179.35523013154523</c:v>
                </c:pt>
                <c:pt idx="3">
                  <c:v>-87.13391384127118</c:v>
                </c:pt>
                <c:pt idx="4">
                  <c:v>-54.856149046369381</c:v>
                </c:pt>
                <c:pt idx="5">
                  <c:v>1.8105436315204315</c:v>
                </c:pt>
                <c:pt idx="6">
                  <c:v>-12.583027104239918</c:v>
                </c:pt>
                <c:pt idx="7">
                  <c:v>1.9432383251843106</c:v>
                </c:pt>
                <c:pt idx="8">
                  <c:v>-31.847046027196797</c:v>
                </c:pt>
                <c:pt idx="9">
                  <c:v>-89.464840669403543</c:v>
                </c:pt>
                <c:pt idx="10">
                  <c:v>-139.47031394196568</c:v>
                </c:pt>
                <c:pt idx="11">
                  <c:v>-53.934641074551251</c:v>
                </c:pt>
                <c:pt idx="12">
                  <c:v>-49.731137348386312</c:v>
                </c:pt>
                <c:pt idx="13">
                  <c:v>-85.853785055557893</c:v>
                </c:pt>
                <c:pt idx="14">
                  <c:v>-141.99796313606618</c:v>
                </c:pt>
                <c:pt idx="15">
                  <c:v>-208.17200860835908</c:v>
                </c:pt>
                <c:pt idx="16">
                  <c:v>-279.51259562983358</c:v>
                </c:pt>
                <c:pt idx="17">
                  <c:v>256.81532386535861</c:v>
                </c:pt>
                <c:pt idx="18">
                  <c:v>520.45549274376867</c:v>
                </c:pt>
                <c:pt idx="19">
                  <c:v>788.63097366562818</c:v>
                </c:pt>
                <c:pt idx="20">
                  <c:v>1022.7313841346735</c:v>
                </c:pt>
                <c:pt idx="21">
                  <c:v>1108.6795188275364</c:v>
                </c:pt>
                <c:pt idx="22">
                  <c:v>1121.2725816599418</c:v>
                </c:pt>
                <c:pt idx="23">
                  <c:v>1097.6071508236173</c:v>
                </c:pt>
                <c:pt idx="24">
                  <c:v>1055.9977792615082</c:v>
                </c:pt>
                <c:pt idx="25">
                  <c:v>1005.411941768695</c:v>
                </c:pt>
                <c:pt idx="26">
                  <c:v>950.17024403695143</c:v>
                </c:pt>
                <c:pt idx="27">
                  <c:v>892.29280445019162</c:v>
                </c:pt>
                <c:pt idx="28">
                  <c:v>832.67926487607178</c:v>
                </c:pt>
                <c:pt idx="29">
                  <c:v>771.68870258181732</c:v>
                </c:pt>
                <c:pt idx="30">
                  <c:v>769.75759469971626</c:v>
                </c:pt>
                <c:pt idx="31">
                  <c:v>737.43524984689475</c:v>
                </c:pt>
                <c:pt idx="32">
                  <c:v>689.25224451399424</c:v>
                </c:pt>
                <c:pt idx="33">
                  <c:v>632.65468990856903</c:v>
                </c:pt>
                <c:pt idx="34">
                  <c:v>591.14607578521236</c:v>
                </c:pt>
                <c:pt idx="35">
                  <c:v>553.45471952385685</c:v>
                </c:pt>
                <c:pt idx="36">
                  <c:v>518.60608248623464</c:v>
                </c:pt>
                <c:pt idx="37">
                  <c:v>467.6227054714019</c:v>
                </c:pt>
                <c:pt idx="38">
                  <c:v>408.14899454117324</c:v>
                </c:pt>
                <c:pt idx="39">
                  <c:v>408.69672917933212</c:v>
                </c:pt>
                <c:pt idx="40">
                  <c:v>421.27730215931592</c:v>
                </c:pt>
                <c:pt idx="41">
                  <c:v>393.67021153397849</c:v>
                </c:pt>
                <c:pt idx="42">
                  <c:v>368.54860161773593</c:v>
                </c:pt>
                <c:pt idx="43">
                  <c:v>427.33788975207449</c:v>
                </c:pt>
                <c:pt idx="44">
                  <c:v>432.81127628009057</c:v>
                </c:pt>
                <c:pt idx="45">
                  <c:v>406.43466150540263</c:v>
                </c:pt>
                <c:pt idx="46">
                  <c:v>360.58314683746761</c:v>
                </c:pt>
                <c:pt idx="47">
                  <c:v>400.40533177203963</c:v>
                </c:pt>
                <c:pt idx="48">
                  <c:v>388.32903477614957</c:v>
                </c:pt>
                <c:pt idx="49">
                  <c:v>350.25820839343282</c:v>
                </c:pt>
                <c:pt idx="50">
                  <c:v>307.42549891758506</c:v>
                </c:pt>
                <c:pt idx="51">
                  <c:v>253.71135003584567</c:v>
                </c:pt>
                <c:pt idx="52">
                  <c:v>197.46478503737046</c:v>
                </c:pt>
                <c:pt idx="53">
                  <c:v>365.58573180590645</c:v>
                </c:pt>
                <c:pt idx="54">
                  <c:v>417.94479990561439</c:v>
                </c:pt>
                <c:pt idx="55">
                  <c:v>670.21800167675315</c:v>
                </c:pt>
                <c:pt idx="56">
                  <c:v>907.2146092987</c:v>
                </c:pt>
                <c:pt idx="57">
                  <c:v>1002.5541716112983</c:v>
                </c:pt>
                <c:pt idx="58">
                  <c:v>1174.2883567333122</c:v>
                </c:pt>
                <c:pt idx="59">
                  <c:v>1356.6820965112756</c:v>
                </c:pt>
                <c:pt idx="60">
                  <c:v>1423.6988551635009</c:v>
                </c:pt>
                <c:pt idx="61">
                  <c:v>1435.0476128255157</c:v>
                </c:pt>
                <c:pt idx="62">
                  <c:v>1661.2917127830372</c:v>
                </c:pt>
                <c:pt idx="63">
                  <c:v>1876.1732988473057</c:v>
                </c:pt>
                <c:pt idx="64">
                  <c:v>2006.1953954037861</c:v>
                </c:pt>
                <c:pt idx="65">
                  <c:v>2052.6813657331068</c:v>
                </c:pt>
                <c:pt idx="66">
                  <c:v>2057.7371364909163</c:v>
                </c:pt>
                <c:pt idx="67">
                  <c:v>2214.9749250911723</c:v>
                </c:pt>
                <c:pt idx="68">
                  <c:v>2277.0961958368389</c:v>
                </c:pt>
                <c:pt idx="69">
                  <c:v>2292.787166986262</c:v>
                </c:pt>
                <c:pt idx="70">
                  <c:v>2284.1818753699172</c:v>
                </c:pt>
                <c:pt idx="71">
                  <c:v>2384.8127984920334</c:v>
                </c:pt>
                <c:pt idx="72">
                  <c:v>2423.2131619438833</c:v>
                </c:pt>
                <c:pt idx="73">
                  <c:v>2437.598930087529</c:v>
                </c:pt>
                <c:pt idx="74">
                  <c:v>2429.4089926144634</c:v>
                </c:pt>
                <c:pt idx="75">
                  <c:v>2502.7149819832321</c:v>
                </c:pt>
                <c:pt idx="76">
                  <c:v>2524.6016355970642</c:v>
                </c:pt>
                <c:pt idx="77">
                  <c:v>2520.5174916075594</c:v>
                </c:pt>
                <c:pt idx="78">
                  <c:v>2503.097938523068</c:v>
                </c:pt>
                <c:pt idx="79">
                  <c:v>2567.9116558818514</c:v>
                </c:pt>
                <c:pt idx="80">
                  <c:v>2649.8850428250685</c:v>
                </c:pt>
                <c:pt idx="81">
                  <c:v>2709.4509920372443</c:v>
                </c:pt>
                <c:pt idx="82">
                  <c:v>2725.0200861555331</c:v>
                </c:pt>
                <c:pt idx="83">
                  <c:v>2802.5071262436441</c:v>
                </c:pt>
                <c:pt idx="84">
                  <c:v>2827.6531043781515</c:v>
                </c:pt>
                <c:pt idx="85">
                  <c:v>2826.5205019218542</c:v>
                </c:pt>
                <c:pt idx="86">
                  <c:v>2811.9195218900727</c:v>
                </c:pt>
                <c:pt idx="87">
                  <c:v>2791.6883623762287</c:v>
                </c:pt>
                <c:pt idx="88">
                  <c:v>2784.841547416846</c:v>
                </c:pt>
                <c:pt idx="89">
                  <c:v>2771.5387112257899</c:v>
                </c:pt>
                <c:pt idx="90">
                  <c:v>2749.2965780482914</c:v>
                </c:pt>
                <c:pt idx="91">
                  <c:v>2721.9518852643891</c:v>
                </c:pt>
                <c:pt idx="92">
                  <c:v>2691.322384056024</c:v>
                </c:pt>
                <c:pt idx="93">
                  <c:v>2679.6876366008501</c:v>
                </c:pt>
                <c:pt idx="94">
                  <c:v>2656.7400450978544</c:v>
                </c:pt>
                <c:pt idx="95">
                  <c:v>2648.5927263475446</c:v>
                </c:pt>
                <c:pt idx="96">
                  <c:v>2655.9232785844106</c:v>
                </c:pt>
                <c:pt idx="97">
                  <c:v>2884.9583626979665</c:v>
                </c:pt>
                <c:pt idx="98">
                  <c:v>3183.9718320903912</c:v>
                </c:pt>
                <c:pt idx="99">
                  <c:v>3319.0582035251628</c:v>
                </c:pt>
                <c:pt idx="100">
                  <c:v>3411.8314450560551</c:v>
                </c:pt>
                <c:pt idx="101">
                  <c:v>3443.3803421811731</c:v>
                </c:pt>
                <c:pt idx="102">
                  <c:v>3494.7997076148326</c:v>
                </c:pt>
                <c:pt idx="103">
                  <c:v>3515.8471261852228</c:v>
                </c:pt>
                <c:pt idx="104">
                  <c:v>3512.3919117764344</c:v>
                </c:pt>
                <c:pt idx="105">
                  <c:v>3496.5055632249182</c:v>
                </c:pt>
                <c:pt idx="106">
                  <c:v>3474.0380218295472</c:v>
                </c:pt>
                <c:pt idx="107">
                  <c:v>3447.7631149871072</c:v>
                </c:pt>
                <c:pt idx="108">
                  <c:v>3419.6929814454552</c:v>
                </c:pt>
                <c:pt idx="109">
                  <c:v>3544.7849385732575</c:v>
                </c:pt>
                <c:pt idx="110">
                  <c:v>4204.6151539684734</c:v>
                </c:pt>
                <c:pt idx="111">
                  <c:v>5202.8951161113891</c:v>
                </c:pt>
                <c:pt idx="112">
                  <c:v>5800.8152034800578</c:v>
                </c:pt>
                <c:pt idx="113">
                  <c:v>6101.3802566928071</c:v>
                </c:pt>
                <c:pt idx="114">
                  <c:v>6243.9982378274244</c:v>
                </c:pt>
                <c:pt idx="115">
                  <c:v>6307.9882284457153</c:v>
                </c:pt>
                <c:pt idx="116">
                  <c:v>6332.6975678700246</c:v>
                </c:pt>
                <c:pt idx="117">
                  <c:v>6337.5545319674256</c:v>
                </c:pt>
                <c:pt idx="118">
                  <c:v>6332.0629533278116</c:v>
                </c:pt>
                <c:pt idx="119">
                  <c:v>6320.8097673993461</c:v>
                </c:pt>
                <c:pt idx="120">
                  <c:v>6305.9546873970057</c:v>
                </c:pt>
                <c:pt idx="121">
                  <c:v>6288.4691533740279</c:v>
                </c:pt>
                <c:pt idx="122">
                  <c:v>6268.7511846920261</c:v>
                </c:pt>
                <c:pt idx="123">
                  <c:v>6246.9291434806628</c:v>
                </c:pt>
                <c:pt idx="124">
                  <c:v>6223.0106875567362</c:v>
                </c:pt>
                <c:pt idx="125">
                  <c:v>6256.6316279543416</c:v>
                </c:pt>
                <c:pt idx="126">
                  <c:v>6259.2151603288312</c:v>
                </c:pt>
                <c:pt idx="127">
                  <c:v>6246.1254706416184</c:v>
                </c:pt>
                <c:pt idx="128">
                  <c:v>6223.3947367392902</c:v>
                </c:pt>
                <c:pt idx="129">
                  <c:v>6195.6476367751475</c:v>
                </c:pt>
                <c:pt idx="130">
                  <c:v>6167.5367158486561</c:v>
                </c:pt>
                <c:pt idx="131">
                  <c:v>6134.5075222200157</c:v>
                </c:pt>
                <c:pt idx="132">
                  <c:v>6098.0170941699671</c:v>
                </c:pt>
                <c:pt idx="133">
                  <c:v>6058.7754047954968</c:v>
                </c:pt>
                <c:pt idx="134">
                  <c:v>6133.948123824508</c:v>
                </c:pt>
                <c:pt idx="135">
                  <c:v>6188.2967663497284</c:v>
                </c:pt>
                <c:pt idx="136">
                  <c:v>6197.6004160797665</c:v>
                </c:pt>
                <c:pt idx="137">
                  <c:v>6179.6143998874577</c:v>
                </c:pt>
                <c:pt idx="138">
                  <c:v>6147.3595134789866</c:v>
                </c:pt>
                <c:pt idx="139">
                  <c:v>6107.288198647544</c:v>
                </c:pt>
                <c:pt idx="140">
                  <c:v>6062.5503728704698</c:v>
                </c:pt>
                <c:pt idx="141">
                  <c:v>6038.1435998504439</c:v>
                </c:pt>
                <c:pt idx="142">
                  <c:v>6026.7564508957885</c:v>
                </c:pt>
                <c:pt idx="143">
                  <c:v>6024.6301038663323</c:v>
                </c:pt>
                <c:pt idx="144">
                  <c:v>5997.2950200280147</c:v>
                </c:pt>
                <c:pt idx="145">
                  <c:v>5956.844357603597</c:v>
                </c:pt>
                <c:pt idx="146">
                  <c:v>5984.8738512196114</c:v>
                </c:pt>
                <c:pt idx="147">
                  <c:v>6007.4523130153084</c:v>
                </c:pt>
                <c:pt idx="148">
                  <c:v>6007.2901268982168</c:v>
                </c:pt>
                <c:pt idx="149">
                  <c:v>6128.5214436504712</c:v>
                </c:pt>
                <c:pt idx="150">
                  <c:v>6163.5174942781996</c:v>
                </c:pt>
                <c:pt idx="151">
                  <c:v>6158.7286457592436</c:v>
                </c:pt>
                <c:pt idx="152">
                  <c:v>6275.9250881332646</c:v>
                </c:pt>
                <c:pt idx="153">
                  <c:v>6380.5154466947861</c:v>
                </c:pt>
                <c:pt idx="154">
                  <c:v>6613.9498170931729</c:v>
                </c:pt>
                <c:pt idx="155">
                  <c:v>6712.1819572646646</c:v>
                </c:pt>
                <c:pt idx="156">
                  <c:v>6794.296477846071</c:v>
                </c:pt>
                <c:pt idx="157">
                  <c:v>6859.633657243613</c:v>
                </c:pt>
                <c:pt idx="158">
                  <c:v>7116.0717669016904</c:v>
                </c:pt>
                <c:pt idx="159">
                  <c:v>7293.9980390052979</c:v>
                </c:pt>
                <c:pt idx="160">
                  <c:v>7368.1042553626348</c:v>
                </c:pt>
                <c:pt idx="161">
                  <c:v>7390.7561274293485</c:v>
                </c:pt>
                <c:pt idx="162">
                  <c:v>7387.8582776906705</c:v>
                </c:pt>
                <c:pt idx="163">
                  <c:v>7392.7026688199103</c:v>
                </c:pt>
                <c:pt idx="164">
                  <c:v>7381.1592210652061</c:v>
                </c:pt>
                <c:pt idx="165">
                  <c:v>7361.178018999748</c:v>
                </c:pt>
                <c:pt idx="166">
                  <c:v>7336.5707923105356</c:v>
                </c:pt>
                <c:pt idx="167">
                  <c:v>7309.1095754978469</c:v>
                </c:pt>
                <c:pt idx="168">
                  <c:v>7290.166118592796</c:v>
                </c:pt>
                <c:pt idx="169">
                  <c:v>7463.6175641493928</c:v>
                </c:pt>
                <c:pt idx="170">
                  <c:v>7541.7794177835585</c:v>
                </c:pt>
                <c:pt idx="171">
                  <c:v>7565.6119354599577</c:v>
                </c:pt>
                <c:pt idx="172">
                  <c:v>7561.9609033361648</c:v>
                </c:pt>
                <c:pt idx="173">
                  <c:v>7544.0999298511069</c:v>
                </c:pt>
                <c:pt idx="174">
                  <c:v>7518.5469784865954</c:v>
                </c:pt>
                <c:pt idx="175">
                  <c:v>7567.1332703772914</c:v>
                </c:pt>
                <c:pt idx="176">
                  <c:v>7574.8851227623645</c:v>
                </c:pt>
                <c:pt idx="177">
                  <c:v>7561.289805604576</c:v>
                </c:pt>
                <c:pt idx="178">
                  <c:v>7536.4422173220555</c:v>
                </c:pt>
                <c:pt idx="179">
                  <c:v>7505.2957826491356</c:v>
                </c:pt>
                <c:pt idx="180">
                  <c:v>7470.2496380429739</c:v>
                </c:pt>
                <c:pt idx="181">
                  <c:v>7432.440036709987</c:v>
                </c:pt>
                <c:pt idx="182">
                  <c:v>7422.946655814837</c:v>
                </c:pt>
                <c:pt idx="183">
                  <c:v>7413.8846165772093</c:v>
                </c:pt>
                <c:pt idx="184">
                  <c:v>7447.0625798128549</c:v>
                </c:pt>
                <c:pt idx="185">
                  <c:v>7452.6461655232433</c:v>
                </c:pt>
                <c:pt idx="186">
                  <c:v>7433.6103480707543</c:v>
                </c:pt>
                <c:pt idx="187">
                  <c:v>7401.8561038027128</c:v>
                </c:pt>
                <c:pt idx="188">
                  <c:v>7363.2057644278266</c:v>
                </c:pt>
                <c:pt idx="189">
                  <c:v>7320.4847678994656</c:v>
                </c:pt>
                <c:pt idx="190">
                  <c:v>7275.0348433424424</c:v>
                </c:pt>
                <c:pt idx="191">
                  <c:v>7227.4757366569365</c:v>
                </c:pt>
                <c:pt idx="192">
                  <c:v>7178.0826147818898</c:v>
                </c:pt>
                <c:pt idx="193">
                  <c:v>7126.9599049636236</c:v>
                </c:pt>
                <c:pt idx="194">
                  <c:v>7074.1324154166132</c:v>
                </c:pt>
                <c:pt idx="195">
                  <c:v>7019.624385918899</c:v>
                </c:pt>
                <c:pt idx="196">
                  <c:v>6963.4969005621224</c:v>
                </c:pt>
                <c:pt idx="197">
                  <c:v>6905.7982980222841</c:v>
                </c:pt>
                <c:pt idx="198">
                  <c:v>6846.5701377919686</c:v>
                </c:pt>
                <c:pt idx="199">
                  <c:v>6785.850192580373</c:v>
                </c:pt>
                <c:pt idx="200">
                  <c:v>6723.6739535851921</c:v>
                </c:pt>
                <c:pt idx="201">
                  <c:v>6660.0811794458696</c:v>
                </c:pt>
                <c:pt idx="202">
                  <c:v>6596.2877799851258</c:v>
                </c:pt>
                <c:pt idx="203">
                  <c:v>6530.5394896068547</c:v>
                </c:pt>
                <c:pt idx="204">
                  <c:v>6463.1660649351406</c:v>
                </c:pt>
                <c:pt idx="205">
                  <c:v>6394.3471775154549</c:v>
                </c:pt>
                <c:pt idx="206">
                  <c:v>6324.187118476043</c:v>
                </c:pt>
                <c:pt idx="207">
                  <c:v>6252.7521585757613</c:v>
                </c:pt>
                <c:pt idx="208">
                  <c:v>6180.0892357688799</c:v>
                </c:pt>
                <c:pt idx="209">
                  <c:v>6106.2353063561295</c:v>
                </c:pt>
                <c:pt idx="210">
                  <c:v>6031.2220277605729</c:v>
                </c:pt>
                <c:pt idx="211">
                  <c:v>5955.0781069514369</c:v>
                </c:pt>
                <c:pt idx="212">
                  <c:v>5877.8304815312176</c:v>
                </c:pt>
                <c:pt idx="213">
                  <c:v>5799.5049169973945</c:v>
                </c:pt>
                <c:pt idx="214">
                  <c:v>5720.126311938011</c:v>
                </c:pt>
                <c:pt idx="215">
                  <c:v>5639.7188570442413</c:v>
                </c:pt>
                <c:pt idx="216">
                  <c:v>5654.5043294432826</c:v>
                </c:pt>
                <c:pt idx="217">
                  <c:v>5706.4333423926464</c:v>
                </c:pt>
                <c:pt idx="218">
                  <c:v>5690.4165083905727</c:v>
                </c:pt>
                <c:pt idx="219">
                  <c:v>5639.9470043727397</c:v>
                </c:pt>
                <c:pt idx="220">
                  <c:v>5571.7649875371071</c:v>
                </c:pt>
                <c:pt idx="221">
                  <c:v>5494.2867709432512</c:v>
                </c:pt>
                <c:pt idx="222">
                  <c:v>5411.7305594409463</c:v>
                </c:pt>
                <c:pt idx="223">
                  <c:v>5326.2152742711187</c:v>
                </c:pt>
                <c:pt idx="224">
                  <c:v>5238.8099706082039</c:v>
                </c:pt>
                <c:pt idx="225">
                  <c:v>5150.058551453476</c:v>
                </c:pt>
                <c:pt idx="226">
                  <c:v>5060.2421295868744</c:v>
                </c:pt>
                <c:pt idx="227">
                  <c:v>4969.510213433764</c:v>
                </c:pt>
                <c:pt idx="228">
                  <c:v>4878.3064117571039</c:v>
                </c:pt>
                <c:pt idx="229">
                  <c:v>4866.9585598905205</c:v>
                </c:pt>
                <c:pt idx="230">
                  <c:v>5139.2424719657511</c:v>
                </c:pt>
                <c:pt idx="231">
                  <c:v>5247.5033019193124</c:v>
                </c:pt>
                <c:pt idx="232">
                  <c:v>5257.5556770832445</c:v>
                </c:pt>
                <c:pt idx="233">
                  <c:v>5218.9301167467474</c:v>
                </c:pt>
                <c:pt idx="234">
                  <c:v>5156.2666715780633</c:v>
                </c:pt>
                <c:pt idx="235">
                  <c:v>5081.7719971592151</c:v>
                </c:pt>
                <c:pt idx="236">
                  <c:v>5001.4451528124246</c:v>
                </c:pt>
                <c:pt idx="237">
                  <c:v>4936.0775745574729</c:v>
                </c:pt>
                <c:pt idx="238">
                  <c:v>4860.7693065254643</c:v>
                </c:pt>
                <c:pt idx="239">
                  <c:v>4824.864418406316</c:v>
                </c:pt>
                <c:pt idx="240">
                  <c:v>4765.1073468958666</c:v>
                </c:pt>
                <c:pt idx="241">
                  <c:v>4956.3932614907308</c:v>
                </c:pt>
                <c:pt idx="242">
                  <c:v>5042.4418964923698</c:v>
                </c:pt>
                <c:pt idx="243">
                  <c:v>5139.4724363264158</c:v>
                </c:pt>
                <c:pt idx="244">
                  <c:v>5151.8977559901105</c:v>
                </c:pt>
                <c:pt idx="245">
                  <c:v>5122.9431546133574</c:v>
                </c:pt>
                <c:pt idx="246">
                  <c:v>5073.968271911891</c:v>
                </c:pt>
                <c:pt idx="247">
                  <c:v>5015.4459513702632</c:v>
                </c:pt>
                <c:pt idx="248">
                  <c:v>4952.7909172690925</c:v>
                </c:pt>
                <c:pt idx="249">
                  <c:v>4900.8977302302983</c:v>
                </c:pt>
                <c:pt idx="250">
                  <c:v>5025.6512992834441</c:v>
                </c:pt>
                <c:pt idx="251">
                  <c:v>5219.744323038437</c:v>
                </c:pt>
                <c:pt idx="252">
                  <c:v>5294.6288950146572</c:v>
                </c:pt>
                <c:pt idx="253">
                  <c:v>5328.6128678054856</c:v>
                </c:pt>
                <c:pt idx="254">
                  <c:v>5319.3866921020854</c:v>
                </c:pt>
                <c:pt idx="255">
                  <c:v>5289.3474426524108</c:v>
                </c:pt>
                <c:pt idx="256">
                  <c:v>5435.0496356414715</c:v>
                </c:pt>
                <c:pt idx="257">
                  <c:v>5778.8866263771633</c:v>
                </c:pt>
                <c:pt idx="258">
                  <c:v>6147.9063239916159</c:v>
                </c:pt>
                <c:pt idx="259">
                  <c:v>6315.0185869919605</c:v>
                </c:pt>
                <c:pt idx="260">
                  <c:v>6382.4042345715125</c:v>
                </c:pt>
                <c:pt idx="261">
                  <c:v>6400.8015518436659</c:v>
                </c:pt>
                <c:pt idx="262">
                  <c:v>6395.2809521047911</c:v>
                </c:pt>
                <c:pt idx="263">
                  <c:v>6378.1406940533343</c:v>
                </c:pt>
                <c:pt idx="264">
                  <c:v>6355.3261287123787</c:v>
                </c:pt>
                <c:pt idx="265">
                  <c:v>6329.6375966395317</c:v>
                </c:pt>
                <c:pt idx="266">
                  <c:v>6302.3431814743508</c:v>
                </c:pt>
                <c:pt idx="267">
                  <c:v>6273.9482037369989</c:v>
                </c:pt>
                <c:pt idx="268">
                  <c:v>6244.602278783309</c:v>
                </c:pt>
                <c:pt idx="269">
                  <c:v>6214.2930003325309</c:v>
                </c:pt>
                <c:pt idx="270">
                  <c:v>6182.9507307580006</c:v>
                </c:pt>
                <c:pt idx="271">
                  <c:v>6150.5034543462107</c:v>
                </c:pt>
                <c:pt idx="272">
                  <c:v>6125.2358782139763</c:v>
                </c:pt>
                <c:pt idx="273">
                  <c:v>6097.4027028153641</c:v>
                </c:pt>
                <c:pt idx="274">
                  <c:v>6073.5624063143669</c:v>
                </c:pt>
                <c:pt idx="275">
                  <c:v>6043.1923464635111</c:v>
                </c:pt>
                <c:pt idx="276">
                  <c:v>6009.0376540472344</c:v>
                </c:pt>
                <c:pt idx="277">
                  <c:v>5972.4132545621405</c:v>
                </c:pt>
                <c:pt idx="278">
                  <c:v>5933.9229984853891</c:v>
                </c:pt>
                <c:pt idx="279">
                  <c:v>5893.8251513214091</c:v>
                </c:pt>
                <c:pt idx="280">
                  <c:v>5852.2135775212164</c:v>
                </c:pt>
                <c:pt idx="281">
                  <c:v>5809.1036516204213</c:v>
                </c:pt>
                <c:pt idx="282">
                  <c:v>5764.4777981726966</c:v>
                </c:pt>
                <c:pt idx="283">
                  <c:v>5718.3061761601048</c:v>
                </c:pt>
                <c:pt idx="284">
                  <c:v>5670.5406949585804</c:v>
                </c:pt>
                <c:pt idx="285">
                  <c:v>5621.1384752957629</c:v>
                </c:pt>
                <c:pt idx="286">
                  <c:v>5570.0644657374796</c:v>
                </c:pt>
                <c:pt idx="287">
                  <c:v>5517.3139068077016</c:v>
                </c:pt>
                <c:pt idx="288">
                  <c:v>5462.9645106727539</c:v>
                </c:pt>
                <c:pt idx="289">
                  <c:v>5406.9959109373131</c:v>
                </c:pt>
                <c:pt idx="290">
                  <c:v>5349.4545027909953</c:v>
                </c:pt>
                <c:pt idx="291">
                  <c:v>5290.3809154916853</c:v>
                </c:pt>
                <c:pt idx="292">
                  <c:v>5229.8124971916704</c:v>
                </c:pt>
                <c:pt idx="293">
                  <c:v>5167.7845664442248</c:v>
                </c:pt>
                <c:pt idx="294">
                  <c:v>5104.3310468427353</c:v>
                </c:pt>
                <c:pt idx="295">
                  <c:v>5039.6043432841961</c:v>
                </c:pt>
                <c:pt idx="296">
                  <c:v>4973.4570875412774</c:v>
                </c:pt>
                <c:pt idx="297">
                  <c:v>4905.9519799605605</c:v>
                </c:pt>
                <c:pt idx="298">
                  <c:v>4971.9644722269413</c:v>
                </c:pt>
                <c:pt idx="299">
                  <c:v>4969.7092658616311</c:v>
                </c:pt>
                <c:pt idx="300">
                  <c:v>4932.8113252880084</c:v>
                </c:pt>
                <c:pt idx="301">
                  <c:v>4878.0514928194616</c:v>
                </c:pt>
                <c:pt idx="302">
                  <c:v>4813.7979686263243</c:v>
                </c:pt>
                <c:pt idx="303">
                  <c:v>4744.2106872291306</c:v>
                </c:pt>
                <c:pt idx="304">
                  <c:v>4671.3603029534015</c:v>
                </c:pt>
                <c:pt idx="305">
                  <c:v>4596.3267242293668</c:v>
                </c:pt>
                <c:pt idx="306">
                  <c:v>4519.662504815883</c:v>
                </c:pt>
                <c:pt idx="307">
                  <c:v>4441.6562333621387</c:v>
                </c:pt>
                <c:pt idx="308">
                  <c:v>4362.4642347612826</c:v>
                </c:pt>
                <c:pt idx="309">
                  <c:v>4282.1764272498758</c:v>
                </c:pt>
                <c:pt idx="310">
                  <c:v>4200.8492572335717</c:v>
                </c:pt>
                <c:pt idx="311">
                  <c:v>4118.5221728325632</c:v>
                </c:pt>
                <c:pt idx="312">
                  <c:v>4035.2258666468465</c:v>
                </c:pt>
                <c:pt idx="313">
                  <c:v>3950.9864029945225</c:v>
                </c:pt>
                <c:pt idx="314">
                  <c:v>3865.827287252871</c:v>
                </c:pt>
                <c:pt idx="315">
                  <c:v>3779.7705061201277</c:v>
                </c:pt>
                <c:pt idx="316">
                  <c:v>3692.8370532099038</c:v>
                </c:pt>
                <c:pt idx="317">
                  <c:v>3605.0471971871411</c:v>
                </c:pt>
                <c:pt idx="318">
                  <c:v>3516.4206210528987</c:v>
                </c:pt>
                <c:pt idx="319">
                  <c:v>3426.976496884402</c:v>
                </c:pt>
                <c:pt idx="320">
                  <c:v>3336.7335281862943</c:v>
                </c:pt>
                <c:pt idx="321">
                  <c:v>3245.7129190048195</c:v>
                </c:pt>
                <c:pt idx="322">
                  <c:v>3167.0473114115157</c:v>
                </c:pt>
                <c:pt idx="323">
                  <c:v>3081.0760355003863</c:v>
                </c:pt>
                <c:pt idx="324">
                  <c:v>2991.0962893719889</c:v>
                </c:pt>
                <c:pt idx="325">
                  <c:v>2898.7647948154008</c:v>
                </c:pt>
                <c:pt idx="326">
                  <c:v>2804.9178499403492</c:v>
                </c:pt>
                <c:pt idx="327">
                  <c:v>2709.9813597306406</c:v>
                </c:pt>
                <c:pt idx="328">
                  <c:v>2618.0060645749654</c:v>
                </c:pt>
                <c:pt idx="329">
                  <c:v>2523.8415802141653</c:v>
                </c:pt>
                <c:pt idx="330">
                  <c:v>2427.807170889977</c:v>
                </c:pt>
                <c:pt idx="331">
                  <c:v>2355.831707738801</c:v>
                </c:pt>
                <c:pt idx="332">
                  <c:v>2274.0472666070459</c:v>
                </c:pt>
                <c:pt idx="333">
                  <c:v>2568.1434332870394</c:v>
                </c:pt>
                <c:pt idx="334">
                  <c:v>2666.2860286250771</c:v>
                </c:pt>
                <c:pt idx="335">
                  <c:v>2666.4291903930675</c:v>
                </c:pt>
                <c:pt idx="336">
                  <c:v>2617.5510264471309</c:v>
                </c:pt>
                <c:pt idx="337">
                  <c:v>2544.0692638445521</c:v>
                </c:pt>
                <c:pt idx="338">
                  <c:v>2458.1311644170382</c:v>
                </c:pt>
                <c:pt idx="339">
                  <c:v>2365.7575833680053</c:v>
                </c:pt>
                <c:pt idx="340">
                  <c:v>2269.9138321352193</c:v>
                </c:pt>
                <c:pt idx="341">
                  <c:v>2172.0435487961436</c:v>
                </c:pt>
                <c:pt idx="342">
                  <c:v>2072.8444883636689</c:v>
                </c:pt>
                <c:pt idx="343">
                  <c:v>2115.8460924275319</c:v>
                </c:pt>
                <c:pt idx="344">
                  <c:v>2087.9607655709547</c:v>
                </c:pt>
                <c:pt idx="345">
                  <c:v>2024.3690914336528</c:v>
                </c:pt>
                <c:pt idx="346">
                  <c:v>1942.8840359780029</c:v>
                </c:pt>
                <c:pt idx="347">
                  <c:v>1872.6235677839534</c:v>
                </c:pt>
                <c:pt idx="348">
                  <c:v>1804.5826849098542</c:v>
                </c:pt>
                <c:pt idx="349">
                  <c:v>1748.3637661838213</c:v>
                </c:pt>
                <c:pt idx="350">
                  <c:v>1671.5679282424198</c:v>
                </c:pt>
                <c:pt idx="351">
                  <c:v>1584.6048511391252</c:v>
                </c:pt>
                <c:pt idx="352">
                  <c:v>1492.5584174153714</c:v>
                </c:pt>
                <c:pt idx="353">
                  <c:v>1397.8843271391609</c:v>
                </c:pt>
                <c:pt idx="354">
                  <c:v>1301.7374013570732</c:v>
                </c:pt>
                <c:pt idx="355">
                  <c:v>1204.6330348464573</c:v>
                </c:pt>
                <c:pt idx="356">
                  <c:v>1106.7762596347795</c:v>
                </c:pt>
                <c:pt idx="357">
                  <c:v>1008.699504381903</c:v>
                </c:pt>
                <c:pt idx="358">
                  <c:v>909.73489600705329</c:v>
                </c:pt>
                <c:pt idx="359">
                  <c:v>810.03596184471917</c:v>
                </c:pt>
                <c:pt idx="360">
                  <c:v>709.69595396876707</c:v>
                </c:pt>
                <c:pt idx="361">
                  <c:v>608.76775454790243</c:v>
                </c:pt>
                <c:pt idx="362">
                  <c:v>507.28391790800299</c:v>
                </c:pt>
                <c:pt idx="363">
                  <c:v>409.30878391601328</c:v>
                </c:pt>
                <c:pt idx="364">
                  <c:v>308.79618150452825</c:v>
                </c:pt>
                <c:pt idx="365">
                  <c:v>206.77081808498346</c:v>
                </c:pt>
                <c:pt idx="366">
                  <c:v>103.7506209428731</c:v>
                </c:pt>
                <c:pt idx="367">
                  <c:v>-1.7465140444983263E-11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B-4D3D-B61D-094261C027EC}"/>
            </c:ext>
          </c:extLst>
        </c:ser>
        <c:ser>
          <c:idx val="1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'Smap - Diário'!$AM$17:$AM$384</c:f>
              <c:numCache>
                <c:formatCode>0</c:formatCode>
                <c:ptCount val="368"/>
                <c:pt idx="0">
                  <c:v>0</c:v>
                </c:pt>
                <c:pt idx="1">
                  <c:v>-96.838451394550248</c:v>
                </c:pt>
                <c:pt idx="2">
                  <c:v>-195.1369027891005</c:v>
                </c:pt>
                <c:pt idx="3">
                  <c:v>-278.93535418365076</c:v>
                </c:pt>
                <c:pt idx="4">
                  <c:v>-356.73380557820099</c:v>
                </c:pt>
                <c:pt idx="5">
                  <c:v>-411.15225697275127</c:v>
                </c:pt>
                <c:pt idx="6">
                  <c:v>-463.07070836730156</c:v>
                </c:pt>
                <c:pt idx="7">
                  <c:v>-522.53915976185181</c:v>
                </c:pt>
                <c:pt idx="8">
                  <c:v>-596.95761115640209</c:v>
                </c:pt>
                <c:pt idx="9">
                  <c:v>-674.33606255095231</c:v>
                </c:pt>
                <c:pt idx="10">
                  <c:v>-643.84451394550251</c:v>
                </c:pt>
                <c:pt idx="11">
                  <c:v>-446.47296534005272</c:v>
                </c:pt>
                <c:pt idx="12">
                  <c:v>-368.48141673460299</c:v>
                </c:pt>
                <c:pt idx="13">
                  <c:v>-392.31986812915324</c:v>
                </c:pt>
                <c:pt idx="14">
                  <c:v>-442.23831952370347</c:v>
                </c:pt>
                <c:pt idx="15">
                  <c:v>-504.95677091825371</c:v>
                </c:pt>
                <c:pt idx="16">
                  <c:v>-513.67522231280395</c:v>
                </c:pt>
                <c:pt idx="17">
                  <c:v>-249.68367370735416</c:v>
                </c:pt>
                <c:pt idx="18">
                  <c:v>46.687874898095629</c:v>
                </c:pt>
                <c:pt idx="19">
                  <c:v>279.42942350354542</c:v>
                </c:pt>
                <c:pt idx="20">
                  <c:v>585.76097210899513</c:v>
                </c:pt>
                <c:pt idx="21">
                  <c:v>895.71252071444485</c:v>
                </c:pt>
                <c:pt idx="22">
                  <c:v>1012.5840693198945</c:v>
                </c:pt>
                <c:pt idx="23">
                  <c:v>1042.1756179253443</c:v>
                </c:pt>
                <c:pt idx="24">
                  <c:v>1037.917166530794</c:v>
                </c:pt>
                <c:pt idx="25">
                  <c:v>1015.2887151362438</c:v>
                </c:pt>
                <c:pt idx="26">
                  <c:v>980.20026374169356</c:v>
                </c:pt>
                <c:pt idx="27">
                  <c:v>937.32181234714335</c:v>
                </c:pt>
                <c:pt idx="28">
                  <c:v>886.35336095259311</c:v>
                </c:pt>
                <c:pt idx="29">
                  <c:v>827.18490955804282</c:v>
                </c:pt>
                <c:pt idx="30">
                  <c:v>795.84645816349257</c:v>
                </c:pt>
                <c:pt idx="31">
                  <c:v>751.64800676894231</c:v>
                </c:pt>
                <c:pt idx="32">
                  <c:v>696.09955537439203</c:v>
                </c:pt>
                <c:pt idx="33">
                  <c:v>636.18110397984174</c:v>
                </c:pt>
                <c:pt idx="34">
                  <c:v>622.01265258529145</c:v>
                </c:pt>
                <c:pt idx="35">
                  <c:v>657.71420119074116</c:v>
                </c:pt>
                <c:pt idx="36">
                  <c:v>638.70574979619096</c:v>
                </c:pt>
                <c:pt idx="37">
                  <c:v>599.73729840164071</c:v>
                </c:pt>
                <c:pt idx="38">
                  <c:v>582.68884700709043</c:v>
                </c:pt>
                <c:pt idx="39">
                  <c:v>601.06039561254011</c:v>
                </c:pt>
                <c:pt idx="40">
                  <c:v>606.72194421798986</c:v>
                </c:pt>
                <c:pt idx="41">
                  <c:v>596.25349282343961</c:v>
                </c:pt>
                <c:pt idx="42">
                  <c:v>622.28504142888937</c:v>
                </c:pt>
                <c:pt idx="43">
                  <c:v>695.44659003433912</c:v>
                </c:pt>
                <c:pt idx="44">
                  <c:v>774.63813863978885</c:v>
                </c:pt>
                <c:pt idx="45">
                  <c:v>834.21968724523856</c:v>
                </c:pt>
                <c:pt idx="46">
                  <c:v>844.25123585068832</c:v>
                </c:pt>
                <c:pt idx="47">
                  <c:v>943.16278445613807</c:v>
                </c:pt>
                <c:pt idx="48">
                  <c:v>943.78433306158786</c:v>
                </c:pt>
                <c:pt idx="49">
                  <c:v>907.14588166703766</c:v>
                </c:pt>
                <c:pt idx="50">
                  <c:v>860.50743027248745</c:v>
                </c:pt>
                <c:pt idx="51">
                  <c:v>806.37897887793724</c:v>
                </c:pt>
                <c:pt idx="52">
                  <c:v>773.71052748338695</c:v>
                </c:pt>
                <c:pt idx="53">
                  <c:v>768.83207608883674</c:v>
                </c:pt>
                <c:pt idx="54">
                  <c:v>774.95362469428642</c:v>
                </c:pt>
                <c:pt idx="55">
                  <c:v>909.61517329973617</c:v>
                </c:pt>
                <c:pt idx="56">
                  <c:v>1071.986721905186</c:v>
                </c:pt>
                <c:pt idx="57">
                  <c:v>1202.6882705106357</c:v>
                </c:pt>
                <c:pt idx="58">
                  <c:v>1351.6798191160854</c:v>
                </c:pt>
                <c:pt idx="59">
                  <c:v>1665.011367721535</c:v>
                </c:pt>
                <c:pt idx="60">
                  <c:v>1858.5429163269846</c:v>
                </c:pt>
                <c:pt idx="61">
                  <c:v>1881.0344649324343</c:v>
                </c:pt>
                <c:pt idx="62">
                  <c:v>2016.776013537884</c:v>
                </c:pt>
                <c:pt idx="63">
                  <c:v>2314.6175621433335</c:v>
                </c:pt>
                <c:pt idx="64">
                  <c:v>2650.6991107487834</c:v>
                </c:pt>
                <c:pt idx="65">
                  <c:v>2781.3606593542331</c:v>
                </c:pt>
                <c:pt idx="66">
                  <c:v>2920.2722079596829</c:v>
                </c:pt>
                <c:pt idx="67">
                  <c:v>3025.4337565651326</c:v>
                </c:pt>
                <c:pt idx="68">
                  <c:v>3089.3453051705824</c:v>
                </c:pt>
                <c:pt idx="69">
                  <c:v>3115.8368537760321</c:v>
                </c:pt>
                <c:pt idx="70">
                  <c:v>3120.3984023814819</c:v>
                </c:pt>
                <c:pt idx="71">
                  <c:v>3149.0199509869317</c:v>
                </c:pt>
                <c:pt idx="72">
                  <c:v>3277.3914995923815</c:v>
                </c:pt>
                <c:pt idx="73">
                  <c:v>3395.7230481978313</c:v>
                </c:pt>
                <c:pt idx="74">
                  <c:v>3458.2545968032809</c:v>
                </c:pt>
                <c:pt idx="75">
                  <c:v>3564.1261454087307</c:v>
                </c:pt>
                <c:pt idx="76">
                  <c:v>3717.0376940141805</c:v>
                </c:pt>
                <c:pt idx="77">
                  <c:v>3764.0692426196301</c:v>
                </c:pt>
                <c:pt idx="78">
                  <c:v>3805.6907912250799</c:v>
                </c:pt>
                <c:pt idx="79">
                  <c:v>3911.0623398305297</c:v>
                </c:pt>
                <c:pt idx="80">
                  <c:v>3986.5138884359794</c:v>
                </c:pt>
                <c:pt idx="81">
                  <c:v>4081.1354370414292</c:v>
                </c:pt>
                <c:pt idx="82">
                  <c:v>4144.6669856468789</c:v>
                </c:pt>
                <c:pt idx="83">
                  <c:v>4198.1585342523285</c:v>
                </c:pt>
                <c:pt idx="84">
                  <c:v>4269.6100828577783</c:v>
                </c:pt>
                <c:pt idx="85">
                  <c:v>4291.981631463228</c:v>
                </c:pt>
                <c:pt idx="86">
                  <c:v>4291.7231800686777</c:v>
                </c:pt>
                <c:pt idx="87">
                  <c:v>4281.3447286741275</c:v>
                </c:pt>
                <c:pt idx="88">
                  <c:v>4275.7162772795773</c:v>
                </c:pt>
                <c:pt idx="89">
                  <c:v>4316.9978258850269</c:v>
                </c:pt>
                <c:pt idx="90">
                  <c:v>4325.9893744904766</c:v>
                </c:pt>
                <c:pt idx="91">
                  <c:v>4312.5709230959264</c:v>
                </c:pt>
                <c:pt idx="92">
                  <c:v>4290.6024717013761</c:v>
                </c:pt>
                <c:pt idx="93">
                  <c:v>4274.3040203068258</c:v>
                </c:pt>
                <c:pt idx="94">
                  <c:v>4279.7155689122756</c:v>
                </c:pt>
                <c:pt idx="95">
                  <c:v>4335.5471175177254</c:v>
                </c:pt>
                <c:pt idx="96">
                  <c:v>4357.4986661231751</c:v>
                </c:pt>
                <c:pt idx="97">
                  <c:v>4412.0802147286249</c:v>
                </c:pt>
                <c:pt idx="98">
                  <c:v>4596.9917633340747</c:v>
                </c:pt>
                <c:pt idx="99">
                  <c:v>4898.2333119395244</c:v>
                </c:pt>
                <c:pt idx="100">
                  <c:v>5090.1848605449741</c:v>
                </c:pt>
                <c:pt idx="101">
                  <c:v>5157.3864091504238</c:v>
                </c:pt>
                <c:pt idx="102">
                  <c:v>5257.4179577558734</c:v>
                </c:pt>
                <c:pt idx="103">
                  <c:v>5335.2895063613232</c:v>
                </c:pt>
                <c:pt idx="104">
                  <c:v>5364.201054966773</c:v>
                </c:pt>
                <c:pt idx="105">
                  <c:v>5368.1126035722227</c:v>
                </c:pt>
                <c:pt idx="106">
                  <c:v>5357.4841521776725</c:v>
                </c:pt>
                <c:pt idx="107">
                  <c:v>5337.7257007831222</c:v>
                </c:pt>
                <c:pt idx="108">
                  <c:v>5363.597249388572</c:v>
                </c:pt>
                <c:pt idx="109">
                  <c:v>5569.0487979940217</c:v>
                </c:pt>
                <c:pt idx="110">
                  <c:v>6288.4603465994714</c:v>
                </c:pt>
                <c:pt idx="111">
                  <c:v>7101.5818952049212</c:v>
                </c:pt>
                <c:pt idx="112">
                  <c:v>7937.1134438103709</c:v>
                </c:pt>
                <c:pt idx="113">
                  <c:v>8509.5649924158206</c:v>
                </c:pt>
                <c:pt idx="114">
                  <c:v>8792.4365410212704</c:v>
                </c:pt>
                <c:pt idx="115">
                  <c:v>8893.7680896267193</c:v>
                </c:pt>
                <c:pt idx="116">
                  <c:v>8960.719638232169</c:v>
                </c:pt>
                <c:pt idx="117">
                  <c:v>9004.9611868376196</c:v>
                </c:pt>
                <c:pt idx="118">
                  <c:v>9033.9527354430702</c:v>
                </c:pt>
                <c:pt idx="119">
                  <c:v>9050.864284048519</c:v>
                </c:pt>
                <c:pt idx="120">
                  <c:v>9058.695832653968</c:v>
                </c:pt>
                <c:pt idx="121">
                  <c:v>9058.1873812594185</c:v>
                </c:pt>
                <c:pt idx="122">
                  <c:v>9050.8089298648683</c:v>
                </c:pt>
                <c:pt idx="123">
                  <c:v>9037.840478470318</c:v>
                </c:pt>
                <c:pt idx="124">
                  <c:v>9027.6220270757676</c:v>
                </c:pt>
                <c:pt idx="125">
                  <c:v>9021.4535756812165</c:v>
                </c:pt>
                <c:pt idx="126">
                  <c:v>9002.3251242866663</c:v>
                </c:pt>
                <c:pt idx="127">
                  <c:v>8989.526672892116</c:v>
                </c:pt>
                <c:pt idx="128">
                  <c:v>8983.7282214975658</c:v>
                </c:pt>
                <c:pt idx="129">
                  <c:v>8962.3097701030147</c:v>
                </c:pt>
                <c:pt idx="130">
                  <c:v>8943.2213187084635</c:v>
                </c:pt>
                <c:pt idx="131">
                  <c:v>8918.5028673139132</c:v>
                </c:pt>
                <c:pt idx="132">
                  <c:v>8885.2844159193628</c:v>
                </c:pt>
                <c:pt idx="133">
                  <c:v>8845.8659645248117</c:v>
                </c:pt>
                <c:pt idx="134">
                  <c:v>8830.8175131302614</c:v>
                </c:pt>
                <c:pt idx="135">
                  <c:v>8856.309061735712</c:v>
                </c:pt>
                <c:pt idx="136">
                  <c:v>8858.2206103411627</c:v>
                </c:pt>
                <c:pt idx="137">
                  <c:v>8828.3821589466115</c:v>
                </c:pt>
                <c:pt idx="138">
                  <c:v>8793.2537075520613</c:v>
                </c:pt>
                <c:pt idx="139">
                  <c:v>8751.035256157511</c:v>
                </c:pt>
                <c:pt idx="140">
                  <c:v>8703.8668047629599</c:v>
                </c:pt>
                <c:pt idx="141">
                  <c:v>8657.0283533684087</c:v>
                </c:pt>
                <c:pt idx="142">
                  <c:v>8666.3099019738584</c:v>
                </c:pt>
                <c:pt idx="143">
                  <c:v>8722.1814505793081</c:v>
                </c:pt>
                <c:pt idx="144">
                  <c:v>8696.9229991847587</c:v>
                </c:pt>
                <c:pt idx="145">
                  <c:v>8657.8345477902076</c:v>
                </c:pt>
                <c:pt idx="146">
                  <c:v>8631.9560963956574</c:v>
                </c:pt>
                <c:pt idx="147">
                  <c:v>8597.987645001107</c:v>
                </c:pt>
                <c:pt idx="148">
                  <c:v>8590.3991936065559</c:v>
                </c:pt>
                <c:pt idx="149">
                  <c:v>8673.6407422120064</c:v>
                </c:pt>
                <c:pt idx="150">
                  <c:v>8773.882290817457</c:v>
                </c:pt>
                <c:pt idx="151">
                  <c:v>8817.0438394229059</c:v>
                </c:pt>
                <c:pt idx="152">
                  <c:v>8899.4153880283557</c:v>
                </c:pt>
                <c:pt idx="153">
                  <c:v>9005.7469366338046</c:v>
                </c:pt>
                <c:pt idx="154">
                  <c:v>9136.1584852392534</c:v>
                </c:pt>
                <c:pt idx="155">
                  <c:v>9265.2400338447023</c:v>
                </c:pt>
                <c:pt idx="156">
                  <c:v>9335.0715824501513</c:v>
                </c:pt>
                <c:pt idx="157">
                  <c:v>9527.943131055601</c:v>
                </c:pt>
                <c:pt idx="158">
                  <c:v>9840.6446796610508</c:v>
                </c:pt>
                <c:pt idx="159">
                  <c:v>10121.6762282665</c:v>
                </c:pt>
                <c:pt idx="160">
                  <c:v>10230.837776871951</c:v>
                </c:pt>
                <c:pt idx="161">
                  <c:v>10270.749325477402</c:v>
                </c:pt>
                <c:pt idx="162">
                  <c:v>10289.490874082852</c:v>
                </c:pt>
                <c:pt idx="163">
                  <c:v>10293.152422688301</c:v>
                </c:pt>
                <c:pt idx="164">
                  <c:v>10288.523971293751</c:v>
                </c:pt>
                <c:pt idx="165">
                  <c:v>10271.395519899201</c:v>
                </c:pt>
                <c:pt idx="166">
                  <c:v>10245.30706850465</c:v>
                </c:pt>
                <c:pt idx="167">
                  <c:v>10213.888617110098</c:v>
                </c:pt>
                <c:pt idx="168">
                  <c:v>10181.880165715549</c:v>
                </c:pt>
                <c:pt idx="169">
                  <c:v>10174.791714320998</c:v>
                </c:pt>
                <c:pt idx="170">
                  <c:v>10180.453262926447</c:v>
                </c:pt>
                <c:pt idx="171">
                  <c:v>10160.234811531896</c:v>
                </c:pt>
                <c:pt idx="172">
                  <c:v>10123.766360137346</c:v>
                </c:pt>
                <c:pt idx="173">
                  <c:v>10080.387908742796</c:v>
                </c:pt>
                <c:pt idx="174">
                  <c:v>10033.009457348246</c:v>
                </c:pt>
                <c:pt idx="175">
                  <c:v>9990.0410059536953</c:v>
                </c:pt>
                <c:pt idx="176">
                  <c:v>10024.662554559145</c:v>
                </c:pt>
                <c:pt idx="177">
                  <c:v>9988.1941031645947</c:v>
                </c:pt>
                <c:pt idx="178">
                  <c:v>9941.3156517700445</c:v>
                </c:pt>
                <c:pt idx="179">
                  <c:v>9888.7672003754942</c:v>
                </c:pt>
                <c:pt idx="180">
                  <c:v>9832.7187489809439</c:v>
                </c:pt>
                <c:pt idx="181">
                  <c:v>9774.8002975863928</c:v>
                </c:pt>
                <c:pt idx="182">
                  <c:v>9722.5818461918425</c:v>
                </c:pt>
                <c:pt idx="183">
                  <c:v>9689.7833947972922</c:v>
                </c:pt>
                <c:pt idx="184">
                  <c:v>9738.1149434027411</c:v>
                </c:pt>
                <c:pt idx="185">
                  <c:v>9802.7364920081909</c:v>
                </c:pt>
                <c:pt idx="186">
                  <c:v>9798.5180406136406</c:v>
                </c:pt>
                <c:pt idx="187">
                  <c:v>9771.1795892190894</c:v>
                </c:pt>
                <c:pt idx="188">
                  <c:v>9730.461137824539</c:v>
                </c:pt>
                <c:pt idx="189">
                  <c:v>9682.6226864299879</c:v>
                </c:pt>
                <c:pt idx="190">
                  <c:v>9636.0342350354367</c:v>
                </c:pt>
                <c:pt idx="191">
                  <c:v>9590.5691169408856</c:v>
                </c:pt>
                <c:pt idx="192">
                  <c:v>9535.2706655463353</c:v>
                </c:pt>
                <c:pt idx="193">
                  <c:v>9476.472214151785</c:v>
                </c:pt>
                <c:pt idx="194">
                  <c:v>9415.5070960572339</c:v>
                </c:pt>
                <c:pt idx="195">
                  <c:v>9352.2919779626827</c:v>
                </c:pt>
                <c:pt idx="196">
                  <c:v>9287.1185265681324</c:v>
                </c:pt>
                <c:pt idx="197">
                  <c:v>9220.3200751735822</c:v>
                </c:pt>
                <c:pt idx="198">
                  <c:v>9152.5216237790319</c:v>
                </c:pt>
                <c:pt idx="199">
                  <c:v>9083.1398389844817</c:v>
                </c:pt>
                <c:pt idx="200">
                  <c:v>9013.2580541899315</c:v>
                </c:pt>
                <c:pt idx="201">
                  <c:v>8942.5012693953813</c:v>
                </c:pt>
                <c:pt idx="202">
                  <c:v>8870.827818000831</c:v>
                </c:pt>
                <c:pt idx="203">
                  <c:v>8799.9043666062807</c:v>
                </c:pt>
                <c:pt idx="204">
                  <c:v>8727.2725818117306</c:v>
                </c:pt>
                <c:pt idx="205">
                  <c:v>8653.7241304171803</c:v>
                </c:pt>
                <c:pt idx="206">
                  <c:v>8579.92567902263</c:v>
                </c:pt>
                <c:pt idx="207">
                  <c:v>8504.5855609280788</c:v>
                </c:pt>
                <c:pt idx="208">
                  <c:v>8428.6621095335286</c:v>
                </c:pt>
                <c:pt idx="209">
                  <c:v>8351.8636581389783</c:v>
                </c:pt>
                <c:pt idx="210">
                  <c:v>8273.8568733444281</c:v>
                </c:pt>
                <c:pt idx="211">
                  <c:v>8195.3084219498778</c:v>
                </c:pt>
                <c:pt idx="212">
                  <c:v>8116.1766371553276</c:v>
                </c:pt>
                <c:pt idx="213">
                  <c:v>8036.6281857607773</c:v>
                </c:pt>
                <c:pt idx="214">
                  <c:v>7956.8714009662272</c:v>
                </c:pt>
                <c:pt idx="215">
                  <c:v>7876.4062828716769</c:v>
                </c:pt>
                <c:pt idx="216">
                  <c:v>7813.6911647771267</c:v>
                </c:pt>
                <c:pt idx="217">
                  <c:v>7767.9760466825765</c:v>
                </c:pt>
                <c:pt idx="218">
                  <c:v>7716.2192618880263</c:v>
                </c:pt>
                <c:pt idx="219">
                  <c:v>7649.170810493476</c:v>
                </c:pt>
                <c:pt idx="220">
                  <c:v>7575.3306923989257</c:v>
                </c:pt>
                <c:pt idx="221">
                  <c:v>7498.6155743043755</c:v>
                </c:pt>
                <c:pt idx="222">
                  <c:v>7420.0671229098252</c:v>
                </c:pt>
                <c:pt idx="223">
                  <c:v>7340.727004815275</c:v>
                </c:pt>
                <c:pt idx="224">
                  <c:v>7261.1368867207248</c:v>
                </c:pt>
                <c:pt idx="225">
                  <c:v>7180.5884353261745</c:v>
                </c:pt>
                <c:pt idx="226">
                  <c:v>7099.8316505316243</c:v>
                </c:pt>
                <c:pt idx="227">
                  <c:v>7019.2415324370741</c:v>
                </c:pt>
                <c:pt idx="228">
                  <c:v>6945.4847476425239</c:v>
                </c:pt>
                <c:pt idx="229">
                  <c:v>6941.1446295479736</c:v>
                </c:pt>
                <c:pt idx="230">
                  <c:v>7024.6378447534235</c:v>
                </c:pt>
                <c:pt idx="231">
                  <c:v>7074.0893933588732</c:v>
                </c:pt>
                <c:pt idx="232">
                  <c:v>7065.1659419643229</c:v>
                </c:pt>
                <c:pt idx="233">
                  <c:v>7025.7424905697726</c:v>
                </c:pt>
                <c:pt idx="234">
                  <c:v>6972.9023724752224</c:v>
                </c:pt>
                <c:pt idx="235">
                  <c:v>6912.8122543806721</c:v>
                </c:pt>
                <c:pt idx="236">
                  <c:v>6856.5971362861219</c:v>
                </c:pt>
                <c:pt idx="237">
                  <c:v>6793.8403514915717</c:v>
                </c:pt>
                <c:pt idx="238">
                  <c:v>6737.5419000970214</c:v>
                </c:pt>
                <c:pt idx="239">
                  <c:v>6691.9934487024711</c:v>
                </c:pt>
                <c:pt idx="240">
                  <c:v>6636.486663907921</c:v>
                </c:pt>
                <c:pt idx="241">
                  <c:v>6601.2715458133707</c:v>
                </c:pt>
                <c:pt idx="242">
                  <c:v>6734.3064277188205</c:v>
                </c:pt>
                <c:pt idx="243">
                  <c:v>6865.8829763242702</c:v>
                </c:pt>
                <c:pt idx="244">
                  <c:v>6937.2095249297199</c:v>
                </c:pt>
                <c:pt idx="245">
                  <c:v>6941.7444068351697</c:v>
                </c:pt>
                <c:pt idx="246">
                  <c:v>6916.8209554406194</c:v>
                </c:pt>
                <c:pt idx="247">
                  <c:v>6878.4808373460692</c:v>
                </c:pt>
                <c:pt idx="248">
                  <c:v>6833.6823859515189</c:v>
                </c:pt>
                <c:pt idx="249">
                  <c:v>6876.3422678569686</c:v>
                </c:pt>
                <c:pt idx="250">
                  <c:v>7071.4604830624185</c:v>
                </c:pt>
                <c:pt idx="251">
                  <c:v>7226.0786982678683</c:v>
                </c:pt>
                <c:pt idx="252">
                  <c:v>7331.4469134733181</c:v>
                </c:pt>
                <c:pt idx="253">
                  <c:v>7411.6067953787679</c:v>
                </c:pt>
                <c:pt idx="254">
                  <c:v>7452.5166772842176</c:v>
                </c:pt>
                <c:pt idx="255">
                  <c:v>7490.3432258896673</c:v>
                </c:pt>
                <c:pt idx="256">
                  <c:v>7693.1281077951171</c:v>
                </c:pt>
                <c:pt idx="257">
                  <c:v>7933.4129897005669</c:v>
                </c:pt>
                <c:pt idx="258">
                  <c:v>8146.7395383060166</c:v>
                </c:pt>
                <c:pt idx="259">
                  <c:v>8310.8994202114663</c:v>
                </c:pt>
                <c:pt idx="260">
                  <c:v>8394.0176354169162</c:v>
                </c:pt>
                <c:pt idx="261">
                  <c:v>8433.760850622366</c:v>
                </c:pt>
                <c:pt idx="262">
                  <c:v>8450.8790658278158</c:v>
                </c:pt>
                <c:pt idx="263">
                  <c:v>8453.2472810332656</c:v>
                </c:pt>
                <c:pt idx="264">
                  <c:v>8444.9488296387153</c:v>
                </c:pt>
                <c:pt idx="265">
                  <c:v>8428.650378244165</c:v>
                </c:pt>
                <c:pt idx="266">
                  <c:v>8406.3935934496149</c:v>
                </c:pt>
                <c:pt idx="267">
                  <c:v>8379.7201420550646</c:v>
                </c:pt>
                <c:pt idx="268">
                  <c:v>8349.1300239605134</c:v>
                </c:pt>
                <c:pt idx="269">
                  <c:v>8314.7482391659632</c:v>
                </c:pt>
                <c:pt idx="270">
                  <c:v>8276.8664543714131</c:v>
                </c:pt>
                <c:pt idx="271">
                  <c:v>8226.7763362768619</c:v>
                </c:pt>
                <c:pt idx="272">
                  <c:v>8159.3528848823116</c:v>
                </c:pt>
                <c:pt idx="273">
                  <c:v>8091.8044334877613</c:v>
                </c:pt>
                <c:pt idx="274">
                  <c:v>8025.1309820932111</c:v>
                </c:pt>
                <c:pt idx="275">
                  <c:v>7960.2075306986608</c:v>
                </c:pt>
                <c:pt idx="276">
                  <c:v>7891.5757459041106</c:v>
                </c:pt>
                <c:pt idx="277">
                  <c:v>7818.6106278095604</c:v>
                </c:pt>
                <c:pt idx="278">
                  <c:v>7743.3121764150101</c:v>
                </c:pt>
                <c:pt idx="279">
                  <c:v>7666.5137250204598</c:v>
                </c:pt>
                <c:pt idx="280">
                  <c:v>7587.8819402259096</c:v>
                </c:pt>
                <c:pt idx="281">
                  <c:v>7508.2084888313593</c:v>
                </c:pt>
                <c:pt idx="282">
                  <c:v>7427.2017040368091</c:v>
                </c:pt>
                <c:pt idx="283">
                  <c:v>7345.1949192422589</c:v>
                </c:pt>
                <c:pt idx="284">
                  <c:v>7262.0214678477087</c:v>
                </c:pt>
                <c:pt idx="285">
                  <c:v>7177.4313497531584</c:v>
                </c:pt>
                <c:pt idx="286">
                  <c:v>7091.8828983586081</c:v>
                </c:pt>
                <c:pt idx="287">
                  <c:v>7005.7094469640579</c:v>
                </c:pt>
                <c:pt idx="288">
                  <c:v>6918.8693288695076</c:v>
                </c:pt>
                <c:pt idx="289">
                  <c:v>6830.6542107749574</c:v>
                </c:pt>
                <c:pt idx="290">
                  <c:v>6741.9390926804072</c:v>
                </c:pt>
                <c:pt idx="291">
                  <c:v>6652.3906412858569</c:v>
                </c:pt>
                <c:pt idx="292">
                  <c:v>6562.0088564913067</c:v>
                </c:pt>
                <c:pt idx="293">
                  <c:v>6471.3354050967564</c:v>
                </c:pt>
                <c:pt idx="294">
                  <c:v>6379.7869537022061</c:v>
                </c:pt>
                <c:pt idx="295">
                  <c:v>6288.0301689076559</c:v>
                </c:pt>
                <c:pt idx="296">
                  <c:v>6195.2317175131057</c:v>
                </c:pt>
                <c:pt idx="297">
                  <c:v>6112.5999327185555</c:v>
                </c:pt>
                <c:pt idx="298">
                  <c:v>6045.1348146240052</c:v>
                </c:pt>
                <c:pt idx="299">
                  <c:v>5993.419696529455</c:v>
                </c:pt>
                <c:pt idx="300">
                  <c:v>5916.0795784349048</c:v>
                </c:pt>
                <c:pt idx="301">
                  <c:v>5830.4061270403545</c:v>
                </c:pt>
                <c:pt idx="302">
                  <c:v>5741.3993422458043</c:v>
                </c:pt>
                <c:pt idx="303">
                  <c:v>5650.6842241512541</c:v>
                </c:pt>
                <c:pt idx="304">
                  <c:v>5558.7607727567038</c:v>
                </c:pt>
                <c:pt idx="305">
                  <c:v>5465.2539879621536</c:v>
                </c:pt>
                <c:pt idx="306">
                  <c:v>5370.9555365676033</c:v>
                </c:pt>
                <c:pt idx="307">
                  <c:v>5276.157085173053</c:v>
                </c:pt>
                <c:pt idx="308">
                  <c:v>5180.4836337785027</c:v>
                </c:pt>
                <c:pt idx="309">
                  <c:v>5083.9351823839525</c:v>
                </c:pt>
                <c:pt idx="310">
                  <c:v>4986.9283975894023</c:v>
                </c:pt>
                <c:pt idx="311">
                  <c:v>4889.213279494852</c:v>
                </c:pt>
                <c:pt idx="312">
                  <c:v>4790.6648281003017</c:v>
                </c:pt>
                <c:pt idx="313">
                  <c:v>4692.1163767057515</c:v>
                </c:pt>
                <c:pt idx="314">
                  <c:v>4593.2762586112012</c:v>
                </c:pt>
                <c:pt idx="315">
                  <c:v>4493.7278072166509</c:v>
                </c:pt>
                <c:pt idx="316">
                  <c:v>4393.8043558221007</c:v>
                </c:pt>
                <c:pt idx="317">
                  <c:v>4293.2559044275504</c:v>
                </c:pt>
                <c:pt idx="318">
                  <c:v>4192.4991196330002</c:v>
                </c:pt>
                <c:pt idx="319">
                  <c:v>4090.9506682384499</c:v>
                </c:pt>
                <c:pt idx="320">
                  <c:v>3989.4022168438996</c:v>
                </c:pt>
                <c:pt idx="321">
                  <c:v>3888.1870987493494</c:v>
                </c:pt>
                <c:pt idx="322">
                  <c:v>3785.3053139547992</c:v>
                </c:pt>
                <c:pt idx="323">
                  <c:v>3685.1318625602489</c:v>
                </c:pt>
                <c:pt idx="324">
                  <c:v>3582.1250777656987</c:v>
                </c:pt>
                <c:pt idx="325">
                  <c:v>3475.4516263711484</c:v>
                </c:pt>
                <c:pt idx="326">
                  <c:v>3367.2781749765982</c:v>
                </c:pt>
                <c:pt idx="327">
                  <c:v>3258.7297235820479</c:v>
                </c:pt>
                <c:pt idx="328">
                  <c:v>3150.1812721874976</c:v>
                </c:pt>
                <c:pt idx="329">
                  <c:v>3041.6328207929473</c:v>
                </c:pt>
                <c:pt idx="330">
                  <c:v>2933.334369398397</c:v>
                </c:pt>
                <c:pt idx="331">
                  <c:v>2830.8692513038468</c:v>
                </c:pt>
                <c:pt idx="332">
                  <c:v>2749.1957999092965</c:v>
                </c:pt>
                <c:pt idx="333">
                  <c:v>2765.9806818147463</c:v>
                </c:pt>
                <c:pt idx="334">
                  <c:v>2889.9738970201961</c:v>
                </c:pt>
                <c:pt idx="335">
                  <c:v>2877.0504456256458</c:v>
                </c:pt>
                <c:pt idx="336">
                  <c:v>2809.2103275310956</c:v>
                </c:pt>
                <c:pt idx="337">
                  <c:v>2727.6202094365453</c:v>
                </c:pt>
                <c:pt idx="338">
                  <c:v>2638.6134246419952</c:v>
                </c:pt>
                <c:pt idx="339">
                  <c:v>2544.8983065474449</c:v>
                </c:pt>
                <c:pt idx="340">
                  <c:v>2448.0165217528947</c:v>
                </c:pt>
                <c:pt idx="341">
                  <c:v>2348.7180703583444</c:v>
                </c:pt>
                <c:pt idx="342">
                  <c:v>2250.6696189637942</c:v>
                </c:pt>
                <c:pt idx="343">
                  <c:v>2173.287834169244</c:v>
                </c:pt>
                <c:pt idx="344">
                  <c:v>2118.5310493746938</c:v>
                </c:pt>
                <c:pt idx="345">
                  <c:v>2042.8575979801435</c:v>
                </c:pt>
                <c:pt idx="346">
                  <c:v>1954.4758131855933</c:v>
                </c:pt>
                <c:pt idx="347">
                  <c:v>1865.0106950910431</c:v>
                </c:pt>
                <c:pt idx="348">
                  <c:v>1778.9622436964928</c:v>
                </c:pt>
                <c:pt idx="349">
                  <c:v>1712.5804589019426</c:v>
                </c:pt>
                <c:pt idx="350">
                  <c:v>1658.6986741073924</c:v>
                </c:pt>
                <c:pt idx="351">
                  <c:v>1590.7335560128422</c:v>
                </c:pt>
                <c:pt idx="352">
                  <c:v>1509.851771218292</c:v>
                </c:pt>
                <c:pt idx="353">
                  <c:v>1422.0533198237417</c:v>
                </c:pt>
                <c:pt idx="354">
                  <c:v>1329.8382017291915</c:v>
                </c:pt>
                <c:pt idx="355">
                  <c:v>1234.3730836346413</c:v>
                </c:pt>
                <c:pt idx="356">
                  <c:v>1136.824632240091</c:v>
                </c:pt>
                <c:pt idx="357">
                  <c:v>1037.3595141455407</c:v>
                </c:pt>
                <c:pt idx="358">
                  <c:v>936.26939605099051</c:v>
                </c:pt>
                <c:pt idx="359">
                  <c:v>834.51261125644021</c:v>
                </c:pt>
                <c:pt idx="360">
                  <c:v>731.04749316188997</c:v>
                </c:pt>
                <c:pt idx="361">
                  <c:v>626.24904176733969</c:v>
                </c:pt>
                <c:pt idx="362">
                  <c:v>521.45059037278941</c:v>
                </c:pt>
                <c:pt idx="363">
                  <c:v>417.98547227823917</c:v>
                </c:pt>
                <c:pt idx="364">
                  <c:v>317.06202088368889</c:v>
                </c:pt>
                <c:pt idx="365">
                  <c:v>213.26356948913863</c:v>
                </c:pt>
                <c:pt idx="366">
                  <c:v>106.54845139458837</c:v>
                </c:pt>
                <c:pt idx="367">
                  <c:v>3.8113512346171774E-11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B-4D3D-B61D-094261C0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53376"/>
        <c:axId val="354349848"/>
      </c:lineChart>
      <c:catAx>
        <c:axId val="3543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49848"/>
        <c:crosses val="autoZero"/>
        <c:auto val="1"/>
        <c:lblAlgn val="ctr"/>
        <c:lblOffset val="100"/>
        <c:tickLblSkip val="31"/>
        <c:tickMarkSkip val="31"/>
        <c:noMultiLvlLbl val="0"/>
      </c:catAx>
      <c:valAx>
        <c:axId val="35434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53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Teste de Sinal</a:t>
            </a:r>
          </a:p>
        </c:rich>
      </c:tx>
      <c:layout>
        <c:manualLayout>
          <c:xMode val="edge"/>
          <c:yMode val="edge"/>
          <c:x val="0.32735520167602367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1375729960172"/>
          <c:y val="0.224807903402854"/>
          <c:w val="0.84305117330081036"/>
          <c:h val="0.6666717135394980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'Smap - Diário'!$AJ$17:$AJ$384</c:f>
              <c:numCache>
                <c:formatCode>0</c:formatCode>
                <c:ptCount val="3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-4</c:v>
                </c:pt>
                <c:pt idx="27">
                  <c:v>-5</c:v>
                </c:pt>
                <c:pt idx="28">
                  <c:v>-6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  <c:pt idx="52">
                  <c:v>-24</c:v>
                </c:pt>
                <c:pt idx="53">
                  <c:v>-23</c:v>
                </c:pt>
                <c:pt idx="54">
                  <c:v>-22</c:v>
                </c:pt>
                <c:pt idx="55">
                  <c:v>-21</c:v>
                </c:pt>
                <c:pt idx="56">
                  <c:v>-20</c:v>
                </c:pt>
                <c:pt idx="57">
                  <c:v>-21</c:v>
                </c:pt>
                <c:pt idx="58">
                  <c:v>-20</c:v>
                </c:pt>
                <c:pt idx="59">
                  <c:v>-21</c:v>
                </c:pt>
                <c:pt idx="60">
                  <c:v>-22</c:v>
                </c:pt>
                <c:pt idx="61">
                  <c:v>-23</c:v>
                </c:pt>
                <c:pt idx="62">
                  <c:v>-22</c:v>
                </c:pt>
                <c:pt idx="63">
                  <c:v>-23</c:v>
                </c:pt>
                <c:pt idx="64">
                  <c:v>-24</c:v>
                </c:pt>
                <c:pt idx="65">
                  <c:v>-25</c:v>
                </c:pt>
                <c:pt idx="66">
                  <c:v>-26</c:v>
                </c:pt>
                <c:pt idx="67">
                  <c:v>-25</c:v>
                </c:pt>
                <c:pt idx="68">
                  <c:v>-26</c:v>
                </c:pt>
                <c:pt idx="69">
                  <c:v>-27</c:v>
                </c:pt>
                <c:pt idx="70">
                  <c:v>-28</c:v>
                </c:pt>
                <c:pt idx="71">
                  <c:v>-27</c:v>
                </c:pt>
                <c:pt idx="72">
                  <c:v>-28</c:v>
                </c:pt>
                <c:pt idx="73">
                  <c:v>-29</c:v>
                </c:pt>
                <c:pt idx="74">
                  <c:v>-30</c:v>
                </c:pt>
                <c:pt idx="75">
                  <c:v>-31</c:v>
                </c:pt>
                <c:pt idx="76">
                  <c:v>-32</c:v>
                </c:pt>
                <c:pt idx="77">
                  <c:v>-33</c:v>
                </c:pt>
                <c:pt idx="78">
                  <c:v>-34</c:v>
                </c:pt>
                <c:pt idx="79">
                  <c:v>-35</c:v>
                </c:pt>
                <c:pt idx="80">
                  <c:v>-36</c:v>
                </c:pt>
                <c:pt idx="81">
                  <c:v>-37</c:v>
                </c:pt>
                <c:pt idx="82">
                  <c:v>-38</c:v>
                </c:pt>
                <c:pt idx="83">
                  <c:v>-37</c:v>
                </c:pt>
                <c:pt idx="84">
                  <c:v>-38</c:v>
                </c:pt>
                <c:pt idx="85">
                  <c:v>-39</c:v>
                </c:pt>
                <c:pt idx="86">
                  <c:v>-40</c:v>
                </c:pt>
                <c:pt idx="87">
                  <c:v>-41</c:v>
                </c:pt>
                <c:pt idx="88">
                  <c:v>-42</c:v>
                </c:pt>
                <c:pt idx="89">
                  <c:v>-43</c:v>
                </c:pt>
                <c:pt idx="90">
                  <c:v>-44</c:v>
                </c:pt>
                <c:pt idx="91">
                  <c:v>-45</c:v>
                </c:pt>
                <c:pt idx="92">
                  <c:v>-46</c:v>
                </c:pt>
                <c:pt idx="93">
                  <c:v>-47</c:v>
                </c:pt>
                <c:pt idx="94">
                  <c:v>-48</c:v>
                </c:pt>
                <c:pt idx="95">
                  <c:v>-49</c:v>
                </c:pt>
                <c:pt idx="96">
                  <c:v>-50</c:v>
                </c:pt>
                <c:pt idx="97">
                  <c:v>-49</c:v>
                </c:pt>
                <c:pt idx="98">
                  <c:v>-48</c:v>
                </c:pt>
                <c:pt idx="99">
                  <c:v>-49</c:v>
                </c:pt>
                <c:pt idx="100">
                  <c:v>-50</c:v>
                </c:pt>
                <c:pt idx="101">
                  <c:v>-51</c:v>
                </c:pt>
                <c:pt idx="102">
                  <c:v>-52</c:v>
                </c:pt>
                <c:pt idx="103">
                  <c:v>-53</c:v>
                </c:pt>
                <c:pt idx="104">
                  <c:v>-54</c:v>
                </c:pt>
                <c:pt idx="105">
                  <c:v>-55</c:v>
                </c:pt>
                <c:pt idx="106">
                  <c:v>-56</c:v>
                </c:pt>
                <c:pt idx="107">
                  <c:v>-57</c:v>
                </c:pt>
                <c:pt idx="108">
                  <c:v>-58</c:v>
                </c:pt>
                <c:pt idx="109">
                  <c:v>-59</c:v>
                </c:pt>
                <c:pt idx="110">
                  <c:v>-60</c:v>
                </c:pt>
                <c:pt idx="111">
                  <c:v>-59</c:v>
                </c:pt>
                <c:pt idx="112">
                  <c:v>-60</c:v>
                </c:pt>
                <c:pt idx="113">
                  <c:v>-61</c:v>
                </c:pt>
                <c:pt idx="114">
                  <c:v>-62</c:v>
                </c:pt>
                <c:pt idx="115">
                  <c:v>-63</c:v>
                </c:pt>
                <c:pt idx="116">
                  <c:v>-64</c:v>
                </c:pt>
                <c:pt idx="117">
                  <c:v>-65</c:v>
                </c:pt>
                <c:pt idx="118">
                  <c:v>-66</c:v>
                </c:pt>
                <c:pt idx="119">
                  <c:v>-67</c:v>
                </c:pt>
                <c:pt idx="120">
                  <c:v>-68</c:v>
                </c:pt>
                <c:pt idx="121">
                  <c:v>-69</c:v>
                </c:pt>
                <c:pt idx="122">
                  <c:v>-70</c:v>
                </c:pt>
                <c:pt idx="123">
                  <c:v>-71</c:v>
                </c:pt>
                <c:pt idx="124">
                  <c:v>-72</c:v>
                </c:pt>
                <c:pt idx="125">
                  <c:v>-71</c:v>
                </c:pt>
                <c:pt idx="126">
                  <c:v>-70</c:v>
                </c:pt>
                <c:pt idx="127">
                  <c:v>-71</c:v>
                </c:pt>
                <c:pt idx="128">
                  <c:v>-72</c:v>
                </c:pt>
                <c:pt idx="129">
                  <c:v>-73</c:v>
                </c:pt>
                <c:pt idx="130">
                  <c:v>-74</c:v>
                </c:pt>
                <c:pt idx="131">
                  <c:v>-75</c:v>
                </c:pt>
                <c:pt idx="132">
                  <c:v>-76</c:v>
                </c:pt>
                <c:pt idx="133">
                  <c:v>-77</c:v>
                </c:pt>
                <c:pt idx="134">
                  <c:v>-76</c:v>
                </c:pt>
                <c:pt idx="135">
                  <c:v>-75</c:v>
                </c:pt>
                <c:pt idx="136">
                  <c:v>-74</c:v>
                </c:pt>
                <c:pt idx="137">
                  <c:v>-73</c:v>
                </c:pt>
                <c:pt idx="138">
                  <c:v>-74</c:v>
                </c:pt>
                <c:pt idx="139">
                  <c:v>-75</c:v>
                </c:pt>
                <c:pt idx="140">
                  <c:v>-76</c:v>
                </c:pt>
                <c:pt idx="141">
                  <c:v>-75</c:v>
                </c:pt>
                <c:pt idx="142">
                  <c:v>-76</c:v>
                </c:pt>
                <c:pt idx="143">
                  <c:v>-77</c:v>
                </c:pt>
                <c:pt idx="144">
                  <c:v>-78</c:v>
                </c:pt>
                <c:pt idx="145">
                  <c:v>-79</c:v>
                </c:pt>
                <c:pt idx="146">
                  <c:v>-78</c:v>
                </c:pt>
                <c:pt idx="147">
                  <c:v>-77</c:v>
                </c:pt>
                <c:pt idx="148">
                  <c:v>-76</c:v>
                </c:pt>
                <c:pt idx="149">
                  <c:v>-75</c:v>
                </c:pt>
                <c:pt idx="150">
                  <c:v>-76</c:v>
                </c:pt>
                <c:pt idx="151">
                  <c:v>-77</c:v>
                </c:pt>
                <c:pt idx="152">
                  <c:v>-76</c:v>
                </c:pt>
                <c:pt idx="153">
                  <c:v>-77</c:v>
                </c:pt>
                <c:pt idx="154">
                  <c:v>-76</c:v>
                </c:pt>
                <c:pt idx="155">
                  <c:v>-77</c:v>
                </c:pt>
                <c:pt idx="156">
                  <c:v>-76</c:v>
                </c:pt>
                <c:pt idx="157">
                  <c:v>-77</c:v>
                </c:pt>
                <c:pt idx="158">
                  <c:v>-78</c:v>
                </c:pt>
                <c:pt idx="159">
                  <c:v>-79</c:v>
                </c:pt>
                <c:pt idx="160">
                  <c:v>-80</c:v>
                </c:pt>
                <c:pt idx="161">
                  <c:v>-81</c:v>
                </c:pt>
                <c:pt idx="162">
                  <c:v>-82</c:v>
                </c:pt>
                <c:pt idx="163">
                  <c:v>-83</c:v>
                </c:pt>
                <c:pt idx="164">
                  <c:v>-84</c:v>
                </c:pt>
                <c:pt idx="165">
                  <c:v>-85</c:v>
                </c:pt>
                <c:pt idx="166">
                  <c:v>-86</c:v>
                </c:pt>
                <c:pt idx="167">
                  <c:v>-87</c:v>
                </c:pt>
                <c:pt idx="168">
                  <c:v>-86</c:v>
                </c:pt>
                <c:pt idx="169">
                  <c:v>-85</c:v>
                </c:pt>
                <c:pt idx="170">
                  <c:v>-84</c:v>
                </c:pt>
                <c:pt idx="171">
                  <c:v>-83</c:v>
                </c:pt>
                <c:pt idx="172">
                  <c:v>-82</c:v>
                </c:pt>
                <c:pt idx="173">
                  <c:v>-81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-74</c:v>
                </c:pt>
                <c:pt idx="185">
                  <c:v>-75</c:v>
                </c:pt>
                <c:pt idx="186">
                  <c:v>-76</c:v>
                </c:pt>
                <c:pt idx="187">
                  <c:v>-77</c:v>
                </c:pt>
                <c:pt idx="188">
                  <c:v>-78</c:v>
                </c:pt>
                <c:pt idx="189">
                  <c:v>-79</c:v>
                </c:pt>
                <c:pt idx="190">
                  <c:v>-80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-80</c:v>
                </c:pt>
                <c:pt idx="195">
                  <c:v>-79</c:v>
                </c:pt>
                <c:pt idx="196">
                  <c:v>-78</c:v>
                </c:pt>
                <c:pt idx="197">
                  <c:v>-77</c:v>
                </c:pt>
                <c:pt idx="198">
                  <c:v>-76</c:v>
                </c:pt>
                <c:pt idx="199">
                  <c:v>-75</c:v>
                </c:pt>
                <c:pt idx="200">
                  <c:v>-74</c:v>
                </c:pt>
                <c:pt idx="201">
                  <c:v>-73</c:v>
                </c:pt>
                <c:pt idx="202">
                  <c:v>-72</c:v>
                </c:pt>
                <c:pt idx="203">
                  <c:v>-73</c:v>
                </c:pt>
                <c:pt idx="204">
                  <c:v>-74</c:v>
                </c:pt>
                <c:pt idx="205">
                  <c:v>-75</c:v>
                </c:pt>
                <c:pt idx="206">
                  <c:v>-76</c:v>
                </c:pt>
                <c:pt idx="207">
                  <c:v>-77</c:v>
                </c:pt>
                <c:pt idx="208">
                  <c:v>-78</c:v>
                </c:pt>
                <c:pt idx="209">
                  <c:v>-79</c:v>
                </c:pt>
                <c:pt idx="210">
                  <c:v>-80</c:v>
                </c:pt>
                <c:pt idx="211">
                  <c:v>-81</c:v>
                </c:pt>
                <c:pt idx="212">
                  <c:v>-82</c:v>
                </c:pt>
                <c:pt idx="213">
                  <c:v>-83</c:v>
                </c:pt>
                <c:pt idx="214">
                  <c:v>-84</c:v>
                </c:pt>
                <c:pt idx="215">
                  <c:v>-85</c:v>
                </c:pt>
                <c:pt idx="216">
                  <c:v>-84</c:v>
                </c:pt>
                <c:pt idx="217">
                  <c:v>-83</c:v>
                </c:pt>
                <c:pt idx="218">
                  <c:v>-82</c:v>
                </c:pt>
                <c:pt idx="219">
                  <c:v>-81</c:v>
                </c:pt>
                <c:pt idx="220">
                  <c:v>-82</c:v>
                </c:pt>
                <c:pt idx="221">
                  <c:v>-83</c:v>
                </c:pt>
                <c:pt idx="222">
                  <c:v>-84</c:v>
                </c:pt>
                <c:pt idx="223">
                  <c:v>-85</c:v>
                </c:pt>
                <c:pt idx="224">
                  <c:v>-86</c:v>
                </c:pt>
                <c:pt idx="225">
                  <c:v>-87</c:v>
                </c:pt>
                <c:pt idx="226">
                  <c:v>-88</c:v>
                </c:pt>
                <c:pt idx="227">
                  <c:v>-89</c:v>
                </c:pt>
                <c:pt idx="228">
                  <c:v>-90</c:v>
                </c:pt>
                <c:pt idx="229">
                  <c:v>-91</c:v>
                </c:pt>
                <c:pt idx="230">
                  <c:v>-90</c:v>
                </c:pt>
                <c:pt idx="231">
                  <c:v>-89</c:v>
                </c:pt>
                <c:pt idx="232">
                  <c:v>-88</c:v>
                </c:pt>
                <c:pt idx="233">
                  <c:v>-89</c:v>
                </c:pt>
                <c:pt idx="234">
                  <c:v>-90</c:v>
                </c:pt>
                <c:pt idx="235">
                  <c:v>-91</c:v>
                </c:pt>
                <c:pt idx="236">
                  <c:v>-92</c:v>
                </c:pt>
                <c:pt idx="237">
                  <c:v>-93</c:v>
                </c:pt>
                <c:pt idx="238">
                  <c:v>-94</c:v>
                </c:pt>
                <c:pt idx="239">
                  <c:v>-93</c:v>
                </c:pt>
                <c:pt idx="240">
                  <c:v>-94</c:v>
                </c:pt>
                <c:pt idx="241">
                  <c:v>-93</c:v>
                </c:pt>
                <c:pt idx="242">
                  <c:v>-94</c:v>
                </c:pt>
                <c:pt idx="243">
                  <c:v>-95</c:v>
                </c:pt>
                <c:pt idx="244">
                  <c:v>-96</c:v>
                </c:pt>
                <c:pt idx="245">
                  <c:v>-97</c:v>
                </c:pt>
                <c:pt idx="246">
                  <c:v>-98</c:v>
                </c:pt>
                <c:pt idx="247">
                  <c:v>-99</c:v>
                </c:pt>
                <c:pt idx="248">
                  <c:v>-100</c:v>
                </c:pt>
                <c:pt idx="249">
                  <c:v>-101</c:v>
                </c:pt>
                <c:pt idx="250">
                  <c:v>-102</c:v>
                </c:pt>
                <c:pt idx="251">
                  <c:v>-101</c:v>
                </c:pt>
                <c:pt idx="252">
                  <c:v>-102</c:v>
                </c:pt>
                <c:pt idx="253">
                  <c:v>-103</c:v>
                </c:pt>
                <c:pt idx="254">
                  <c:v>-104</c:v>
                </c:pt>
                <c:pt idx="255">
                  <c:v>-105</c:v>
                </c:pt>
                <c:pt idx="256">
                  <c:v>-106</c:v>
                </c:pt>
                <c:pt idx="257">
                  <c:v>-105</c:v>
                </c:pt>
                <c:pt idx="258">
                  <c:v>-104</c:v>
                </c:pt>
                <c:pt idx="259">
                  <c:v>-105</c:v>
                </c:pt>
                <c:pt idx="260">
                  <c:v>-106</c:v>
                </c:pt>
                <c:pt idx="261">
                  <c:v>-107</c:v>
                </c:pt>
                <c:pt idx="262">
                  <c:v>-108</c:v>
                </c:pt>
                <c:pt idx="263">
                  <c:v>-109</c:v>
                </c:pt>
                <c:pt idx="264">
                  <c:v>-110</c:v>
                </c:pt>
                <c:pt idx="265">
                  <c:v>-111</c:v>
                </c:pt>
                <c:pt idx="266">
                  <c:v>-112</c:v>
                </c:pt>
                <c:pt idx="267">
                  <c:v>-113</c:v>
                </c:pt>
                <c:pt idx="268">
                  <c:v>-114</c:v>
                </c:pt>
                <c:pt idx="269">
                  <c:v>-115</c:v>
                </c:pt>
                <c:pt idx="270">
                  <c:v>-116</c:v>
                </c:pt>
                <c:pt idx="271">
                  <c:v>-115</c:v>
                </c:pt>
                <c:pt idx="272">
                  <c:v>-114</c:v>
                </c:pt>
                <c:pt idx="273">
                  <c:v>-113</c:v>
                </c:pt>
                <c:pt idx="274">
                  <c:v>-112</c:v>
                </c:pt>
                <c:pt idx="275">
                  <c:v>-111</c:v>
                </c:pt>
                <c:pt idx="276">
                  <c:v>-110</c:v>
                </c:pt>
                <c:pt idx="277">
                  <c:v>-109</c:v>
                </c:pt>
                <c:pt idx="278">
                  <c:v>-108</c:v>
                </c:pt>
                <c:pt idx="279">
                  <c:v>-107</c:v>
                </c:pt>
                <c:pt idx="280">
                  <c:v>-106</c:v>
                </c:pt>
                <c:pt idx="281">
                  <c:v>-105</c:v>
                </c:pt>
                <c:pt idx="282">
                  <c:v>-104</c:v>
                </c:pt>
                <c:pt idx="283">
                  <c:v>-103</c:v>
                </c:pt>
                <c:pt idx="284">
                  <c:v>-102</c:v>
                </c:pt>
                <c:pt idx="285">
                  <c:v>-101</c:v>
                </c:pt>
                <c:pt idx="286">
                  <c:v>-100</c:v>
                </c:pt>
                <c:pt idx="287">
                  <c:v>-99</c:v>
                </c:pt>
                <c:pt idx="288">
                  <c:v>-98</c:v>
                </c:pt>
                <c:pt idx="289">
                  <c:v>-97</c:v>
                </c:pt>
                <c:pt idx="290">
                  <c:v>-96</c:v>
                </c:pt>
                <c:pt idx="291">
                  <c:v>-95</c:v>
                </c:pt>
                <c:pt idx="292">
                  <c:v>-94</c:v>
                </c:pt>
                <c:pt idx="293">
                  <c:v>-93</c:v>
                </c:pt>
                <c:pt idx="294">
                  <c:v>-92</c:v>
                </c:pt>
                <c:pt idx="295">
                  <c:v>-91</c:v>
                </c:pt>
                <c:pt idx="296">
                  <c:v>-90</c:v>
                </c:pt>
                <c:pt idx="297">
                  <c:v>-89</c:v>
                </c:pt>
                <c:pt idx="298">
                  <c:v>-88</c:v>
                </c:pt>
                <c:pt idx="299">
                  <c:v>-87</c:v>
                </c:pt>
                <c:pt idx="300">
                  <c:v>-86</c:v>
                </c:pt>
                <c:pt idx="301">
                  <c:v>-85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-81</c:v>
                </c:pt>
                <c:pt idx="306">
                  <c:v>-80</c:v>
                </c:pt>
                <c:pt idx="307">
                  <c:v>-79</c:v>
                </c:pt>
                <c:pt idx="308">
                  <c:v>-78</c:v>
                </c:pt>
                <c:pt idx="309">
                  <c:v>-77</c:v>
                </c:pt>
                <c:pt idx="310">
                  <c:v>-76</c:v>
                </c:pt>
                <c:pt idx="311">
                  <c:v>-75</c:v>
                </c:pt>
                <c:pt idx="312">
                  <c:v>-74</c:v>
                </c:pt>
                <c:pt idx="313">
                  <c:v>-73</c:v>
                </c:pt>
                <c:pt idx="314">
                  <c:v>-72</c:v>
                </c:pt>
                <c:pt idx="315">
                  <c:v>-71</c:v>
                </c:pt>
                <c:pt idx="316">
                  <c:v>-70</c:v>
                </c:pt>
                <c:pt idx="317">
                  <c:v>-69</c:v>
                </c:pt>
                <c:pt idx="318">
                  <c:v>-68</c:v>
                </c:pt>
                <c:pt idx="319">
                  <c:v>-67</c:v>
                </c:pt>
                <c:pt idx="320">
                  <c:v>-66</c:v>
                </c:pt>
                <c:pt idx="321">
                  <c:v>-65</c:v>
                </c:pt>
                <c:pt idx="322">
                  <c:v>-64</c:v>
                </c:pt>
                <c:pt idx="323">
                  <c:v>-63</c:v>
                </c:pt>
                <c:pt idx="324">
                  <c:v>-62</c:v>
                </c:pt>
                <c:pt idx="325">
                  <c:v>-61</c:v>
                </c:pt>
                <c:pt idx="326">
                  <c:v>-60</c:v>
                </c:pt>
                <c:pt idx="327">
                  <c:v>-59</c:v>
                </c:pt>
                <c:pt idx="328">
                  <c:v>-58</c:v>
                </c:pt>
                <c:pt idx="329">
                  <c:v>-57</c:v>
                </c:pt>
                <c:pt idx="330">
                  <c:v>-56</c:v>
                </c:pt>
                <c:pt idx="331">
                  <c:v>-55</c:v>
                </c:pt>
                <c:pt idx="332">
                  <c:v>-56</c:v>
                </c:pt>
                <c:pt idx="333">
                  <c:v>-55</c:v>
                </c:pt>
                <c:pt idx="334">
                  <c:v>-56</c:v>
                </c:pt>
                <c:pt idx="335">
                  <c:v>-55</c:v>
                </c:pt>
                <c:pt idx="336">
                  <c:v>-54</c:v>
                </c:pt>
                <c:pt idx="337">
                  <c:v>-53</c:v>
                </c:pt>
                <c:pt idx="338">
                  <c:v>-54</c:v>
                </c:pt>
                <c:pt idx="339">
                  <c:v>-55</c:v>
                </c:pt>
                <c:pt idx="340">
                  <c:v>-56</c:v>
                </c:pt>
                <c:pt idx="341">
                  <c:v>-57</c:v>
                </c:pt>
                <c:pt idx="342">
                  <c:v>-58</c:v>
                </c:pt>
                <c:pt idx="343">
                  <c:v>-57</c:v>
                </c:pt>
                <c:pt idx="344">
                  <c:v>-56</c:v>
                </c:pt>
                <c:pt idx="345">
                  <c:v>-55</c:v>
                </c:pt>
                <c:pt idx="346">
                  <c:v>-56</c:v>
                </c:pt>
                <c:pt idx="347">
                  <c:v>-55</c:v>
                </c:pt>
                <c:pt idx="348">
                  <c:v>-54</c:v>
                </c:pt>
                <c:pt idx="349">
                  <c:v>-53</c:v>
                </c:pt>
                <c:pt idx="350">
                  <c:v>-54</c:v>
                </c:pt>
                <c:pt idx="351">
                  <c:v>-55</c:v>
                </c:pt>
                <c:pt idx="352">
                  <c:v>-56</c:v>
                </c:pt>
                <c:pt idx="353">
                  <c:v>-57</c:v>
                </c:pt>
                <c:pt idx="354">
                  <c:v>-58</c:v>
                </c:pt>
                <c:pt idx="355">
                  <c:v>-59</c:v>
                </c:pt>
                <c:pt idx="356">
                  <c:v>-60</c:v>
                </c:pt>
                <c:pt idx="357">
                  <c:v>-61</c:v>
                </c:pt>
                <c:pt idx="358">
                  <c:v>-62</c:v>
                </c:pt>
                <c:pt idx="359">
                  <c:v>-63</c:v>
                </c:pt>
                <c:pt idx="360">
                  <c:v>-64</c:v>
                </c:pt>
                <c:pt idx="361">
                  <c:v>-65</c:v>
                </c:pt>
                <c:pt idx="362">
                  <c:v>-66</c:v>
                </c:pt>
                <c:pt idx="363">
                  <c:v>-67</c:v>
                </c:pt>
                <c:pt idx="364">
                  <c:v>-68</c:v>
                </c:pt>
                <c:pt idx="365">
                  <c:v>-69</c:v>
                </c:pt>
                <c:pt idx="366">
                  <c:v>-70</c:v>
                </c:pt>
                <c:pt idx="367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5-4996-B1D1-74456750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54160"/>
        <c:axId val="354349064"/>
      </c:lineChart>
      <c:catAx>
        <c:axId val="35435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49064"/>
        <c:crosses val="autoZero"/>
        <c:auto val="1"/>
        <c:lblAlgn val="ctr"/>
        <c:lblOffset val="100"/>
        <c:tickLblSkip val="31"/>
        <c:tickMarkSkip val="31"/>
        <c:noMultiLvlLbl val="0"/>
      </c:catAx>
      <c:valAx>
        <c:axId val="35434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54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Vazões (m3/s)</a:t>
            </a:r>
          </a:p>
        </c:rich>
      </c:tx>
      <c:layout>
        <c:manualLayout>
          <c:xMode val="edge"/>
          <c:yMode val="edge"/>
          <c:x val="0.10000009721007096"/>
          <c:y val="0.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432098765432099E-2"/>
          <c:y val="0.12325274939806077"/>
          <c:w val="0.93456877612520661"/>
          <c:h val="0.80806826316131974"/>
        </c:manualLayout>
      </c:layout>
      <c:scatterChart>
        <c:scatterStyle val="lineMarker"/>
        <c:varyColors val="0"/>
        <c:ser>
          <c:idx val="1"/>
          <c:order val="0"/>
          <c:tx>
            <c:v>Q obs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Diário'!$B$18:$B$384</c:f>
              <c:numCache>
                <c:formatCode>0</c:formatCode>
                <c:ptCount val="367"/>
                <c:pt idx="0">
                  <c:v>34.71</c:v>
                </c:pt>
                <c:pt idx="1">
                  <c:v>33.25</c:v>
                </c:pt>
                <c:pt idx="2">
                  <c:v>47.75</c:v>
                </c:pt>
                <c:pt idx="3">
                  <c:v>53.75</c:v>
                </c:pt>
                <c:pt idx="4">
                  <c:v>77.13</c:v>
                </c:pt>
                <c:pt idx="5">
                  <c:v>79.63</c:v>
                </c:pt>
                <c:pt idx="6">
                  <c:v>72.08</c:v>
                </c:pt>
                <c:pt idx="7">
                  <c:v>57.13</c:v>
                </c:pt>
                <c:pt idx="8">
                  <c:v>54.17</c:v>
                </c:pt>
                <c:pt idx="9">
                  <c:v>162.04</c:v>
                </c:pt>
                <c:pt idx="10">
                  <c:v>328.92</c:v>
                </c:pt>
                <c:pt idx="11">
                  <c:v>209.54</c:v>
                </c:pt>
                <c:pt idx="12">
                  <c:v>107.71</c:v>
                </c:pt>
                <c:pt idx="13">
                  <c:v>81.63</c:v>
                </c:pt>
                <c:pt idx="14">
                  <c:v>68.83</c:v>
                </c:pt>
                <c:pt idx="15">
                  <c:v>122.83</c:v>
                </c:pt>
                <c:pt idx="16">
                  <c:v>395.54</c:v>
                </c:pt>
                <c:pt idx="17">
                  <c:v>427.92</c:v>
                </c:pt>
                <c:pt idx="18">
                  <c:v>364.29</c:v>
                </c:pt>
                <c:pt idx="19">
                  <c:v>437.88</c:v>
                </c:pt>
                <c:pt idx="20">
                  <c:v>441.5</c:v>
                </c:pt>
                <c:pt idx="21">
                  <c:v>248.42</c:v>
                </c:pt>
                <c:pt idx="22">
                  <c:v>161.13999999999999</c:v>
                </c:pt>
                <c:pt idx="23">
                  <c:v>127.29</c:v>
                </c:pt>
                <c:pt idx="24">
                  <c:v>108.92</c:v>
                </c:pt>
                <c:pt idx="25">
                  <c:v>96.46</c:v>
                </c:pt>
                <c:pt idx="26">
                  <c:v>88.67</c:v>
                </c:pt>
                <c:pt idx="27">
                  <c:v>80.58</c:v>
                </c:pt>
                <c:pt idx="28">
                  <c:v>72.38</c:v>
                </c:pt>
                <c:pt idx="29">
                  <c:v>100.21</c:v>
                </c:pt>
                <c:pt idx="30">
                  <c:v>87.35</c:v>
                </c:pt>
                <c:pt idx="31">
                  <c:v>76</c:v>
                </c:pt>
                <c:pt idx="32">
                  <c:v>71.63</c:v>
                </c:pt>
                <c:pt idx="33">
                  <c:v>117.38</c:v>
                </c:pt>
                <c:pt idx="34">
                  <c:v>167.25</c:v>
                </c:pt>
                <c:pt idx="35">
                  <c:v>112.54</c:v>
                </c:pt>
                <c:pt idx="36">
                  <c:v>92.58</c:v>
                </c:pt>
                <c:pt idx="37">
                  <c:v>114.5</c:v>
                </c:pt>
                <c:pt idx="38">
                  <c:v>149.91999999999999</c:v>
                </c:pt>
                <c:pt idx="39">
                  <c:v>137.21</c:v>
                </c:pt>
                <c:pt idx="40">
                  <c:v>121.08</c:v>
                </c:pt>
                <c:pt idx="41">
                  <c:v>157.58000000000001</c:v>
                </c:pt>
                <c:pt idx="42">
                  <c:v>204.71</c:v>
                </c:pt>
                <c:pt idx="43">
                  <c:v>210.74</c:v>
                </c:pt>
                <c:pt idx="44">
                  <c:v>191.13</c:v>
                </c:pt>
                <c:pt idx="45">
                  <c:v>141.58000000000001</c:v>
                </c:pt>
                <c:pt idx="46">
                  <c:v>230.46</c:v>
                </c:pt>
                <c:pt idx="47">
                  <c:v>132.16999999999999</c:v>
                </c:pt>
                <c:pt idx="48">
                  <c:v>94.91</c:v>
                </c:pt>
                <c:pt idx="49">
                  <c:v>84.91</c:v>
                </c:pt>
                <c:pt idx="50">
                  <c:v>77.42</c:v>
                </c:pt>
                <c:pt idx="51">
                  <c:v>98.88</c:v>
                </c:pt>
                <c:pt idx="52">
                  <c:v>126.67</c:v>
                </c:pt>
                <c:pt idx="53">
                  <c:v>137.66999999999999</c:v>
                </c:pt>
                <c:pt idx="54">
                  <c:v>266.20999999999998</c:v>
                </c:pt>
                <c:pt idx="55">
                  <c:v>293.92</c:v>
                </c:pt>
                <c:pt idx="56">
                  <c:v>262.25</c:v>
                </c:pt>
                <c:pt idx="57">
                  <c:v>280.54000000000002</c:v>
                </c:pt>
                <c:pt idx="58">
                  <c:v>444.88</c:v>
                </c:pt>
                <c:pt idx="59">
                  <c:v>325.08</c:v>
                </c:pt>
                <c:pt idx="60">
                  <c:v>154.04</c:v>
                </c:pt>
                <c:pt idx="61">
                  <c:v>267.29000000000002</c:v>
                </c:pt>
                <c:pt idx="62">
                  <c:v>429.39</c:v>
                </c:pt>
                <c:pt idx="63">
                  <c:v>467.63</c:v>
                </c:pt>
                <c:pt idx="64">
                  <c:v>262.20999999999998</c:v>
                </c:pt>
                <c:pt idx="65">
                  <c:v>270.45999999999998</c:v>
                </c:pt>
                <c:pt idx="66">
                  <c:v>236.71</c:v>
                </c:pt>
                <c:pt idx="67">
                  <c:v>195.46</c:v>
                </c:pt>
                <c:pt idx="68">
                  <c:v>158.04</c:v>
                </c:pt>
                <c:pt idx="69">
                  <c:v>136.11000000000001</c:v>
                </c:pt>
                <c:pt idx="70">
                  <c:v>160.16999999999999</c:v>
                </c:pt>
                <c:pt idx="71">
                  <c:v>259.92</c:v>
                </c:pt>
                <c:pt idx="72">
                  <c:v>249.88</c:v>
                </c:pt>
                <c:pt idx="73">
                  <c:v>194.08</c:v>
                </c:pt>
                <c:pt idx="74">
                  <c:v>237.42</c:v>
                </c:pt>
                <c:pt idx="75">
                  <c:v>284.45999999999998</c:v>
                </c:pt>
                <c:pt idx="76">
                  <c:v>178.58</c:v>
                </c:pt>
                <c:pt idx="77">
                  <c:v>173.17</c:v>
                </c:pt>
                <c:pt idx="78">
                  <c:v>236.92</c:v>
                </c:pt>
                <c:pt idx="79">
                  <c:v>207</c:v>
                </c:pt>
                <c:pt idx="80">
                  <c:v>226.17</c:v>
                </c:pt>
                <c:pt idx="81">
                  <c:v>195.08</c:v>
                </c:pt>
                <c:pt idx="82">
                  <c:v>185.04</c:v>
                </c:pt>
                <c:pt idx="83">
                  <c:v>203</c:v>
                </c:pt>
                <c:pt idx="84">
                  <c:v>153.91999999999999</c:v>
                </c:pt>
                <c:pt idx="85">
                  <c:v>131.29</c:v>
                </c:pt>
                <c:pt idx="86">
                  <c:v>121.17</c:v>
                </c:pt>
                <c:pt idx="87">
                  <c:v>125.92</c:v>
                </c:pt>
                <c:pt idx="88">
                  <c:v>172.83</c:v>
                </c:pt>
                <c:pt idx="89">
                  <c:v>140.54</c:v>
                </c:pt>
                <c:pt idx="90">
                  <c:v>118.13</c:v>
                </c:pt>
                <c:pt idx="91">
                  <c:v>109.58</c:v>
                </c:pt>
                <c:pt idx="92">
                  <c:v>115.25</c:v>
                </c:pt>
                <c:pt idx="93">
                  <c:v>136.96</c:v>
                </c:pt>
                <c:pt idx="94">
                  <c:v>187.38</c:v>
                </c:pt>
                <c:pt idx="95">
                  <c:v>153.5</c:v>
                </c:pt>
                <c:pt idx="96">
                  <c:v>186.13</c:v>
                </c:pt>
                <c:pt idx="97">
                  <c:v>316.45999999999998</c:v>
                </c:pt>
                <c:pt idx="98">
                  <c:v>432.79</c:v>
                </c:pt>
                <c:pt idx="99">
                  <c:v>323.5</c:v>
                </c:pt>
                <c:pt idx="100">
                  <c:v>198.75</c:v>
                </c:pt>
                <c:pt idx="101">
                  <c:v>231.58</c:v>
                </c:pt>
                <c:pt idx="102">
                  <c:v>209.42</c:v>
                </c:pt>
                <c:pt idx="103">
                  <c:v>160.46</c:v>
                </c:pt>
                <c:pt idx="104">
                  <c:v>135.46</c:v>
                </c:pt>
                <c:pt idx="105">
                  <c:v>120.92</c:v>
                </c:pt>
                <c:pt idx="106">
                  <c:v>111.79</c:v>
                </c:pt>
                <c:pt idx="107">
                  <c:v>157.41999999999999</c:v>
                </c:pt>
                <c:pt idx="108">
                  <c:v>337</c:v>
                </c:pt>
                <c:pt idx="109">
                  <c:v>850.96</c:v>
                </c:pt>
                <c:pt idx="110">
                  <c:v>944.67</c:v>
                </c:pt>
                <c:pt idx="111">
                  <c:v>967.08</c:v>
                </c:pt>
                <c:pt idx="112">
                  <c:v>704</c:v>
                </c:pt>
                <c:pt idx="113">
                  <c:v>414.42</c:v>
                </c:pt>
                <c:pt idx="114">
                  <c:v>232.88</c:v>
                </c:pt>
                <c:pt idx="115">
                  <c:v>198.5</c:v>
                </c:pt>
                <c:pt idx="116">
                  <c:v>175.79</c:v>
                </c:pt>
                <c:pt idx="117">
                  <c:v>160.54</c:v>
                </c:pt>
                <c:pt idx="118">
                  <c:v>148.46</c:v>
                </c:pt>
                <c:pt idx="119">
                  <c:v>139.38</c:v>
                </c:pt>
                <c:pt idx="120">
                  <c:v>131.04</c:v>
                </c:pt>
                <c:pt idx="121">
                  <c:v>124.17</c:v>
                </c:pt>
                <c:pt idx="122">
                  <c:v>118.58</c:v>
                </c:pt>
                <c:pt idx="123">
                  <c:v>121.33</c:v>
                </c:pt>
                <c:pt idx="124">
                  <c:v>125.38</c:v>
                </c:pt>
                <c:pt idx="125">
                  <c:v>112.42</c:v>
                </c:pt>
                <c:pt idx="126">
                  <c:v>118.75</c:v>
                </c:pt>
                <c:pt idx="127">
                  <c:v>125.75</c:v>
                </c:pt>
                <c:pt idx="128">
                  <c:v>110.13</c:v>
                </c:pt>
                <c:pt idx="129">
                  <c:v>112.46</c:v>
                </c:pt>
                <c:pt idx="130">
                  <c:v>106.83</c:v>
                </c:pt>
                <c:pt idx="131">
                  <c:v>98.33</c:v>
                </c:pt>
                <c:pt idx="132">
                  <c:v>92.13</c:v>
                </c:pt>
                <c:pt idx="133">
                  <c:v>116.5</c:v>
                </c:pt>
                <c:pt idx="134">
                  <c:v>157.04</c:v>
                </c:pt>
                <c:pt idx="135">
                  <c:v>133.46</c:v>
                </c:pt>
                <c:pt idx="136">
                  <c:v>101.71</c:v>
                </c:pt>
                <c:pt idx="137">
                  <c:v>96.42</c:v>
                </c:pt>
                <c:pt idx="138">
                  <c:v>89.33</c:v>
                </c:pt>
                <c:pt idx="139">
                  <c:v>84.38</c:v>
                </c:pt>
                <c:pt idx="140">
                  <c:v>84.71</c:v>
                </c:pt>
                <c:pt idx="141">
                  <c:v>140.83000000000001</c:v>
                </c:pt>
                <c:pt idx="142">
                  <c:v>187.42</c:v>
                </c:pt>
                <c:pt idx="143">
                  <c:v>106.29</c:v>
                </c:pt>
                <c:pt idx="144">
                  <c:v>92.46</c:v>
                </c:pt>
                <c:pt idx="145">
                  <c:v>105.67</c:v>
                </c:pt>
                <c:pt idx="146">
                  <c:v>97.58</c:v>
                </c:pt>
                <c:pt idx="147">
                  <c:v>123.96</c:v>
                </c:pt>
                <c:pt idx="148">
                  <c:v>214.79</c:v>
                </c:pt>
                <c:pt idx="149">
                  <c:v>231.79</c:v>
                </c:pt>
                <c:pt idx="150">
                  <c:v>174.71</c:v>
                </c:pt>
                <c:pt idx="151">
                  <c:v>213.92</c:v>
                </c:pt>
                <c:pt idx="152">
                  <c:v>237.88</c:v>
                </c:pt>
                <c:pt idx="153">
                  <c:v>261.95999999999998</c:v>
                </c:pt>
                <c:pt idx="154">
                  <c:v>260.63</c:v>
                </c:pt>
                <c:pt idx="155">
                  <c:v>201.38</c:v>
                </c:pt>
                <c:pt idx="156">
                  <c:v>324.42</c:v>
                </c:pt>
                <c:pt idx="157">
                  <c:v>444.25</c:v>
                </c:pt>
                <c:pt idx="158">
                  <c:v>412.58</c:v>
                </c:pt>
                <c:pt idx="159">
                  <c:v>240.71</c:v>
                </c:pt>
                <c:pt idx="160">
                  <c:v>171.46</c:v>
                </c:pt>
                <c:pt idx="161">
                  <c:v>150.29</c:v>
                </c:pt>
                <c:pt idx="162">
                  <c:v>135.21</c:v>
                </c:pt>
                <c:pt idx="163">
                  <c:v>126.92</c:v>
                </c:pt>
                <c:pt idx="164">
                  <c:v>114.42</c:v>
                </c:pt>
                <c:pt idx="165">
                  <c:v>105.46</c:v>
                </c:pt>
                <c:pt idx="166">
                  <c:v>100.13</c:v>
                </c:pt>
                <c:pt idx="167">
                  <c:v>99.54</c:v>
                </c:pt>
                <c:pt idx="168">
                  <c:v>124.46</c:v>
                </c:pt>
                <c:pt idx="169">
                  <c:v>137.21</c:v>
                </c:pt>
                <c:pt idx="170">
                  <c:v>111.33</c:v>
                </c:pt>
                <c:pt idx="171">
                  <c:v>95.08</c:v>
                </c:pt>
                <c:pt idx="172">
                  <c:v>88.17</c:v>
                </c:pt>
                <c:pt idx="173">
                  <c:v>84.17</c:v>
                </c:pt>
                <c:pt idx="174">
                  <c:v>88.58</c:v>
                </c:pt>
                <c:pt idx="175">
                  <c:v>166.17</c:v>
                </c:pt>
                <c:pt idx="176">
                  <c:v>95.08</c:v>
                </c:pt>
                <c:pt idx="177">
                  <c:v>84.67</c:v>
                </c:pt>
                <c:pt idx="178">
                  <c:v>79</c:v>
                </c:pt>
                <c:pt idx="179">
                  <c:v>75.5</c:v>
                </c:pt>
                <c:pt idx="180">
                  <c:v>73.63</c:v>
                </c:pt>
                <c:pt idx="181">
                  <c:v>79.33</c:v>
                </c:pt>
                <c:pt idx="182">
                  <c:v>98.75</c:v>
                </c:pt>
                <c:pt idx="183">
                  <c:v>179.88</c:v>
                </c:pt>
                <c:pt idx="184">
                  <c:v>196.17</c:v>
                </c:pt>
                <c:pt idx="185">
                  <c:v>127.33</c:v>
                </c:pt>
                <c:pt idx="186">
                  <c:v>104.21</c:v>
                </c:pt>
                <c:pt idx="187">
                  <c:v>90.83</c:v>
                </c:pt>
                <c:pt idx="188">
                  <c:v>83.71</c:v>
                </c:pt>
                <c:pt idx="189">
                  <c:v>84.96</c:v>
                </c:pt>
                <c:pt idx="190">
                  <c:v>86.083333300000007</c:v>
                </c:pt>
                <c:pt idx="191">
                  <c:v>76.25</c:v>
                </c:pt>
                <c:pt idx="192">
                  <c:v>72.75</c:v>
                </c:pt>
                <c:pt idx="193">
                  <c:v>70.583333300000007</c:v>
                </c:pt>
                <c:pt idx="194">
                  <c:v>68.333333300000007</c:v>
                </c:pt>
                <c:pt idx="195">
                  <c:v>66.375</c:v>
                </c:pt>
                <c:pt idx="196">
                  <c:v>64.75</c:v>
                </c:pt>
                <c:pt idx="197">
                  <c:v>63.75</c:v>
                </c:pt>
                <c:pt idx="198">
                  <c:v>62.166666599999999</c:v>
                </c:pt>
                <c:pt idx="199">
                  <c:v>61.666666599999999</c:v>
                </c:pt>
                <c:pt idx="200">
                  <c:v>60.791666599999999</c:v>
                </c:pt>
                <c:pt idx="201">
                  <c:v>59.875</c:v>
                </c:pt>
                <c:pt idx="202">
                  <c:v>60.625</c:v>
                </c:pt>
                <c:pt idx="203">
                  <c:v>58.916666599999999</c:v>
                </c:pt>
                <c:pt idx="204">
                  <c:v>58</c:v>
                </c:pt>
                <c:pt idx="205">
                  <c:v>57.75</c:v>
                </c:pt>
                <c:pt idx="206">
                  <c:v>56.2083333</c:v>
                </c:pt>
                <c:pt idx="207">
                  <c:v>55.625</c:v>
                </c:pt>
                <c:pt idx="208">
                  <c:v>54.75</c:v>
                </c:pt>
                <c:pt idx="209">
                  <c:v>53.541666599999999</c:v>
                </c:pt>
                <c:pt idx="210">
                  <c:v>53</c:v>
                </c:pt>
                <c:pt idx="211">
                  <c:v>52.416666599999999</c:v>
                </c:pt>
                <c:pt idx="212">
                  <c:v>52</c:v>
                </c:pt>
                <c:pt idx="213">
                  <c:v>51.791666599999999</c:v>
                </c:pt>
                <c:pt idx="214">
                  <c:v>51.0833333</c:v>
                </c:pt>
                <c:pt idx="215">
                  <c:v>68.833333300000007</c:v>
                </c:pt>
                <c:pt idx="216">
                  <c:v>85.833333300000007</c:v>
                </c:pt>
                <c:pt idx="217">
                  <c:v>79.791666599999999</c:v>
                </c:pt>
                <c:pt idx="218">
                  <c:v>64.5</c:v>
                </c:pt>
                <c:pt idx="219">
                  <c:v>57.7083333</c:v>
                </c:pt>
                <c:pt idx="220">
                  <c:v>54.8333333</c:v>
                </c:pt>
                <c:pt idx="221">
                  <c:v>53</c:v>
                </c:pt>
                <c:pt idx="222">
                  <c:v>52.2083333</c:v>
                </c:pt>
                <c:pt idx="223">
                  <c:v>51.9583333</c:v>
                </c:pt>
                <c:pt idx="224">
                  <c:v>51</c:v>
                </c:pt>
                <c:pt idx="225">
                  <c:v>50.791666599999999</c:v>
                </c:pt>
                <c:pt idx="226">
                  <c:v>50.9583333</c:v>
                </c:pt>
                <c:pt idx="227">
                  <c:v>57.791666599999999</c:v>
                </c:pt>
                <c:pt idx="228">
                  <c:v>127.20833330000001</c:v>
                </c:pt>
                <c:pt idx="229">
                  <c:v>215.04166660000001</c:v>
                </c:pt>
                <c:pt idx="230">
                  <c:v>181</c:v>
                </c:pt>
                <c:pt idx="231">
                  <c:v>122.625</c:v>
                </c:pt>
                <c:pt idx="232">
                  <c:v>92.125</c:v>
                </c:pt>
                <c:pt idx="233">
                  <c:v>78.708333300000007</c:v>
                </c:pt>
                <c:pt idx="234">
                  <c:v>71.458333300000007</c:v>
                </c:pt>
                <c:pt idx="235">
                  <c:v>75.333333300000007</c:v>
                </c:pt>
                <c:pt idx="236">
                  <c:v>68.791666599999999</c:v>
                </c:pt>
                <c:pt idx="237">
                  <c:v>75.25</c:v>
                </c:pt>
                <c:pt idx="238">
                  <c:v>86</c:v>
                </c:pt>
                <c:pt idx="239">
                  <c:v>76.041666599999999</c:v>
                </c:pt>
                <c:pt idx="240">
                  <c:v>96.333333300000007</c:v>
                </c:pt>
                <c:pt idx="241">
                  <c:v>264.58333329999999</c:v>
                </c:pt>
                <c:pt idx="242">
                  <c:v>263.125</c:v>
                </c:pt>
                <c:pt idx="243">
                  <c:v>202.875</c:v>
                </c:pt>
                <c:pt idx="244">
                  <c:v>136.08333329999999</c:v>
                </c:pt>
                <c:pt idx="245">
                  <c:v>106.625</c:v>
                </c:pt>
                <c:pt idx="246">
                  <c:v>93.208333300000007</c:v>
                </c:pt>
                <c:pt idx="247">
                  <c:v>86.75</c:v>
                </c:pt>
                <c:pt idx="248">
                  <c:v>174.20833329999999</c:v>
                </c:pt>
                <c:pt idx="249">
                  <c:v>326.66666659999999</c:v>
                </c:pt>
                <c:pt idx="250">
                  <c:v>286.16666659999999</c:v>
                </c:pt>
                <c:pt idx="251">
                  <c:v>236.91666660000001</c:v>
                </c:pt>
                <c:pt idx="252">
                  <c:v>211.70833329999999</c:v>
                </c:pt>
                <c:pt idx="253">
                  <c:v>172.45833329999999</c:v>
                </c:pt>
                <c:pt idx="254">
                  <c:v>169.375</c:v>
                </c:pt>
                <c:pt idx="255">
                  <c:v>334.33333329999999</c:v>
                </c:pt>
                <c:pt idx="256">
                  <c:v>371.83333329999999</c:v>
                </c:pt>
                <c:pt idx="257">
                  <c:v>344.875</c:v>
                </c:pt>
                <c:pt idx="258">
                  <c:v>295.70833329999999</c:v>
                </c:pt>
                <c:pt idx="259">
                  <c:v>214.66666660000001</c:v>
                </c:pt>
                <c:pt idx="260">
                  <c:v>171.29166660000001</c:v>
                </c:pt>
                <c:pt idx="261">
                  <c:v>148.66666660000001</c:v>
                </c:pt>
                <c:pt idx="262">
                  <c:v>133.91666660000001</c:v>
                </c:pt>
                <c:pt idx="263">
                  <c:v>123.25</c:v>
                </c:pt>
                <c:pt idx="264">
                  <c:v>115.25</c:v>
                </c:pt>
                <c:pt idx="265">
                  <c:v>109.2916666</c:v>
                </c:pt>
                <c:pt idx="266">
                  <c:v>104.875</c:v>
                </c:pt>
                <c:pt idx="267">
                  <c:v>100.95833330000001</c:v>
                </c:pt>
                <c:pt idx="268">
                  <c:v>97.166666599999999</c:v>
                </c:pt>
                <c:pt idx="269">
                  <c:v>93.666666599999999</c:v>
                </c:pt>
                <c:pt idx="270">
                  <c:v>81.458333300000007</c:v>
                </c:pt>
                <c:pt idx="271">
                  <c:v>64.125</c:v>
                </c:pt>
                <c:pt idx="272">
                  <c:v>64</c:v>
                </c:pt>
                <c:pt idx="273">
                  <c:v>64.875</c:v>
                </c:pt>
                <c:pt idx="274">
                  <c:v>66.625</c:v>
                </c:pt>
                <c:pt idx="275">
                  <c:v>62.916666599999999</c:v>
                </c:pt>
                <c:pt idx="276">
                  <c:v>58.5833333</c:v>
                </c:pt>
                <c:pt idx="277">
                  <c:v>56.25</c:v>
                </c:pt>
                <c:pt idx="278">
                  <c:v>54.75</c:v>
                </c:pt>
                <c:pt idx="279">
                  <c:v>52.916666599999999</c:v>
                </c:pt>
                <c:pt idx="280">
                  <c:v>51.875</c:v>
                </c:pt>
                <c:pt idx="281">
                  <c:v>50.541666599999999</c:v>
                </c:pt>
                <c:pt idx="282">
                  <c:v>49.541666599999999</c:v>
                </c:pt>
                <c:pt idx="283">
                  <c:v>48.375</c:v>
                </c:pt>
                <c:pt idx="284">
                  <c:v>46.9583333</c:v>
                </c:pt>
                <c:pt idx="285">
                  <c:v>46</c:v>
                </c:pt>
                <c:pt idx="286">
                  <c:v>45.375</c:v>
                </c:pt>
                <c:pt idx="287">
                  <c:v>44.7083333</c:v>
                </c:pt>
                <c:pt idx="288">
                  <c:v>43.3333333</c:v>
                </c:pt>
                <c:pt idx="289">
                  <c:v>42.8333333</c:v>
                </c:pt>
                <c:pt idx="290">
                  <c:v>42</c:v>
                </c:pt>
                <c:pt idx="291">
                  <c:v>41.166666599999999</c:v>
                </c:pt>
                <c:pt idx="292">
                  <c:v>40.875</c:v>
                </c:pt>
                <c:pt idx="293">
                  <c:v>40</c:v>
                </c:pt>
                <c:pt idx="294">
                  <c:v>39.791666599999999</c:v>
                </c:pt>
                <c:pt idx="295">
                  <c:v>38.75</c:v>
                </c:pt>
                <c:pt idx="296">
                  <c:v>48.916666599999999</c:v>
                </c:pt>
                <c:pt idx="297">
                  <c:v>64.083333300000007</c:v>
                </c:pt>
                <c:pt idx="298">
                  <c:v>79.833333300000007</c:v>
                </c:pt>
                <c:pt idx="299">
                  <c:v>54.2083333</c:v>
                </c:pt>
                <c:pt idx="300">
                  <c:v>45.875</c:v>
                </c:pt>
                <c:pt idx="301">
                  <c:v>42.541666599999999</c:v>
                </c:pt>
                <c:pt idx="302">
                  <c:v>40.8333333</c:v>
                </c:pt>
                <c:pt idx="303">
                  <c:v>39.625</c:v>
                </c:pt>
                <c:pt idx="304">
                  <c:v>38.041666599999999</c:v>
                </c:pt>
                <c:pt idx="305">
                  <c:v>37.25</c:v>
                </c:pt>
                <c:pt idx="306">
                  <c:v>36.75</c:v>
                </c:pt>
                <c:pt idx="307">
                  <c:v>35.875</c:v>
                </c:pt>
                <c:pt idx="308">
                  <c:v>35</c:v>
                </c:pt>
                <c:pt idx="309">
                  <c:v>34.541666599999999</c:v>
                </c:pt>
                <c:pt idx="310">
                  <c:v>33.8333333</c:v>
                </c:pt>
                <c:pt idx="311">
                  <c:v>33</c:v>
                </c:pt>
                <c:pt idx="312">
                  <c:v>33</c:v>
                </c:pt>
                <c:pt idx="313">
                  <c:v>32.7083333</c:v>
                </c:pt>
                <c:pt idx="314">
                  <c:v>32</c:v>
                </c:pt>
                <c:pt idx="315">
                  <c:v>31.625</c:v>
                </c:pt>
                <c:pt idx="316">
                  <c:v>31</c:v>
                </c:pt>
                <c:pt idx="317">
                  <c:v>30.791666599999999</c:v>
                </c:pt>
                <c:pt idx="318">
                  <c:v>30</c:v>
                </c:pt>
                <c:pt idx="319">
                  <c:v>30</c:v>
                </c:pt>
                <c:pt idx="320">
                  <c:v>30.3333333</c:v>
                </c:pt>
                <c:pt idx="321">
                  <c:v>28.666666599999999</c:v>
                </c:pt>
                <c:pt idx="322">
                  <c:v>31.375</c:v>
                </c:pt>
                <c:pt idx="323">
                  <c:v>28.541666599999999</c:v>
                </c:pt>
                <c:pt idx="324">
                  <c:v>24.875</c:v>
                </c:pt>
                <c:pt idx="325">
                  <c:v>23.375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23.25</c:v>
                </c:pt>
                <c:pt idx="330">
                  <c:v>29.0833333</c:v>
                </c:pt>
                <c:pt idx="331">
                  <c:v>49.875</c:v>
                </c:pt>
                <c:pt idx="332">
                  <c:v>148.33333329999999</c:v>
                </c:pt>
                <c:pt idx="333">
                  <c:v>255.54166660000001</c:v>
                </c:pt>
                <c:pt idx="334">
                  <c:v>118.625</c:v>
                </c:pt>
                <c:pt idx="335">
                  <c:v>63.7083333</c:v>
                </c:pt>
                <c:pt idx="336">
                  <c:v>49.9583333</c:v>
                </c:pt>
                <c:pt idx="337">
                  <c:v>42.541666599999999</c:v>
                </c:pt>
                <c:pt idx="338">
                  <c:v>37.8333333</c:v>
                </c:pt>
                <c:pt idx="339">
                  <c:v>34.666666599999999</c:v>
                </c:pt>
                <c:pt idx="340">
                  <c:v>32.25</c:v>
                </c:pt>
                <c:pt idx="341">
                  <c:v>33.5</c:v>
                </c:pt>
                <c:pt idx="342">
                  <c:v>54.166666599999999</c:v>
                </c:pt>
                <c:pt idx="343">
                  <c:v>76.791666599999999</c:v>
                </c:pt>
                <c:pt idx="344">
                  <c:v>55.875</c:v>
                </c:pt>
                <c:pt idx="345">
                  <c:v>43.166666599999999</c:v>
                </c:pt>
                <c:pt idx="346">
                  <c:v>42.0833333</c:v>
                </c:pt>
                <c:pt idx="347">
                  <c:v>45.5</c:v>
                </c:pt>
                <c:pt idx="348">
                  <c:v>65.166666599999999</c:v>
                </c:pt>
                <c:pt idx="349">
                  <c:v>77.666666599999999</c:v>
                </c:pt>
                <c:pt idx="350">
                  <c:v>63.5833333</c:v>
                </c:pt>
                <c:pt idx="351">
                  <c:v>50.666666599999999</c:v>
                </c:pt>
                <c:pt idx="352">
                  <c:v>43.75</c:v>
                </c:pt>
                <c:pt idx="353">
                  <c:v>39.3333333</c:v>
                </c:pt>
                <c:pt idx="354">
                  <c:v>36.0833333</c:v>
                </c:pt>
                <c:pt idx="355">
                  <c:v>34</c:v>
                </c:pt>
                <c:pt idx="356">
                  <c:v>32.0833333</c:v>
                </c:pt>
                <c:pt idx="357">
                  <c:v>30.4583333</c:v>
                </c:pt>
                <c:pt idx="358">
                  <c:v>29.791666599999999</c:v>
                </c:pt>
                <c:pt idx="359">
                  <c:v>28.0833333</c:v>
                </c:pt>
                <c:pt idx="360">
                  <c:v>26.75</c:v>
                </c:pt>
                <c:pt idx="361">
                  <c:v>26.75</c:v>
                </c:pt>
                <c:pt idx="362">
                  <c:v>28.0833333</c:v>
                </c:pt>
                <c:pt idx="363">
                  <c:v>30.625</c:v>
                </c:pt>
                <c:pt idx="364">
                  <c:v>27.75</c:v>
                </c:pt>
                <c:pt idx="365">
                  <c:v>24.8333333</c:v>
                </c:pt>
                <c:pt idx="36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9-4168-AFAE-CC92743FBE17}"/>
            </c:ext>
          </c:extLst>
        </c:ser>
        <c:ser>
          <c:idx val="2"/>
          <c:order val="1"/>
          <c:tx>
            <c:v>Q calc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Diário'!$V$18:$V$384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216.6397287200414</c:v>
                </c:pt>
                <c:pt idx="3">
                  <c:v>156.69617722466916</c:v>
                </c:pt>
                <c:pt idx="4">
                  <c:v>181.08510510765717</c:v>
                </c:pt>
                <c:pt idx="5">
                  <c:v>110.02484169400701</c:v>
                </c:pt>
                <c:pt idx="6">
                  <c:v>138.94467785919159</c:v>
                </c:pt>
                <c:pt idx="7">
                  <c:v>90.628128077386251</c:v>
                </c:pt>
                <c:pt idx="8">
                  <c:v>66.800617787560611</c:v>
                </c:pt>
                <c:pt idx="9">
                  <c:v>74.412939157205201</c:v>
                </c:pt>
                <c:pt idx="10">
                  <c:v>209.95408529718179</c:v>
                </c:pt>
                <c:pt idx="11">
                  <c:v>128.6219161559323</c:v>
                </c:pt>
                <c:pt idx="12">
                  <c:v>88.295764722595777</c:v>
                </c:pt>
                <c:pt idx="13">
                  <c:v>68.274234349259089</c:v>
                </c:pt>
                <c:pt idx="14">
                  <c:v>58.244366957474462</c:v>
                </c:pt>
                <c:pt idx="15">
                  <c:v>53.077825408292853</c:v>
                </c:pt>
                <c:pt idx="16">
                  <c:v>660.74633192495958</c:v>
                </c:pt>
                <c:pt idx="17">
                  <c:v>388.05858130817734</c:v>
                </c:pt>
                <c:pt idx="18">
                  <c:v>392.59389335162689</c:v>
                </c:pt>
                <c:pt idx="19">
                  <c:v>358.51882289881263</c:v>
                </c:pt>
                <c:pt idx="20">
                  <c:v>210.36654712263021</c:v>
                </c:pt>
                <c:pt idx="21">
                  <c:v>137.01147526217264</c:v>
                </c:pt>
                <c:pt idx="22">
                  <c:v>100.75298159344284</c:v>
                </c:pt>
                <c:pt idx="23">
                  <c:v>82.80904086765814</c:v>
                </c:pt>
                <c:pt idx="24">
                  <c:v>73.832574936954103</c:v>
                </c:pt>
                <c:pt idx="25">
                  <c:v>69.176714698023844</c:v>
                </c:pt>
                <c:pt idx="26">
                  <c:v>66.540972843007495</c:v>
                </c:pt>
                <c:pt idx="27">
                  <c:v>64.804872855647545</c:v>
                </c:pt>
                <c:pt idx="28">
                  <c:v>63.427850135512863</c:v>
                </c:pt>
                <c:pt idx="29">
                  <c:v>122.48730454766627</c:v>
                </c:pt>
                <c:pt idx="30">
                  <c:v>92.096067576945828</c:v>
                </c:pt>
                <c:pt idx="31">
                  <c:v>76.235407096866808</c:v>
                </c:pt>
                <c:pt idx="32">
                  <c:v>67.820857824342184</c:v>
                </c:pt>
                <c:pt idx="33">
                  <c:v>82.909798306410636</c:v>
                </c:pt>
                <c:pt idx="34">
                  <c:v>86.727056168411877</c:v>
                </c:pt>
                <c:pt idx="35">
                  <c:v>89.569775392145146</c:v>
                </c:pt>
                <c:pt idx="36">
                  <c:v>73.435035414934603</c:v>
                </c:pt>
                <c:pt idx="37">
                  <c:v>64.944701499538667</c:v>
                </c:pt>
                <c:pt idx="38">
                  <c:v>124.96614706792622</c:v>
                </c:pt>
                <c:pt idx="39">
                  <c:v>136.99898540975119</c:v>
                </c:pt>
                <c:pt idx="40">
                  <c:v>96.811321804429937</c:v>
                </c:pt>
                <c:pt idx="41">
                  <c:v>99.296802513524796</c:v>
                </c:pt>
                <c:pt idx="42">
                  <c:v>183.20770056410592</c:v>
                </c:pt>
                <c:pt idx="43">
                  <c:v>129.89179895778344</c:v>
                </c:pt>
                <c:pt idx="44">
                  <c:v>98.041797655079435</c:v>
                </c:pt>
                <c:pt idx="45">
                  <c:v>78.566897761832323</c:v>
                </c:pt>
                <c:pt idx="46">
                  <c:v>164.24059736433941</c:v>
                </c:pt>
                <c:pt idx="47">
                  <c:v>112.34211543387728</c:v>
                </c:pt>
                <c:pt idx="48">
                  <c:v>86.347586047050598</c:v>
                </c:pt>
                <c:pt idx="49">
                  <c:v>81.585702953919565</c:v>
                </c:pt>
                <c:pt idx="50">
                  <c:v>70.704263548027981</c:v>
                </c:pt>
                <c:pt idx="51">
                  <c:v>68.171847431292136</c:v>
                </c:pt>
                <c:pt idx="52">
                  <c:v>292.53935919830337</c:v>
                </c:pt>
                <c:pt idx="53">
                  <c:v>176.7774805294753</c:v>
                </c:pt>
                <c:pt idx="54">
                  <c:v>376.69161420090614</c:v>
                </c:pt>
                <c:pt idx="55">
                  <c:v>361.41502005171418</c:v>
                </c:pt>
                <c:pt idx="56">
                  <c:v>219.75797474236572</c:v>
                </c:pt>
                <c:pt idx="57">
                  <c:v>296.15259755178124</c:v>
                </c:pt>
                <c:pt idx="58">
                  <c:v>306.81215220773083</c:v>
                </c:pt>
                <c:pt idx="59">
                  <c:v>191.43517108199254</c:v>
                </c:pt>
                <c:pt idx="60">
                  <c:v>135.76717009178216</c:v>
                </c:pt>
                <c:pt idx="61">
                  <c:v>350.66251238728887</c:v>
                </c:pt>
                <c:pt idx="62">
                  <c:v>339.29999849403578</c:v>
                </c:pt>
                <c:pt idx="63">
                  <c:v>254.44050898624775</c:v>
                </c:pt>
                <c:pt idx="64">
                  <c:v>170.90438275908812</c:v>
                </c:pt>
                <c:pt idx="65">
                  <c:v>129.47418318757678</c:v>
                </c:pt>
                <c:pt idx="66">
                  <c:v>281.65620103002311</c:v>
                </c:pt>
                <c:pt idx="67">
                  <c:v>186.53968317543411</c:v>
                </c:pt>
                <c:pt idx="68">
                  <c:v>140.10938357919042</c:v>
                </c:pt>
                <c:pt idx="69">
                  <c:v>115.81312081342264</c:v>
                </c:pt>
                <c:pt idx="70">
                  <c:v>225.04933555188342</c:v>
                </c:pt>
                <c:pt idx="71">
                  <c:v>162.81877588161714</c:v>
                </c:pt>
                <c:pt idx="72">
                  <c:v>138.80418057341282</c:v>
                </c:pt>
                <c:pt idx="73">
                  <c:v>116.22847495670176</c:v>
                </c:pt>
                <c:pt idx="74">
                  <c:v>197.72440179853584</c:v>
                </c:pt>
                <c:pt idx="75">
                  <c:v>146.30506604359925</c:v>
                </c:pt>
                <c:pt idx="76">
                  <c:v>120.33426844026255</c:v>
                </c:pt>
                <c:pt idx="77">
                  <c:v>106.99885934527624</c:v>
                </c:pt>
                <c:pt idx="78">
                  <c:v>189.23212978855076</c:v>
                </c:pt>
                <c:pt idx="79">
                  <c:v>206.39179937298422</c:v>
                </c:pt>
                <c:pt idx="80">
                  <c:v>183.98436164194305</c:v>
                </c:pt>
                <c:pt idx="81">
                  <c:v>139.98750654805625</c:v>
                </c:pt>
                <c:pt idx="82">
                  <c:v>201.9054525178783</c:v>
                </c:pt>
                <c:pt idx="83">
                  <c:v>149.56439056427467</c:v>
                </c:pt>
                <c:pt idx="84">
                  <c:v>123.28580997346995</c:v>
                </c:pt>
                <c:pt idx="85">
                  <c:v>109.81743239798597</c:v>
                </c:pt>
                <c:pt idx="86">
                  <c:v>104.18725291592327</c:v>
                </c:pt>
                <c:pt idx="87">
                  <c:v>117.57159747038462</c:v>
                </c:pt>
                <c:pt idx="88">
                  <c:v>111.11557623871143</c:v>
                </c:pt>
                <c:pt idx="89">
                  <c:v>102.1762792522689</c:v>
                </c:pt>
                <c:pt idx="90">
                  <c:v>97.073719645864983</c:v>
                </c:pt>
                <c:pt idx="91">
                  <c:v>93.788911221402046</c:v>
                </c:pt>
                <c:pt idx="92">
                  <c:v>112.78366497459341</c:v>
                </c:pt>
                <c:pt idx="93">
                  <c:v>101.47082092677178</c:v>
                </c:pt>
                <c:pt idx="94">
                  <c:v>116.27109367945769</c:v>
                </c:pt>
                <c:pt idx="95">
                  <c:v>131.74896466663336</c:v>
                </c:pt>
                <c:pt idx="96">
                  <c:v>353.4534965433233</c:v>
                </c:pt>
                <c:pt idx="97">
                  <c:v>423.43188182219194</c:v>
                </c:pt>
                <c:pt idx="98">
                  <c:v>259.50478386453892</c:v>
                </c:pt>
                <c:pt idx="99">
                  <c:v>217.19165396065989</c:v>
                </c:pt>
                <c:pt idx="100">
                  <c:v>155.96730955488519</c:v>
                </c:pt>
                <c:pt idx="101">
                  <c:v>175.83777786342671</c:v>
                </c:pt>
                <c:pt idx="102">
                  <c:v>145.46583100015749</c:v>
                </c:pt>
                <c:pt idx="103">
                  <c:v>120.96319802097915</c:v>
                </c:pt>
                <c:pt idx="104">
                  <c:v>108.53206387825131</c:v>
                </c:pt>
                <c:pt idx="105">
                  <c:v>101.95087103439654</c:v>
                </c:pt>
                <c:pt idx="106">
                  <c:v>98.143505587327226</c:v>
                </c:pt>
                <c:pt idx="107">
                  <c:v>96.34827888811526</c:v>
                </c:pt>
                <c:pt idx="108">
                  <c:v>249.51036955756948</c:v>
                </c:pt>
                <c:pt idx="109">
                  <c:v>784.24862782498292</c:v>
                </c:pt>
                <c:pt idx="110">
                  <c:v>1122.6983745726832</c:v>
                </c:pt>
                <c:pt idx="111">
                  <c:v>722.33849979843581</c:v>
                </c:pt>
                <c:pt idx="112">
                  <c:v>424.98346564251688</c:v>
                </c:pt>
                <c:pt idx="113">
                  <c:v>267.03639356438458</c:v>
                </c:pt>
                <c:pt idx="114">
                  <c:v>188.40840304805803</c:v>
                </c:pt>
                <c:pt idx="115">
                  <c:v>149.12775185407637</c:v>
                </c:pt>
                <c:pt idx="116">
                  <c:v>129.27537652716882</c:v>
                </c:pt>
                <c:pt idx="117">
                  <c:v>118.92683379015303</c:v>
                </c:pt>
                <c:pt idx="118">
                  <c:v>113.16522650130179</c:v>
                </c:pt>
                <c:pt idx="119">
                  <c:v>109.56333242742666</c:v>
                </c:pt>
                <c:pt idx="120">
                  <c:v>106.93287840678948</c:v>
                </c:pt>
                <c:pt idx="121">
                  <c:v>104.70044374776566</c:v>
                </c:pt>
                <c:pt idx="122">
                  <c:v>102.59637121840396</c:v>
                </c:pt>
                <c:pt idx="123">
                  <c:v>100.49995650584037</c:v>
                </c:pt>
                <c:pt idx="124">
                  <c:v>158.03935282737237</c:v>
                </c:pt>
                <c:pt idx="125">
                  <c:v>127.00194480425729</c:v>
                </c:pt>
                <c:pt idx="126">
                  <c:v>111.32872274255448</c:v>
                </c:pt>
                <c:pt idx="127">
                  <c:v>101.68767852743959</c:v>
                </c:pt>
                <c:pt idx="128">
                  <c:v>96.671312465624766</c:v>
                </c:pt>
                <c:pt idx="129">
                  <c:v>96.307491503275898</c:v>
                </c:pt>
                <c:pt idx="130">
                  <c:v>91.389218801126731</c:v>
                </c:pt>
                <c:pt idx="131">
                  <c:v>87.927984379718538</c:v>
                </c:pt>
                <c:pt idx="132">
                  <c:v>85.176723055297231</c:v>
                </c:pt>
                <c:pt idx="133">
                  <c:v>199.59113145877859</c:v>
                </c:pt>
                <c:pt idx="134">
                  <c:v>178.76705495498783</c:v>
                </c:pt>
                <c:pt idx="135">
                  <c:v>133.72206215980569</c:v>
                </c:pt>
                <c:pt idx="136">
                  <c:v>106.43239623745822</c:v>
                </c:pt>
                <c:pt idx="137">
                  <c:v>92.16352602129632</c:v>
                </c:pt>
                <c:pt idx="138">
                  <c:v>84.34709759832468</c:v>
                </c:pt>
                <c:pt idx="139">
                  <c:v>79.680586652692966</c:v>
                </c:pt>
                <c:pt idx="140">
                  <c:v>100.01163940974175</c:v>
                </c:pt>
                <c:pt idx="141">
                  <c:v>113.03126347511188</c:v>
                </c:pt>
                <c:pt idx="142">
                  <c:v>122.29206540031079</c:v>
                </c:pt>
                <c:pt idx="143">
                  <c:v>97.083328591449913</c:v>
                </c:pt>
                <c:pt idx="144">
                  <c:v>83.967750005349885</c:v>
                </c:pt>
                <c:pt idx="145">
                  <c:v>152.44790604578162</c:v>
                </c:pt>
                <c:pt idx="146">
                  <c:v>146.99687422546438</c:v>
                </c:pt>
                <c:pt idx="147">
                  <c:v>124.25622631267566</c:v>
                </c:pt>
                <c:pt idx="148">
                  <c:v>245.64972918202199</c:v>
                </c:pt>
                <c:pt idx="149">
                  <c:v>159.41446305749588</c:v>
                </c:pt>
                <c:pt idx="150">
                  <c:v>119.62956391081107</c:v>
                </c:pt>
                <c:pt idx="151">
                  <c:v>241.61485480378801</c:v>
                </c:pt>
                <c:pt idx="152">
                  <c:v>229.00877099128894</c:v>
                </c:pt>
                <c:pt idx="153">
                  <c:v>357.85278282815437</c:v>
                </c:pt>
                <c:pt idx="154">
                  <c:v>222.65055260125925</c:v>
                </c:pt>
                <c:pt idx="155">
                  <c:v>206.5329330111735</c:v>
                </c:pt>
                <c:pt idx="156">
                  <c:v>189.75559182730916</c:v>
                </c:pt>
                <c:pt idx="157">
                  <c:v>380.85652208784478</c:v>
                </c:pt>
                <c:pt idx="158">
                  <c:v>302.34468453337485</c:v>
                </c:pt>
                <c:pt idx="159">
                  <c:v>198.52462878710469</c:v>
                </c:pt>
                <c:pt idx="160">
                  <c:v>147.07028449648078</c:v>
                </c:pt>
                <c:pt idx="161">
                  <c:v>121.52056269108971</c:v>
                </c:pt>
                <c:pt idx="162">
                  <c:v>129.26280355900732</c:v>
                </c:pt>
                <c:pt idx="163">
                  <c:v>112.87496467506283</c:v>
                </c:pt>
                <c:pt idx="164">
                  <c:v>104.43721036430941</c:v>
                </c:pt>
                <c:pt idx="165">
                  <c:v>99.81118574055516</c:v>
                </c:pt>
                <c:pt idx="166">
                  <c:v>96.957195617079051</c:v>
                </c:pt>
                <c:pt idx="167">
                  <c:v>105.47495552471662</c:v>
                </c:pt>
                <c:pt idx="168">
                  <c:v>297.86985798636448</c:v>
                </c:pt>
                <c:pt idx="169">
                  <c:v>202.58026606393318</c:v>
                </c:pt>
                <c:pt idx="170">
                  <c:v>148.25093010616683</c:v>
                </c:pt>
                <c:pt idx="171">
                  <c:v>120.76738030597454</c:v>
                </c:pt>
                <c:pt idx="172">
                  <c:v>106.5574389447093</c:v>
                </c:pt>
                <c:pt idx="173">
                  <c:v>98.865461065255829</c:v>
                </c:pt>
                <c:pt idx="174">
                  <c:v>173.00470432046322</c:v>
                </c:pt>
                <c:pt idx="175">
                  <c:v>132.1702648148401</c:v>
                </c:pt>
                <c:pt idx="176">
                  <c:v>110.82309527197906</c:v>
                </c:pt>
                <c:pt idx="177">
                  <c:v>99.570824147246711</c:v>
                </c:pt>
                <c:pt idx="178">
                  <c:v>93.271977756847605</c:v>
                </c:pt>
                <c:pt idx="179">
                  <c:v>89.37226782360554</c:v>
                </c:pt>
                <c:pt idx="180">
                  <c:v>86.608811096780542</c:v>
                </c:pt>
                <c:pt idx="181">
                  <c:v>114.92503153461718</c:v>
                </c:pt>
                <c:pt idx="182">
                  <c:v>115.35637319213953</c:v>
                </c:pt>
                <c:pt idx="183">
                  <c:v>157.59637566541269</c:v>
                </c:pt>
                <c:pt idx="184">
                  <c:v>130.00199814015585</c:v>
                </c:pt>
                <c:pt idx="185">
                  <c:v>105.38259497727799</c:v>
                </c:pt>
                <c:pt idx="186">
                  <c:v>92.66416816172584</c:v>
                </c:pt>
                <c:pt idx="187">
                  <c:v>85.768073054880986</c:v>
                </c:pt>
                <c:pt idx="188">
                  <c:v>81.697415901406032</c:v>
                </c:pt>
                <c:pt idx="189">
                  <c:v>78.96848787274422</c:v>
                </c:pt>
                <c:pt idx="190">
                  <c:v>76.85930574426142</c:v>
                </c:pt>
                <c:pt idx="191">
                  <c:v>75.025290554720272</c:v>
                </c:pt>
                <c:pt idx="192">
                  <c:v>73.295702611501525</c:v>
                </c:pt>
                <c:pt idx="193">
                  <c:v>71.590922882757084</c:v>
                </c:pt>
                <c:pt idx="194">
                  <c:v>69.910382932053096</c:v>
                </c:pt>
                <c:pt idx="195">
                  <c:v>68.290927072990868</c:v>
                </c:pt>
                <c:pt idx="196">
                  <c:v>66.719809889929053</c:v>
                </c:pt>
                <c:pt idx="197">
                  <c:v>65.190252199451919</c:v>
                </c:pt>
                <c:pt idx="198">
                  <c:v>63.698467218171942</c:v>
                </c:pt>
                <c:pt idx="199">
                  <c:v>62.242173434586249</c:v>
                </c:pt>
                <c:pt idx="200">
                  <c:v>60.825638290445248</c:v>
                </c:pt>
                <c:pt idx="201">
                  <c:v>60.625012969023466</c:v>
                </c:pt>
                <c:pt idx="202">
                  <c:v>58.670122051496413</c:v>
                </c:pt>
                <c:pt idx="203">
                  <c:v>57.044987758053438</c:v>
                </c:pt>
                <c:pt idx="204">
                  <c:v>55.599525010081358</c:v>
                </c:pt>
                <c:pt idx="205">
                  <c:v>54.258353390355133</c:v>
                </c:pt>
                <c:pt idx="206">
                  <c:v>52.983452529486051</c:v>
                </c:pt>
                <c:pt idx="207">
                  <c:v>51.755489622886195</c:v>
                </c:pt>
                <c:pt idx="208">
                  <c:v>50.564483017016535</c:v>
                </c:pt>
                <c:pt idx="209">
                  <c:v>49.405133834210901</c:v>
                </c:pt>
                <c:pt idx="210">
                  <c:v>48.27449162063175</c:v>
                </c:pt>
                <c:pt idx="211">
                  <c:v>47.170787009548057</c:v>
                </c:pt>
                <c:pt idx="212">
                  <c:v>46.092847895944644</c:v>
                </c:pt>
                <c:pt idx="213">
                  <c:v>45.039807370383834</c:v>
                </c:pt>
                <c:pt idx="214">
                  <c:v>44.010957535997818</c:v>
                </c:pt>
                <c:pt idx="215">
                  <c:v>139.2038848288085</c:v>
                </c:pt>
                <c:pt idx="216">
                  <c:v>176.34742537913118</c:v>
                </c:pt>
                <c:pt idx="217">
                  <c:v>108.40157842769409</c:v>
                </c:pt>
                <c:pt idx="218">
                  <c:v>73.948908411933914</c:v>
                </c:pt>
                <c:pt idx="219">
                  <c:v>56.236395594134613</c:v>
                </c:pt>
                <c:pt idx="220">
                  <c:v>46.940195835911489</c:v>
                </c:pt>
                <c:pt idx="221">
                  <c:v>41.862200927462176</c:v>
                </c:pt>
                <c:pt idx="222">
                  <c:v>38.903127259939794</c:v>
                </c:pt>
                <c:pt idx="223">
                  <c:v>37.013108766852611</c:v>
                </c:pt>
                <c:pt idx="224">
                  <c:v>35.666993275039211</c:v>
                </c:pt>
                <c:pt idx="225">
                  <c:v>34.60199056316587</c:v>
                </c:pt>
                <c:pt idx="226">
                  <c:v>33.686496276657287</c:v>
                </c:pt>
                <c:pt idx="227">
                  <c:v>33.2146107531075</c:v>
                </c:pt>
                <c:pt idx="228">
                  <c:v>113.07056056318356</c:v>
                </c:pt>
                <c:pt idx="229">
                  <c:v>396.70232450499822</c:v>
                </c:pt>
                <c:pt idx="230">
                  <c:v>232.6792423833291</c:v>
                </c:pt>
                <c:pt idx="231">
                  <c:v>134.47078759369919</c:v>
                </c:pt>
                <c:pt idx="232">
                  <c:v>85.792852093270227</c:v>
                </c:pt>
                <c:pt idx="233">
                  <c:v>61.754967261083387</c:v>
                </c:pt>
                <c:pt idx="234">
                  <c:v>49.923738010918925</c:v>
                </c:pt>
                <c:pt idx="235">
                  <c:v>44.091568082976792</c:v>
                </c:pt>
                <c:pt idx="236">
                  <c:v>59.05083417481589</c:v>
                </c:pt>
                <c:pt idx="237">
                  <c:v>49.11014439775861</c:v>
                </c:pt>
                <c:pt idx="238">
                  <c:v>88.513524310619431</c:v>
                </c:pt>
                <c:pt idx="239">
                  <c:v>64.661340919317837</c:v>
                </c:pt>
                <c:pt idx="240">
                  <c:v>315.70432702463177</c:v>
                </c:pt>
                <c:pt idx="241">
                  <c:v>210.46704743140609</c:v>
                </c:pt>
                <c:pt idx="242">
                  <c:v>221.44895226381377</c:v>
                </c:pt>
                <c:pt idx="243">
                  <c:v>136.84373209346225</c:v>
                </c:pt>
                <c:pt idx="244">
                  <c:v>95.463811053014396</c:v>
                </c:pt>
                <c:pt idx="245">
                  <c:v>75.443529728300661</c:v>
                </c:pt>
                <c:pt idx="246">
                  <c:v>65.896091888139708</c:v>
                </c:pt>
                <c:pt idx="247">
                  <c:v>61.763378328596914</c:v>
                </c:pt>
                <c:pt idx="248">
                  <c:v>72.525225390972835</c:v>
                </c:pt>
                <c:pt idx="249">
                  <c:v>249.17198148291308</c:v>
                </c:pt>
                <c:pt idx="250">
                  <c:v>318.5114361847601</c:v>
                </c:pt>
                <c:pt idx="251">
                  <c:v>199.30298440598781</c:v>
                </c:pt>
                <c:pt idx="252">
                  <c:v>158.40238522059562</c:v>
                </c:pt>
                <c:pt idx="253">
                  <c:v>115.19223672636744</c:v>
                </c:pt>
                <c:pt idx="254">
                  <c:v>94.379162980092644</c:v>
                </c:pt>
                <c:pt idx="255">
                  <c:v>270.12060541882784</c:v>
                </c:pt>
                <c:pt idx="256">
                  <c:v>468.25540316545892</c:v>
                </c:pt>
                <c:pt idx="257">
                  <c:v>493.43811004421985</c:v>
                </c:pt>
                <c:pt idx="258">
                  <c:v>291.5306754301123</c:v>
                </c:pt>
                <c:pt idx="259">
                  <c:v>191.80406000931964</c:v>
                </c:pt>
                <c:pt idx="260">
                  <c:v>142.81572970192113</c:v>
                </c:pt>
                <c:pt idx="261">
                  <c:v>118.89781269089258</c:v>
                </c:pt>
                <c:pt idx="262">
                  <c:v>107.27815437831065</c:v>
                </c:pt>
                <c:pt idx="263">
                  <c:v>101.60384708881156</c:v>
                </c:pt>
                <c:pt idx="264">
                  <c:v>98.729880356920262</c:v>
                </c:pt>
                <c:pt idx="265">
                  <c:v>97.123997264586805</c:v>
                </c:pt>
                <c:pt idx="266">
                  <c:v>96.023434692415719</c:v>
                </c:pt>
                <c:pt idx="267">
                  <c:v>95.072487476077285</c:v>
                </c:pt>
                <c:pt idx="268">
                  <c:v>94.109133978989661</c:v>
                </c:pt>
                <c:pt idx="269">
                  <c:v>93.076142855237237</c:v>
                </c:pt>
                <c:pt idx="270">
                  <c:v>91.971136017977486</c:v>
                </c:pt>
                <c:pt idx="271">
                  <c:v>99.150836297533274</c:v>
                </c:pt>
                <c:pt idx="272">
                  <c:v>96.585237031155032</c:v>
                </c:pt>
                <c:pt idx="273">
                  <c:v>100.57811592876998</c:v>
                </c:pt>
                <c:pt idx="274">
                  <c:v>94.048352578911519</c:v>
                </c:pt>
                <c:pt idx="275">
                  <c:v>90.263720013491024</c:v>
                </c:pt>
                <c:pt idx="276">
                  <c:v>87.794012944673625</c:v>
                </c:pt>
                <c:pt idx="277">
                  <c:v>85.928156353015908</c:v>
                </c:pt>
                <c:pt idx="278">
                  <c:v>84.32056526578765</c:v>
                </c:pt>
                <c:pt idx="279">
                  <c:v>82.806838629574273</c:v>
                </c:pt>
                <c:pt idx="280">
                  <c:v>81.308486528972153</c:v>
                </c:pt>
                <c:pt idx="281">
                  <c:v>79.792558982043118</c:v>
                </c:pt>
                <c:pt idx="282">
                  <c:v>78.24679041717576</c:v>
                </c:pt>
                <c:pt idx="283">
                  <c:v>76.652931228243006</c:v>
                </c:pt>
                <c:pt idx="284">
                  <c:v>75.016192766949843</c:v>
                </c:pt>
                <c:pt idx="285">
                  <c:v>73.344402871483837</c:v>
                </c:pt>
                <c:pt idx="286">
                  <c:v>71.667853499989306</c:v>
                </c:pt>
                <c:pt idx="287">
                  <c:v>70.069016294819249</c:v>
                </c:pt>
                <c:pt idx="288">
                  <c:v>68.449812694326468</c:v>
                </c:pt>
                <c:pt idx="289">
                  <c:v>66.877004283449224</c:v>
                </c:pt>
                <c:pt idx="290">
                  <c:v>65.344825130457721</c:v>
                </c:pt>
                <c:pt idx="291">
                  <c:v>63.849994129752154</c:v>
                </c:pt>
                <c:pt idx="292">
                  <c:v>62.390481682321798</c:v>
                </c:pt>
                <c:pt idx="293">
                  <c:v>60.964892828278174</c:v>
                </c:pt>
                <c:pt idx="294">
                  <c:v>59.691708871228492</c:v>
                </c:pt>
                <c:pt idx="295">
                  <c:v>58.271156686848215</c:v>
                </c:pt>
                <c:pt idx="296">
                  <c:v>56.913304849050611</c:v>
                </c:pt>
                <c:pt idx="297">
                  <c:v>190.43090469614836</c:v>
                </c:pt>
                <c:pt idx="298">
                  <c:v>122.1632060644576</c:v>
                </c:pt>
                <c:pt idx="299">
                  <c:v>87.520471856144525</c:v>
                </c:pt>
                <c:pt idx="300">
                  <c:v>69.658579961220269</c:v>
                </c:pt>
                <c:pt idx="301">
                  <c:v>60.164888236629835</c:v>
                </c:pt>
                <c:pt idx="302">
                  <c:v>54.831131032574035</c:v>
                </c:pt>
                <c:pt idx="303">
                  <c:v>51.568028154038032</c:v>
                </c:pt>
                <c:pt idx="304">
                  <c:v>49.384833705733101</c:v>
                </c:pt>
                <c:pt idx="305">
                  <c:v>47.754193016283139</c:v>
                </c:pt>
                <c:pt idx="306">
                  <c:v>46.412140976023373</c:v>
                </c:pt>
                <c:pt idx="307">
                  <c:v>45.226413828911397</c:v>
                </c:pt>
                <c:pt idx="308">
                  <c:v>44.130604918360511</c:v>
                </c:pt>
                <c:pt idx="309">
                  <c:v>43.091242413462986</c:v>
                </c:pt>
                <c:pt idx="310">
                  <c:v>42.09132802875876</c:v>
                </c:pt>
                <c:pt idx="311">
                  <c:v>41.122106244050819</c:v>
                </c:pt>
                <c:pt idx="312">
                  <c:v>40.178948777443111</c:v>
                </c:pt>
                <c:pt idx="313">
                  <c:v>39.259296688115839</c:v>
                </c:pt>
                <c:pt idx="314">
                  <c:v>38.361631297024147</c:v>
                </c:pt>
                <c:pt idx="315">
                  <c:v>37.484959519543381</c:v>
                </c:pt>
                <c:pt idx="316">
                  <c:v>36.628556407004545</c:v>
                </c:pt>
                <c:pt idx="317">
                  <c:v>35.791836295524824</c:v>
                </c:pt>
                <c:pt idx="318">
                  <c:v>34.974288261270864</c:v>
                </c:pt>
                <c:pt idx="319">
                  <c:v>34.175443731659733</c:v>
                </c:pt>
                <c:pt idx="320">
                  <c:v>33.397803248292753</c:v>
                </c:pt>
                <c:pt idx="321">
                  <c:v>45.752804836463618</c:v>
                </c:pt>
                <c:pt idx="322">
                  <c:v>38.447136518638018</c:v>
                </c:pt>
                <c:pt idx="323">
                  <c:v>34.43866630136997</c:v>
                </c:pt>
                <c:pt idx="324">
                  <c:v>32.086917873179459</c:v>
                </c:pt>
                <c:pt idx="325">
                  <c:v>30.571467554715909</c:v>
                </c:pt>
                <c:pt idx="326">
                  <c:v>29.481922220058582</c:v>
                </c:pt>
                <c:pt idx="327">
                  <c:v>32.443117274092138</c:v>
                </c:pt>
                <c:pt idx="328">
                  <c:v>30.253928068967497</c:v>
                </c:pt>
                <c:pt idx="329">
                  <c:v>28.384003105578849</c:v>
                </c:pt>
                <c:pt idx="330">
                  <c:v>52.442949278591477</c:v>
                </c:pt>
                <c:pt idx="331">
                  <c:v>42.633971298012078</c:v>
                </c:pt>
                <c:pt idx="332">
                  <c:v>418.5145791097608</c:v>
                </c:pt>
                <c:pt idx="333">
                  <c:v>222.56100776780491</c:v>
                </c:pt>
                <c:pt idx="334">
                  <c:v>124.56157419775803</c:v>
                </c:pt>
                <c:pt idx="335">
                  <c:v>75.540248483830723</c:v>
                </c:pt>
                <c:pt idx="336">
                  <c:v>50.936649827188475</c:v>
                </c:pt>
                <c:pt idx="337">
                  <c:v>38.480313002253709</c:v>
                </c:pt>
                <c:pt idx="338">
                  <c:v>32.04483138073418</c:v>
                </c:pt>
                <c:pt idx="339">
                  <c:v>28.574661196981392</c:v>
                </c:pt>
                <c:pt idx="340">
                  <c:v>26.548129090691635</c:v>
                </c:pt>
                <c:pt idx="341">
                  <c:v>25.219351997292598</c:v>
                </c:pt>
                <c:pt idx="342">
                  <c:v>167.42001649363019</c:v>
                </c:pt>
                <c:pt idx="343">
                  <c:v>96.533085573190263</c:v>
                </c:pt>
                <c:pt idx="344">
                  <c:v>60.826738292465386</c:v>
                </c:pt>
                <c:pt idx="345">
                  <c:v>42.933356974117402</c:v>
                </c:pt>
                <c:pt idx="346">
                  <c:v>54.157944235717764</c:v>
                </c:pt>
                <c:pt idx="347">
                  <c:v>56.377529555668161</c:v>
                </c:pt>
                <c:pt idx="348">
                  <c:v>68.199493703734575</c:v>
                </c:pt>
                <c:pt idx="349">
                  <c:v>47.622574488365885</c:v>
                </c:pt>
                <c:pt idx="350">
                  <c:v>37.45533532647282</c:v>
                </c:pt>
                <c:pt idx="351">
                  <c:v>32.371978706013572</c:v>
                </c:pt>
                <c:pt idx="352">
                  <c:v>29.744322153556752</c:v>
                </c:pt>
                <c:pt idx="353">
                  <c:v>28.271486647679581</c:v>
                </c:pt>
                <c:pt idx="354">
                  <c:v>27.314045919151518</c:v>
                </c:pt>
                <c:pt idx="355">
                  <c:v>26.561637218089484</c:v>
                </c:pt>
                <c:pt idx="356">
                  <c:v>26.341657176890809</c:v>
                </c:pt>
                <c:pt idx="357">
                  <c:v>25.453804054917704</c:v>
                </c:pt>
                <c:pt idx="358">
                  <c:v>24.719478267433246</c:v>
                </c:pt>
                <c:pt idx="359">
                  <c:v>24.078404553815286</c:v>
                </c:pt>
                <c:pt idx="360">
                  <c:v>23.490213008902742</c:v>
                </c:pt>
                <c:pt idx="361">
                  <c:v>22.934575789867914</c:v>
                </c:pt>
                <c:pt idx="362">
                  <c:v>26.443278437777632</c:v>
                </c:pt>
                <c:pt idx="363">
                  <c:v>23.905810018282295</c:v>
                </c:pt>
                <c:pt idx="364">
                  <c:v>22.393049010222562</c:v>
                </c:pt>
                <c:pt idx="365">
                  <c:v>21.398215287656988</c:v>
                </c:pt>
                <c:pt idx="366">
                  <c:v>20.667791486876791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9-4168-AFAE-CC92743FBE17}"/>
            </c:ext>
          </c:extLst>
        </c:ser>
        <c:ser>
          <c:idx val="0"/>
          <c:order val="2"/>
          <c:tx>
            <c:v>Q basica calc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Diário'!$U$18:$U$384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33.845415460183524</c:v>
                </c:pt>
                <c:pt idx="3">
                  <c:v>34.499316607486783</c:v>
                </c:pt>
                <c:pt idx="4">
                  <c:v>35.486697653410644</c:v>
                </c:pt>
                <c:pt idx="5">
                  <c:v>37.225637966883752</c:v>
                </c:pt>
                <c:pt idx="6">
                  <c:v>38.461703557032727</c:v>
                </c:pt>
                <c:pt idx="7">
                  <c:v>40.264315502319477</c:v>
                </c:pt>
                <c:pt idx="8">
                  <c:v>41.618711500027224</c:v>
                </c:pt>
                <c:pt idx="9">
                  <c:v>42.470575707308448</c:v>
                </c:pt>
                <c:pt idx="10">
                  <c:v>43.39220551631535</c:v>
                </c:pt>
                <c:pt idx="11">
                  <c:v>45.340976265499052</c:v>
                </c:pt>
                <c:pt idx="12">
                  <c:v>46.655294777379162</c:v>
                </c:pt>
                <c:pt idx="13">
                  <c:v>47.453999376650771</c:v>
                </c:pt>
                <c:pt idx="14">
                  <c:v>47.834249471170303</c:v>
                </c:pt>
                <c:pt idx="15">
                  <c:v>47.87276666514078</c:v>
                </c:pt>
                <c:pt idx="16">
                  <c:v>47.638055364261206</c:v>
                </c:pt>
                <c:pt idx="17">
                  <c:v>49.890645565267981</c:v>
                </c:pt>
                <c:pt idx="18">
                  <c:v>52.108972211949514</c:v>
                </c:pt>
                <c:pt idx="19">
                  <c:v>55.178213196864284</c:v>
                </c:pt>
                <c:pt idx="20">
                  <c:v>58.696242271656033</c:v>
                </c:pt>
                <c:pt idx="21">
                  <c:v>61.176322836685557</c:v>
                </c:pt>
                <c:pt idx="22">
                  <c:v>62.835405380699292</c:v>
                </c:pt>
                <c:pt idx="23">
                  <c:v>63.850252761286356</c:v>
                </c:pt>
                <c:pt idx="24">
                  <c:v>64.353180883768218</c:v>
                </c:pt>
                <c:pt idx="25">
                  <c:v>64.437017671430894</c:v>
                </c:pt>
                <c:pt idx="26">
                  <c:v>64.171124329711034</c:v>
                </c:pt>
                <c:pt idx="27">
                  <c:v>63.619948598999315</c:v>
                </c:pt>
                <c:pt idx="28">
                  <c:v>62.83538800718874</c:v>
                </c:pt>
                <c:pt idx="29">
                  <c:v>61.859633300473504</c:v>
                </c:pt>
                <c:pt idx="30">
                  <c:v>61.490078561226746</c:v>
                </c:pt>
                <c:pt idx="31">
                  <c:v>60.932412589007278</c:v>
                </c:pt>
                <c:pt idx="32">
                  <c:v>60.151795572580887</c:v>
                </c:pt>
                <c:pt idx="33">
                  <c:v>59.223171089560985</c:v>
                </c:pt>
                <c:pt idx="34">
                  <c:v>58.528651492785031</c:v>
                </c:pt>
                <c:pt idx="35">
                  <c:v>58.004845514834891</c:v>
                </c:pt>
                <c:pt idx="36">
                  <c:v>57.652570476279493</c:v>
                </c:pt>
                <c:pt idx="37">
                  <c:v>57.053469030211104</c:v>
                </c:pt>
                <c:pt idx="38">
                  <c:v>56.251680884475782</c:v>
                </c:pt>
                <c:pt idx="39">
                  <c:v>56.084399318939305</c:v>
                </c:pt>
                <c:pt idx="40">
                  <c:v>56.35218064830466</c:v>
                </c:pt>
                <c:pt idx="41">
                  <c:v>56.295770671850534</c:v>
                </c:pt>
                <c:pt idx="42">
                  <c:v>56.415086571603574</c:v>
                </c:pt>
                <c:pt idx="43">
                  <c:v>57.356984804316632</c:v>
                </c:pt>
                <c:pt idx="44">
                  <c:v>58.109135338705364</c:v>
                </c:pt>
                <c:pt idx="45">
                  <c:v>58.600566603645291</c:v>
                </c:pt>
                <c:pt idx="46">
                  <c:v>58.679029836544892</c:v>
                </c:pt>
                <c:pt idx="47">
                  <c:v>59.52195851795689</c:v>
                </c:pt>
                <c:pt idx="48">
                  <c:v>59.937507589090401</c:v>
                </c:pt>
                <c:pt idx="49">
                  <c:v>59.945517861284515</c:v>
                </c:pt>
                <c:pt idx="50">
                  <c:v>59.884171001710463</c:v>
                </c:pt>
                <c:pt idx="51">
                  <c:v>59.510041641947787</c:v>
                </c:pt>
                <c:pt idx="52">
                  <c:v>59.028434843926696</c:v>
                </c:pt>
                <c:pt idx="53">
                  <c:v>59.971907967491028</c:v>
                </c:pt>
                <c:pt idx="54">
                  <c:v>60.469719447755914</c:v>
                </c:pt>
                <c:pt idx="55">
                  <c:v>62.414701875694817</c:v>
                </c:pt>
                <c:pt idx="56">
                  <c:v>65.055498017237923</c:v>
                </c:pt>
                <c:pt idx="57">
                  <c:v>67.096650483954676</c:v>
                </c:pt>
                <c:pt idx="58">
                  <c:v>69.838015073233748</c:v>
                </c:pt>
                <c:pt idx="59">
                  <c:v>72.948102514743979</c:v>
                </c:pt>
                <c:pt idx="60">
                  <c:v>75.015593378799636</c:v>
                </c:pt>
                <c:pt idx="61">
                  <c:v>76.452765706518974</c:v>
                </c:pt>
                <c:pt idx="62">
                  <c:v>79.044629022747515</c:v>
                </c:pt>
                <c:pt idx="63">
                  <c:v>81.995607919903847</c:v>
                </c:pt>
                <c:pt idx="64">
                  <c:v>84.681932225916157</c:v>
                </c:pt>
                <c:pt idx="65">
                  <c:v>86.362957920990823</c:v>
                </c:pt>
                <c:pt idx="66">
                  <c:v>87.280841960327422</c:v>
                </c:pt>
                <c:pt idx="67">
                  <c:v>89.148846109165063</c:v>
                </c:pt>
                <c:pt idx="68">
                  <c:v>90.287850538882438</c:v>
                </c:pt>
                <c:pt idx="69">
                  <c:v>90.902354293268672</c:v>
                </c:pt>
                <c:pt idx="70">
                  <c:v>91.018137937207868</c:v>
                </c:pt>
                <c:pt idx="71">
                  <c:v>92.039752375477775</c:v>
                </c:pt>
                <c:pt idx="72">
                  <c:v>92.685142616784404</c:v>
                </c:pt>
                <c:pt idx="73">
                  <c:v>93.16895597838753</c:v>
                </c:pt>
                <c:pt idx="74">
                  <c:v>93.142105036647038</c:v>
                </c:pt>
                <c:pt idx="75">
                  <c:v>93.867620452187111</c:v>
                </c:pt>
                <c:pt idx="76">
                  <c:v>94.115545644556477</c:v>
                </c:pt>
                <c:pt idx="77">
                  <c:v>93.889497947423195</c:v>
                </c:pt>
                <c:pt idx="78">
                  <c:v>93.304445474123312</c:v>
                </c:pt>
                <c:pt idx="79">
                  <c:v>93.513928246649343</c:v>
                </c:pt>
                <c:pt idx="80">
                  <c:v>94.243865536848375</c:v>
                </c:pt>
                <c:pt idx="81">
                  <c:v>95.117258495508906</c:v>
                </c:pt>
                <c:pt idx="82">
                  <c:v>95.390799961974608</c:v>
                </c:pt>
                <c:pt idx="83">
                  <c:v>96.307064286322856</c:v>
                </c:pt>
                <c:pt idx="84">
                  <c:v>96.657146834494</c:v>
                </c:pt>
                <c:pt idx="85">
                  <c:v>96.503100828498006</c:v>
                </c:pt>
                <c:pt idx="86">
                  <c:v>95.942440538627082</c:v>
                </c:pt>
                <c:pt idx="87">
                  <c:v>95.191331369200483</c:v>
                </c:pt>
                <c:pt idx="88">
                  <c:v>94.606962380050689</c:v>
                </c:pt>
                <c:pt idx="89">
                  <c:v>93.921972322938515</c:v>
                </c:pt>
                <c:pt idx="90">
                  <c:v>92.946566181199799</c:v>
                </c:pt>
                <c:pt idx="91">
                  <c:v>91.725334489069439</c:v>
                </c:pt>
                <c:pt idx="92">
                  <c:v>90.332798259498716</c:v>
                </c:pt>
                <c:pt idx="93">
                  <c:v>89.221722133602455</c:v>
                </c:pt>
                <c:pt idx="94">
                  <c:v>87.999459315046636</c:v>
                </c:pt>
                <c:pt idx="95">
                  <c:v>87.057565639258513</c:v>
                </c:pt>
                <c:pt idx="96">
                  <c:v>86.472079344371025</c:v>
                </c:pt>
                <c:pt idx="97">
                  <c:v>87.42525907910337</c:v>
                </c:pt>
                <c:pt idx="98">
                  <c:v>89.522007588430398</c:v>
                </c:pt>
                <c:pt idx="99">
                  <c:v>90.995576445472622</c:v>
                </c:pt>
                <c:pt idx="100">
                  <c:v>92.567818980393525</c:v>
                </c:pt>
                <c:pt idx="101">
                  <c:v>93.504876355723155</c:v>
                </c:pt>
                <c:pt idx="102">
                  <c:v>94.698826307931654</c:v>
                </c:pt>
                <c:pt idx="103">
                  <c:v>95.57969567486623</c:v>
                </c:pt>
                <c:pt idx="104">
                  <c:v>95.840312705194847</c:v>
                </c:pt>
                <c:pt idx="105">
                  <c:v>95.604995447868305</c:v>
                </c:pt>
                <c:pt idx="106">
                  <c:v>94.970567794063115</c:v>
                </c:pt>
                <c:pt idx="107">
                  <c:v>94.01347515495317</c:v>
                </c:pt>
                <c:pt idx="108">
                  <c:v>92.891158270765459</c:v>
                </c:pt>
                <c:pt idx="109">
                  <c:v>92.943492320526545</c:v>
                </c:pt>
                <c:pt idx="110">
                  <c:v>95.363227490274838</c:v>
                </c:pt>
                <c:pt idx="111">
                  <c:v>99.4370066834298</c:v>
                </c:pt>
                <c:pt idx="112">
                  <c:v>103.2603962014107</c:v>
                </c:pt>
                <c:pt idx="113">
                  <c:v>106.17485884383144</c:v>
                </c:pt>
                <c:pt idx="114">
                  <c:v>107.9776356877815</c:v>
                </c:pt>
                <c:pt idx="115">
                  <c:v>108.91236817393806</c:v>
                </c:pt>
                <c:pt idx="116">
                  <c:v>109.16768468709971</c:v>
                </c:pt>
                <c:pt idx="117">
                  <c:v>108.87298787011845</c:v>
                </c:pt>
                <c:pt idx="118">
                  <c:v>108.1383035412845</c:v>
                </c:pt>
                <c:pt idx="119">
                  <c:v>107.04987094741801</c:v>
                </c:pt>
                <c:pt idx="120">
                  <c:v>105.67614766678517</c:v>
                </c:pt>
                <c:pt idx="121">
                  <c:v>104.0720783777635</c:v>
                </c:pt>
                <c:pt idx="122">
                  <c:v>102.28218853340287</c:v>
                </c:pt>
                <c:pt idx="123">
                  <c:v>100.34286516333982</c:v>
                </c:pt>
                <c:pt idx="124">
                  <c:v>98.28406435803052</c:v>
                </c:pt>
                <c:pt idx="125">
                  <c:v>96.860711497247095</c:v>
                </c:pt>
                <c:pt idx="126">
                  <c:v>95.308268893382277</c:v>
                </c:pt>
                <c:pt idx="127">
                  <c:v>93.67745160285348</c:v>
                </c:pt>
                <c:pt idx="128">
                  <c:v>91.902064289673845</c:v>
                </c:pt>
                <c:pt idx="129">
                  <c:v>90.079111632152802</c:v>
                </c:pt>
                <c:pt idx="130">
                  <c:v>88.27502886556519</c:v>
                </c:pt>
                <c:pt idx="131">
                  <c:v>86.370889411937767</c:v>
                </c:pt>
                <c:pt idx="132">
                  <c:v>84.398175571406853</c:v>
                </c:pt>
                <c:pt idx="133">
                  <c:v>82.47051857726386</c:v>
                </c:pt>
                <c:pt idx="134">
                  <c:v>81.342441330534271</c:v>
                </c:pt>
                <c:pt idx="135">
                  <c:v>80.662079259769541</c:v>
                </c:pt>
                <c:pt idx="136">
                  <c:v>79.902404787440162</c:v>
                </c:pt>
                <c:pt idx="137">
                  <c:v>78.898530296287291</c:v>
                </c:pt>
                <c:pt idx="138">
                  <c:v>77.714599735820158</c:v>
                </c:pt>
                <c:pt idx="139">
                  <c:v>76.364337721440705</c:v>
                </c:pt>
                <c:pt idx="140">
                  <c:v>74.8785330152309</c:v>
                </c:pt>
                <c:pt idx="141">
                  <c:v>73.704285289465702</c:v>
                </c:pt>
                <c:pt idx="142">
                  <c:v>72.864016867952273</c:v>
                </c:pt>
                <c:pt idx="143">
                  <c:v>72.369304325270647</c:v>
                </c:pt>
                <c:pt idx="144">
                  <c:v>71.610737872260245</c:v>
                </c:pt>
                <c:pt idx="145">
                  <c:v>70.636772032951569</c:v>
                </c:pt>
                <c:pt idx="146">
                  <c:v>70.396568515977791</c:v>
                </c:pt>
                <c:pt idx="147">
                  <c:v>70.514212650760129</c:v>
                </c:pt>
                <c:pt idx="148">
                  <c:v>70.690135022977969</c:v>
                </c:pt>
                <c:pt idx="149">
                  <c:v>71.934665977973907</c:v>
                </c:pt>
                <c:pt idx="150">
                  <c:v>72.601245355240138</c:v>
                </c:pt>
                <c:pt idx="151">
                  <c:v>72.995494464092019</c:v>
                </c:pt>
                <c:pt idx="152">
                  <c:v>74.410201624657759</c:v>
                </c:pt>
                <c:pt idx="153">
                  <c:v>76.227222986640896</c:v>
                </c:pt>
                <c:pt idx="154">
                  <c:v>79.029332947146017</c:v>
                </c:pt>
                <c:pt idx="155">
                  <c:v>81.120742824772947</c:v>
                </c:pt>
                <c:pt idx="156">
                  <c:v>83.315456934990323</c:v>
                </c:pt>
                <c:pt idx="157">
                  <c:v>85.494141008739589</c:v>
                </c:pt>
                <c:pt idx="158">
                  <c:v>88.633716567871446</c:v>
                </c:pt>
                <c:pt idx="159">
                  <c:v>91.669144804352982</c:v>
                </c:pt>
                <c:pt idx="160">
                  <c:v>93.642542505104942</c:v>
                </c:pt>
                <c:pt idx="161">
                  <c:v>94.806691695401781</c:v>
                </c:pt>
                <c:pt idx="162">
                  <c:v>95.342330724447535</c:v>
                </c:pt>
                <c:pt idx="163">
                  <c:v>95.914728257782926</c:v>
                </c:pt>
                <c:pt idx="164">
                  <c:v>95.957092155669471</c:v>
                </c:pt>
                <c:pt idx="165">
                  <c:v>95.571126636235192</c:v>
                </c:pt>
                <c:pt idx="166">
                  <c:v>94.83716606491906</c:v>
                </c:pt>
                <c:pt idx="167">
                  <c:v>93.819438003634929</c:v>
                </c:pt>
                <c:pt idx="168">
                  <c:v>92.895774193305868</c:v>
                </c:pt>
                <c:pt idx="169">
                  <c:v>93.373170505979957</c:v>
                </c:pt>
                <c:pt idx="170">
                  <c:v>93.647382327190201</c:v>
                </c:pt>
                <c:pt idx="171">
                  <c:v>93.465606416486239</c:v>
                </c:pt>
                <c:pt idx="172">
                  <c:v>92.90655199996516</c:v>
                </c:pt>
                <c:pt idx="173">
                  <c:v>92.040017592883729</c:v>
                </c:pt>
                <c:pt idx="174">
                  <c:v>90.929389391701775</c:v>
                </c:pt>
                <c:pt idx="175">
                  <c:v>90.605690976594246</c:v>
                </c:pt>
                <c:pt idx="176">
                  <c:v>90.040808352856132</c:v>
                </c:pt>
                <c:pt idx="177">
                  <c:v>89.179680687685263</c:v>
                </c:pt>
                <c:pt idx="178">
                  <c:v>88.076406027066866</c:v>
                </c:pt>
                <c:pt idx="179">
                  <c:v>86.774481958715171</c:v>
                </c:pt>
                <c:pt idx="180">
                  <c:v>85.309918164335357</c:v>
                </c:pt>
                <c:pt idx="181">
                  <c:v>83.712510835783988</c:v>
                </c:pt>
                <c:pt idx="182">
                  <c:v>82.530445292323137</c:v>
                </c:pt>
                <c:pt idx="183">
                  <c:v>81.584991337684954</c:v>
                </c:pt>
                <c:pt idx="184">
                  <c:v>81.28603389620541</c:v>
                </c:pt>
                <c:pt idx="185">
                  <c:v>81.024602055805317</c:v>
                </c:pt>
                <c:pt idx="186">
                  <c:v>80.485171700989497</c:v>
                </c:pt>
                <c:pt idx="187">
                  <c:v>79.678574824512808</c:v>
                </c:pt>
                <c:pt idx="188">
                  <c:v>78.652666786221957</c:v>
                </c:pt>
                <c:pt idx="189">
                  <c:v>77.446113315152161</c:v>
                </c:pt>
                <c:pt idx="190">
                  <c:v>76.098118465465404</c:v>
                </c:pt>
                <c:pt idx="191">
                  <c:v>74.644696915322257</c:v>
                </c:pt>
                <c:pt idx="192">
                  <c:v>73.105405791802525</c:v>
                </c:pt>
                <c:pt idx="193">
                  <c:v>71.495774472907584</c:v>
                </c:pt>
                <c:pt idx="194">
                  <c:v>69.862808727128339</c:v>
                </c:pt>
                <c:pt idx="195">
                  <c:v>68.26713997052849</c:v>
                </c:pt>
                <c:pt idx="196">
                  <c:v>66.707916338697871</c:v>
                </c:pt>
                <c:pt idx="197">
                  <c:v>65.184305423836321</c:v>
                </c:pt>
                <c:pt idx="198">
                  <c:v>63.695493830364157</c:v>
                </c:pt>
                <c:pt idx="199">
                  <c:v>62.240686740682342</c:v>
                </c:pt>
                <c:pt idx="200">
                  <c:v>60.819107490850939</c:v>
                </c:pt>
                <c:pt idx="201">
                  <c:v>59.429997155958922</c:v>
                </c:pt>
                <c:pt idx="202">
                  <c:v>58.072614144964135</c:v>
                </c:pt>
                <c:pt idx="203">
                  <c:v>56.746233804787288</c:v>
                </c:pt>
                <c:pt idx="204">
                  <c:v>55.450148033448286</c:v>
                </c:pt>
                <c:pt idx="205">
                  <c:v>54.183664902038593</c:v>
                </c:pt>
                <c:pt idx="206">
                  <c:v>52.946108285327782</c:v>
                </c:pt>
                <c:pt idx="207">
                  <c:v>51.736817500807064</c:v>
                </c:pt>
                <c:pt idx="208">
                  <c:v>50.555146955976973</c:v>
                </c:pt>
                <c:pt idx="209">
                  <c:v>49.40046580369112</c:v>
                </c:pt>
                <c:pt idx="210">
                  <c:v>48.272157605371852</c:v>
                </c:pt>
                <c:pt idx="211">
                  <c:v>47.169620001918105</c:v>
                </c:pt>
                <c:pt idx="212">
                  <c:v>46.092264392129671</c:v>
                </c:pt>
                <c:pt idx="213">
                  <c:v>45.039515618476344</c:v>
                </c:pt>
                <c:pt idx="214">
                  <c:v>44.01081166004407</c:v>
                </c:pt>
                <c:pt idx="215">
                  <c:v>43.005603332494211</c:v>
                </c:pt>
                <c:pt idx="216">
                  <c:v>42.023353994875734</c:v>
                </c:pt>
                <c:pt idx="217">
                  <c:v>41.239542735566367</c:v>
                </c:pt>
                <c:pt idx="218">
                  <c:v>40.367890565870049</c:v>
                </c:pt>
                <c:pt idx="219">
                  <c:v>39.44588667110267</c:v>
                </c:pt>
                <c:pt idx="220">
                  <c:v>38.544941374395528</c:v>
                </c:pt>
                <c:pt idx="221">
                  <c:v>37.664573696704196</c:v>
                </c:pt>
                <c:pt idx="222">
                  <c:v>36.804313644560793</c:v>
                </c:pt>
                <c:pt idx="223">
                  <c:v>35.963701959163117</c:v>
                </c:pt>
                <c:pt idx="224">
                  <c:v>35.142289871194464</c:v>
                </c:pt>
                <c:pt idx="225">
                  <c:v>34.3396388612435</c:v>
                </c:pt>
                <c:pt idx="226">
                  <c:v>33.555320425696095</c:v>
                </c:pt>
                <c:pt idx="227">
                  <c:v>32.788915847974209</c:v>
                </c:pt>
                <c:pt idx="228">
                  <c:v>32.040015974999626</c:v>
                </c:pt>
                <c:pt idx="229">
                  <c:v>31.546485471419704</c:v>
                </c:pt>
                <c:pt idx="230">
                  <c:v>32.989220436292349</c:v>
                </c:pt>
                <c:pt idx="231">
                  <c:v>34.625776620180837</c:v>
                </c:pt>
                <c:pt idx="232">
                  <c:v>35.870346606511042</c:v>
                </c:pt>
                <c:pt idx="233">
                  <c:v>36.793714517703798</c:v>
                </c:pt>
                <c:pt idx="234">
                  <c:v>37.443111639229123</c:v>
                </c:pt>
                <c:pt idx="235">
                  <c:v>37.851254897131895</c:v>
                </c:pt>
                <c:pt idx="236">
                  <c:v>38.076927161409913</c:v>
                </c:pt>
                <c:pt idx="237">
                  <c:v>38.623190891055621</c:v>
                </c:pt>
                <c:pt idx="238">
                  <c:v>38.936882396189432</c:v>
                </c:pt>
                <c:pt idx="239">
                  <c:v>39.869910630726444</c:v>
                </c:pt>
                <c:pt idx="240">
                  <c:v>40.554252343749297</c:v>
                </c:pt>
                <c:pt idx="241">
                  <c:v>43.002195467806004</c:v>
                </c:pt>
                <c:pt idx="242">
                  <c:v>45.639573660584652</c:v>
                </c:pt>
                <c:pt idx="243">
                  <c:v>48.939042791847697</c:v>
                </c:pt>
                <c:pt idx="244">
                  <c:v>51.511466402207112</c:v>
                </c:pt>
                <c:pt idx="245">
                  <c:v>53.467357402897022</c:v>
                </c:pt>
                <c:pt idx="246">
                  <c:v>54.908005725437903</c:v>
                </c:pt>
                <c:pt idx="247">
                  <c:v>55.925952586685298</c:v>
                </c:pt>
                <c:pt idx="248">
                  <c:v>56.682544427822066</c:v>
                </c:pt>
                <c:pt idx="249">
                  <c:v>57.590289769517781</c:v>
                </c:pt>
                <c:pt idx="250">
                  <c:v>59.891088129317417</c:v>
                </c:pt>
                <c:pt idx="251">
                  <c:v>63.229250466462332</c:v>
                </c:pt>
                <c:pt idx="252">
                  <c:v>66.132055240841197</c:v>
                </c:pt>
                <c:pt idx="253">
                  <c:v>69.028567147525777</c:v>
                </c:pt>
                <c:pt idx="254">
                  <c:v>71.29732819067182</c:v>
                </c:pt>
                <c:pt idx="255">
                  <c:v>72.958630504284983</c:v>
                </c:pt>
                <c:pt idx="256">
                  <c:v>75.887783180284302</c:v>
                </c:pt>
                <c:pt idx="257">
                  <c:v>80.085154521494573</c:v>
                </c:pt>
                <c:pt idx="258">
                  <c:v>84.854197668749705</c:v>
                </c:pt>
                <c:pt idx="259">
                  <c:v>88.465821128638311</c:v>
                </c:pt>
                <c:pt idx="260">
                  <c:v>91.146610261580463</c:v>
                </c:pt>
                <c:pt idx="261">
                  <c:v>93.063252970722246</c:v>
                </c:pt>
                <c:pt idx="262">
                  <c:v>94.360874518225486</c:v>
                </c:pt>
                <c:pt idx="263">
                  <c:v>95.145207158769011</c:v>
                </c:pt>
                <c:pt idx="264">
                  <c:v>95.500560391898972</c:v>
                </c:pt>
                <c:pt idx="265">
                  <c:v>95.509337282076174</c:v>
                </c:pt>
                <c:pt idx="266">
                  <c:v>95.216104701160418</c:v>
                </c:pt>
                <c:pt idx="267">
                  <c:v>94.66882248044962</c:v>
                </c:pt>
                <c:pt idx="268">
                  <c:v>93.907301481175836</c:v>
                </c:pt>
                <c:pt idx="269">
                  <c:v>92.968243145495748</c:v>
                </c:pt>
                <c:pt idx="270">
                  <c:v>91.917186163106749</c:v>
                </c:pt>
                <c:pt idx="271">
                  <c:v>90.739804647544162</c:v>
                </c:pt>
                <c:pt idx="272">
                  <c:v>89.792429737093187</c:v>
                </c:pt>
                <c:pt idx="273">
                  <c:v>88.896027703748459</c:v>
                </c:pt>
                <c:pt idx="274">
                  <c:v>88.207308466400775</c:v>
                </c:pt>
                <c:pt idx="275">
                  <c:v>87.343197957235645</c:v>
                </c:pt>
                <c:pt idx="276">
                  <c:v>86.333751916545936</c:v>
                </c:pt>
                <c:pt idx="277">
                  <c:v>85.198025838952077</c:v>
                </c:pt>
                <c:pt idx="278">
                  <c:v>83.95550000875572</c:v>
                </c:pt>
                <c:pt idx="279">
                  <c:v>82.624306001058315</c:v>
                </c:pt>
                <c:pt idx="280">
                  <c:v>81.217220214714175</c:v>
                </c:pt>
                <c:pt idx="281">
                  <c:v>79.746925824914129</c:v>
                </c:pt>
                <c:pt idx="282">
                  <c:v>78.223973838611258</c:v>
                </c:pt>
                <c:pt idx="283">
                  <c:v>76.641522938960762</c:v>
                </c:pt>
                <c:pt idx="284">
                  <c:v>75.010488622308714</c:v>
                </c:pt>
                <c:pt idx="285">
                  <c:v>73.341550799163272</c:v>
                </c:pt>
                <c:pt idx="286">
                  <c:v>71.666427463829024</c:v>
                </c:pt>
                <c:pt idx="287">
                  <c:v>70.029563998350341</c:v>
                </c:pt>
                <c:pt idx="288">
                  <c:v>68.430086546092014</c:v>
                </c:pt>
                <c:pt idx="289">
                  <c:v>66.86714120933199</c:v>
                </c:pt>
                <c:pt idx="290">
                  <c:v>65.339893593399111</c:v>
                </c:pt>
                <c:pt idx="291">
                  <c:v>63.847528361222849</c:v>
                </c:pt>
                <c:pt idx="292">
                  <c:v>62.389248798057146</c:v>
                </c:pt>
                <c:pt idx="293">
                  <c:v>60.964276386145841</c:v>
                </c:pt>
                <c:pt idx="294">
                  <c:v>59.57185038910292</c:v>
                </c:pt>
                <c:pt idx="295">
                  <c:v>58.211227445785411</c:v>
                </c:pt>
                <c:pt idx="296">
                  <c:v>56.881681173442388</c:v>
                </c:pt>
                <c:pt idx="297">
                  <c:v>55.58250177992781</c:v>
                </c:pt>
                <c:pt idx="298">
                  <c:v>54.739004606347315</c:v>
                </c:pt>
                <c:pt idx="299">
                  <c:v>53.808371127089394</c:v>
                </c:pt>
                <c:pt idx="300">
                  <c:v>52.802529596692693</c:v>
                </c:pt>
                <c:pt idx="301">
                  <c:v>51.73686305436604</c:v>
                </c:pt>
                <c:pt idx="302">
                  <c:v>50.617118441442138</c:v>
                </c:pt>
                <c:pt idx="303">
                  <c:v>49.461021858472087</c:v>
                </c:pt>
                <c:pt idx="304">
                  <c:v>48.331330557950125</c:v>
                </c:pt>
                <c:pt idx="305">
                  <c:v>47.227441442391658</c:v>
                </c:pt>
                <c:pt idx="306">
                  <c:v>46.148765189077629</c:v>
                </c:pt>
                <c:pt idx="307">
                  <c:v>45.094725935438518</c:v>
                </c:pt>
                <c:pt idx="308">
                  <c:v>44.064760971624075</c:v>
                </c:pt>
                <c:pt idx="309">
                  <c:v>43.058320440094761</c:v>
                </c:pt>
                <c:pt idx="310">
                  <c:v>42.074867042074644</c:v>
                </c:pt>
                <c:pt idx="311">
                  <c:v>41.113875750708765</c:v>
                </c:pt>
                <c:pt idx="312">
                  <c:v>40.174833530772084</c:v>
                </c:pt>
                <c:pt idx="313">
                  <c:v>39.257239064780329</c:v>
                </c:pt>
                <c:pt idx="314">
                  <c:v>38.360602485356388</c:v>
                </c:pt>
                <c:pt idx="315">
                  <c:v>37.484445113709505</c:v>
                </c:pt>
                <c:pt idx="316">
                  <c:v>36.628299204087604</c:v>
                </c:pt>
                <c:pt idx="317">
                  <c:v>35.791707694066353</c:v>
                </c:pt>
                <c:pt idx="318">
                  <c:v>34.974223960541636</c:v>
                </c:pt>
                <c:pt idx="319">
                  <c:v>34.175411581295108</c:v>
                </c:pt>
                <c:pt idx="320">
                  <c:v>33.394844102005692</c:v>
                </c:pt>
                <c:pt idx="321">
                  <c:v>32.632104808582447</c:v>
                </c:pt>
                <c:pt idx="322">
                  <c:v>31.886786504697433</c:v>
                </c:pt>
                <c:pt idx="323">
                  <c:v>31.158491294399678</c:v>
                </c:pt>
                <c:pt idx="324">
                  <c:v>30.446830369694315</c:v>
                </c:pt>
                <c:pt idx="325">
                  <c:v>29.751423802973335</c:v>
                </c:pt>
                <c:pt idx="326">
                  <c:v>29.071900344187295</c:v>
                </c:pt>
                <c:pt idx="327">
                  <c:v>28.407897222649598</c:v>
                </c:pt>
                <c:pt idx="328">
                  <c:v>27.759059953367586</c:v>
                </c:pt>
                <c:pt idx="329">
                  <c:v>27.125042147797004</c:v>
                </c:pt>
                <c:pt idx="330">
                  <c:v>26.505505328918915</c:v>
                </c:pt>
                <c:pt idx="331">
                  <c:v>25.900118750540141</c:v>
                </c:pt>
                <c:pt idx="332">
                  <c:v>25.308559220721023</c:v>
                </c:pt>
                <c:pt idx="333">
                  <c:v>25.839126734619434</c:v>
                </c:pt>
                <c:pt idx="334">
                  <c:v>26.200633681165311</c:v>
                </c:pt>
                <c:pt idx="335">
                  <c:v>26.359778225534377</c:v>
                </c:pt>
                <c:pt idx="336">
                  <c:v>26.346414698040302</c:v>
                </c:pt>
                <c:pt idx="337">
                  <c:v>26.185195437679621</c:v>
                </c:pt>
                <c:pt idx="338">
                  <c:v>25.897272598447135</c:v>
                </c:pt>
                <c:pt idx="339">
                  <c:v>25.500881805837867</c:v>
                </c:pt>
                <c:pt idx="340">
                  <c:v>25.011239395119869</c:v>
                </c:pt>
                <c:pt idx="341">
                  <c:v>24.44182189603417</c:v>
                </c:pt>
                <c:pt idx="342">
                  <c:v>23.883569912404212</c:v>
                </c:pt>
                <c:pt idx="343">
                  <c:v>24.391617840370447</c:v>
                </c:pt>
                <c:pt idx="344">
                  <c:v>24.756004426055476</c:v>
                </c:pt>
                <c:pt idx="345">
                  <c:v>24.897990040912447</c:v>
                </c:pt>
                <c:pt idx="346">
                  <c:v>24.852277799708713</c:v>
                </c:pt>
                <c:pt idx="347">
                  <c:v>25.082662559601051</c:v>
                </c:pt>
                <c:pt idx="348">
                  <c:v>25.520650003798764</c:v>
                </c:pt>
                <c:pt idx="349">
                  <c:v>26.283152638397979</c:v>
                </c:pt>
                <c:pt idx="350">
                  <c:v>26.785624401488871</c:v>
                </c:pt>
                <c:pt idx="351">
                  <c:v>27.037123243521595</c:v>
                </c:pt>
                <c:pt idx="352">
                  <c:v>27.076894422310765</c:v>
                </c:pt>
                <c:pt idx="353">
                  <c:v>26.937772782056591</c:v>
                </c:pt>
                <c:pt idx="354">
                  <c:v>26.647188986340026</c:v>
                </c:pt>
                <c:pt idx="355">
                  <c:v>26.228208751683731</c:v>
                </c:pt>
                <c:pt idx="356">
                  <c:v>25.700530051731747</c:v>
                </c:pt>
                <c:pt idx="357">
                  <c:v>25.133240492338167</c:v>
                </c:pt>
                <c:pt idx="358">
                  <c:v>24.559196486143478</c:v>
                </c:pt>
                <c:pt idx="359">
                  <c:v>23.998263663170402</c:v>
                </c:pt>
                <c:pt idx="360">
                  <c:v>23.450142563580304</c:v>
                </c:pt>
                <c:pt idx="361">
                  <c:v>22.914540567206693</c:v>
                </c:pt>
                <c:pt idx="362">
                  <c:v>22.39117173733694</c:v>
                </c:pt>
                <c:pt idx="363">
                  <c:v>21.879756668061948</c:v>
                </c:pt>
                <c:pt idx="364">
                  <c:v>21.380022335112393</c:v>
                </c:pt>
                <c:pt idx="365">
                  <c:v>20.891701950101897</c:v>
                </c:pt>
                <c:pt idx="366">
                  <c:v>20.414534818099245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9-4168-AFAE-CC92743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50240"/>
        <c:axId val="354350632"/>
      </c:scatterChart>
      <c:valAx>
        <c:axId val="3543502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50632"/>
        <c:crosses val="autoZero"/>
        <c:crossBetween val="midCat"/>
        <c:majorUnit val="30.5"/>
      </c:valAx>
      <c:valAx>
        <c:axId val="35435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43502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526251671371265"/>
          <c:y val="1.5744680851063831E-2"/>
          <c:w val="0.31574103237095363"/>
          <c:h val="9.60000000000000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Vazões (m3/s)</a:t>
            </a:r>
          </a:p>
        </c:rich>
      </c:tx>
      <c:layout>
        <c:manualLayout>
          <c:xMode val="edge"/>
          <c:yMode val="edge"/>
          <c:x val="8.2140895105923734E-2"/>
          <c:y val="3.600798288538923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77722124028912E-2"/>
          <c:y val="5.752544525311739E-2"/>
          <c:w val="0.94268137937006913"/>
          <c:h val="0.8877026382954939"/>
        </c:manualLayout>
      </c:layout>
      <c:scatterChart>
        <c:scatterStyle val="lineMarker"/>
        <c:varyColors val="0"/>
        <c:ser>
          <c:idx val="0"/>
          <c:order val="0"/>
          <c:tx>
            <c:v>Q basica calc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Diário'!$U$18:$U$384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33.845415460183524</c:v>
                </c:pt>
                <c:pt idx="3">
                  <c:v>34.499316607486783</c:v>
                </c:pt>
                <c:pt idx="4">
                  <c:v>35.486697653410644</c:v>
                </c:pt>
                <c:pt idx="5">
                  <c:v>37.225637966883752</c:v>
                </c:pt>
                <c:pt idx="6">
                  <c:v>38.461703557032727</c:v>
                </c:pt>
                <c:pt idx="7">
                  <c:v>40.264315502319477</c:v>
                </c:pt>
                <c:pt idx="8">
                  <c:v>41.618711500027224</c:v>
                </c:pt>
                <c:pt idx="9">
                  <c:v>42.470575707308448</c:v>
                </c:pt>
                <c:pt idx="10">
                  <c:v>43.39220551631535</c:v>
                </c:pt>
                <c:pt idx="11">
                  <c:v>45.340976265499052</c:v>
                </c:pt>
                <c:pt idx="12">
                  <c:v>46.655294777379162</c:v>
                </c:pt>
                <c:pt idx="13">
                  <c:v>47.453999376650771</c:v>
                </c:pt>
                <c:pt idx="14">
                  <c:v>47.834249471170303</c:v>
                </c:pt>
                <c:pt idx="15">
                  <c:v>47.87276666514078</c:v>
                </c:pt>
                <c:pt idx="16">
                  <c:v>47.638055364261206</c:v>
                </c:pt>
                <c:pt idx="17">
                  <c:v>49.890645565267981</c:v>
                </c:pt>
                <c:pt idx="18">
                  <c:v>52.108972211949514</c:v>
                </c:pt>
                <c:pt idx="19">
                  <c:v>55.178213196864284</c:v>
                </c:pt>
                <c:pt idx="20">
                  <c:v>58.696242271656033</c:v>
                </c:pt>
                <c:pt idx="21">
                  <c:v>61.176322836685557</c:v>
                </c:pt>
                <c:pt idx="22">
                  <c:v>62.835405380699292</c:v>
                </c:pt>
                <c:pt idx="23">
                  <c:v>63.850252761286356</c:v>
                </c:pt>
                <c:pt idx="24">
                  <c:v>64.353180883768218</c:v>
                </c:pt>
                <c:pt idx="25">
                  <c:v>64.437017671430894</c:v>
                </c:pt>
                <c:pt idx="26">
                  <c:v>64.171124329711034</c:v>
                </c:pt>
                <c:pt idx="27">
                  <c:v>63.619948598999315</c:v>
                </c:pt>
                <c:pt idx="28">
                  <c:v>62.83538800718874</c:v>
                </c:pt>
                <c:pt idx="29">
                  <c:v>61.859633300473504</c:v>
                </c:pt>
                <c:pt idx="30">
                  <c:v>61.490078561226746</c:v>
                </c:pt>
                <c:pt idx="31">
                  <c:v>60.932412589007278</c:v>
                </c:pt>
                <c:pt idx="32">
                  <c:v>60.151795572580887</c:v>
                </c:pt>
                <c:pt idx="33">
                  <c:v>59.223171089560985</c:v>
                </c:pt>
                <c:pt idx="34">
                  <c:v>58.528651492785031</c:v>
                </c:pt>
                <c:pt idx="35">
                  <c:v>58.004845514834891</c:v>
                </c:pt>
                <c:pt idx="36">
                  <c:v>57.652570476279493</c:v>
                </c:pt>
                <c:pt idx="37">
                  <c:v>57.053469030211104</c:v>
                </c:pt>
                <c:pt idx="38">
                  <c:v>56.251680884475782</c:v>
                </c:pt>
                <c:pt idx="39">
                  <c:v>56.084399318939305</c:v>
                </c:pt>
                <c:pt idx="40">
                  <c:v>56.35218064830466</c:v>
                </c:pt>
                <c:pt idx="41">
                  <c:v>56.295770671850534</c:v>
                </c:pt>
                <c:pt idx="42">
                  <c:v>56.415086571603574</c:v>
                </c:pt>
                <c:pt idx="43">
                  <c:v>57.356984804316632</c:v>
                </c:pt>
                <c:pt idx="44">
                  <c:v>58.109135338705364</c:v>
                </c:pt>
                <c:pt idx="45">
                  <c:v>58.600566603645291</c:v>
                </c:pt>
                <c:pt idx="46">
                  <c:v>58.679029836544892</c:v>
                </c:pt>
                <c:pt idx="47">
                  <c:v>59.52195851795689</c:v>
                </c:pt>
                <c:pt idx="48">
                  <c:v>59.937507589090401</c:v>
                </c:pt>
                <c:pt idx="49">
                  <c:v>59.945517861284515</c:v>
                </c:pt>
                <c:pt idx="50">
                  <c:v>59.884171001710463</c:v>
                </c:pt>
                <c:pt idx="51">
                  <c:v>59.510041641947787</c:v>
                </c:pt>
                <c:pt idx="52">
                  <c:v>59.028434843926696</c:v>
                </c:pt>
                <c:pt idx="53">
                  <c:v>59.971907967491028</c:v>
                </c:pt>
                <c:pt idx="54">
                  <c:v>60.469719447755914</c:v>
                </c:pt>
                <c:pt idx="55">
                  <c:v>62.414701875694817</c:v>
                </c:pt>
                <c:pt idx="56">
                  <c:v>65.055498017237923</c:v>
                </c:pt>
                <c:pt idx="57">
                  <c:v>67.096650483954676</c:v>
                </c:pt>
                <c:pt idx="58">
                  <c:v>69.838015073233748</c:v>
                </c:pt>
                <c:pt idx="59">
                  <c:v>72.948102514743979</c:v>
                </c:pt>
                <c:pt idx="60">
                  <c:v>75.015593378799636</c:v>
                </c:pt>
                <c:pt idx="61">
                  <c:v>76.452765706518974</c:v>
                </c:pt>
                <c:pt idx="62">
                  <c:v>79.044629022747515</c:v>
                </c:pt>
                <c:pt idx="63">
                  <c:v>81.995607919903847</c:v>
                </c:pt>
                <c:pt idx="64">
                  <c:v>84.681932225916157</c:v>
                </c:pt>
                <c:pt idx="65">
                  <c:v>86.362957920990823</c:v>
                </c:pt>
                <c:pt idx="66">
                  <c:v>87.280841960327422</c:v>
                </c:pt>
                <c:pt idx="67">
                  <c:v>89.148846109165063</c:v>
                </c:pt>
                <c:pt idx="68">
                  <c:v>90.287850538882438</c:v>
                </c:pt>
                <c:pt idx="69">
                  <c:v>90.902354293268672</c:v>
                </c:pt>
                <c:pt idx="70">
                  <c:v>91.018137937207868</c:v>
                </c:pt>
                <c:pt idx="71">
                  <c:v>92.039752375477775</c:v>
                </c:pt>
                <c:pt idx="72">
                  <c:v>92.685142616784404</c:v>
                </c:pt>
                <c:pt idx="73">
                  <c:v>93.16895597838753</c:v>
                </c:pt>
                <c:pt idx="74">
                  <c:v>93.142105036647038</c:v>
                </c:pt>
                <c:pt idx="75">
                  <c:v>93.867620452187111</c:v>
                </c:pt>
                <c:pt idx="76">
                  <c:v>94.115545644556477</c:v>
                </c:pt>
                <c:pt idx="77">
                  <c:v>93.889497947423195</c:v>
                </c:pt>
                <c:pt idx="78">
                  <c:v>93.304445474123312</c:v>
                </c:pt>
                <c:pt idx="79">
                  <c:v>93.513928246649343</c:v>
                </c:pt>
                <c:pt idx="80">
                  <c:v>94.243865536848375</c:v>
                </c:pt>
                <c:pt idx="81">
                  <c:v>95.117258495508906</c:v>
                </c:pt>
                <c:pt idx="82">
                  <c:v>95.390799961974608</c:v>
                </c:pt>
                <c:pt idx="83">
                  <c:v>96.307064286322856</c:v>
                </c:pt>
                <c:pt idx="84">
                  <c:v>96.657146834494</c:v>
                </c:pt>
                <c:pt idx="85">
                  <c:v>96.503100828498006</c:v>
                </c:pt>
                <c:pt idx="86">
                  <c:v>95.942440538627082</c:v>
                </c:pt>
                <c:pt idx="87">
                  <c:v>95.191331369200483</c:v>
                </c:pt>
                <c:pt idx="88">
                  <c:v>94.606962380050689</c:v>
                </c:pt>
                <c:pt idx="89">
                  <c:v>93.921972322938515</c:v>
                </c:pt>
                <c:pt idx="90">
                  <c:v>92.946566181199799</c:v>
                </c:pt>
                <c:pt idx="91">
                  <c:v>91.725334489069439</c:v>
                </c:pt>
                <c:pt idx="92">
                  <c:v>90.332798259498716</c:v>
                </c:pt>
                <c:pt idx="93">
                  <c:v>89.221722133602455</c:v>
                </c:pt>
                <c:pt idx="94">
                  <c:v>87.999459315046636</c:v>
                </c:pt>
                <c:pt idx="95">
                  <c:v>87.057565639258513</c:v>
                </c:pt>
                <c:pt idx="96">
                  <c:v>86.472079344371025</c:v>
                </c:pt>
                <c:pt idx="97">
                  <c:v>87.42525907910337</c:v>
                </c:pt>
                <c:pt idx="98">
                  <c:v>89.522007588430398</c:v>
                </c:pt>
                <c:pt idx="99">
                  <c:v>90.995576445472622</c:v>
                </c:pt>
                <c:pt idx="100">
                  <c:v>92.567818980393525</c:v>
                </c:pt>
                <c:pt idx="101">
                  <c:v>93.504876355723155</c:v>
                </c:pt>
                <c:pt idx="102">
                  <c:v>94.698826307931654</c:v>
                </c:pt>
                <c:pt idx="103">
                  <c:v>95.57969567486623</c:v>
                </c:pt>
                <c:pt idx="104">
                  <c:v>95.840312705194847</c:v>
                </c:pt>
                <c:pt idx="105">
                  <c:v>95.604995447868305</c:v>
                </c:pt>
                <c:pt idx="106">
                  <c:v>94.970567794063115</c:v>
                </c:pt>
                <c:pt idx="107">
                  <c:v>94.01347515495317</c:v>
                </c:pt>
                <c:pt idx="108">
                  <c:v>92.891158270765459</c:v>
                </c:pt>
                <c:pt idx="109">
                  <c:v>92.943492320526545</c:v>
                </c:pt>
                <c:pt idx="110">
                  <c:v>95.363227490274838</c:v>
                </c:pt>
                <c:pt idx="111">
                  <c:v>99.4370066834298</c:v>
                </c:pt>
                <c:pt idx="112">
                  <c:v>103.2603962014107</c:v>
                </c:pt>
                <c:pt idx="113">
                  <c:v>106.17485884383144</c:v>
                </c:pt>
                <c:pt idx="114">
                  <c:v>107.9776356877815</c:v>
                </c:pt>
                <c:pt idx="115">
                  <c:v>108.91236817393806</c:v>
                </c:pt>
                <c:pt idx="116">
                  <c:v>109.16768468709971</c:v>
                </c:pt>
                <c:pt idx="117">
                  <c:v>108.87298787011845</c:v>
                </c:pt>
                <c:pt idx="118">
                  <c:v>108.1383035412845</c:v>
                </c:pt>
                <c:pt idx="119">
                  <c:v>107.04987094741801</c:v>
                </c:pt>
                <c:pt idx="120">
                  <c:v>105.67614766678517</c:v>
                </c:pt>
                <c:pt idx="121">
                  <c:v>104.0720783777635</c:v>
                </c:pt>
                <c:pt idx="122">
                  <c:v>102.28218853340287</c:v>
                </c:pt>
                <c:pt idx="123">
                  <c:v>100.34286516333982</c:v>
                </c:pt>
                <c:pt idx="124">
                  <c:v>98.28406435803052</c:v>
                </c:pt>
                <c:pt idx="125">
                  <c:v>96.860711497247095</c:v>
                </c:pt>
                <c:pt idx="126">
                  <c:v>95.308268893382277</c:v>
                </c:pt>
                <c:pt idx="127">
                  <c:v>93.67745160285348</c:v>
                </c:pt>
                <c:pt idx="128">
                  <c:v>91.902064289673845</c:v>
                </c:pt>
                <c:pt idx="129">
                  <c:v>90.079111632152802</c:v>
                </c:pt>
                <c:pt idx="130">
                  <c:v>88.27502886556519</c:v>
                </c:pt>
                <c:pt idx="131">
                  <c:v>86.370889411937767</c:v>
                </c:pt>
                <c:pt idx="132">
                  <c:v>84.398175571406853</c:v>
                </c:pt>
                <c:pt idx="133">
                  <c:v>82.47051857726386</c:v>
                </c:pt>
                <c:pt idx="134">
                  <c:v>81.342441330534271</c:v>
                </c:pt>
                <c:pt idx="135">
                  <c:v>80.662079259769541</c:v>
                </c:pt>
                <c:pt idx="136">
                  <c:v>79.902404787440162</c:v>
                </c:pt>
                <c:pt idx="137">
                  <c:v>78.898530296287291</c:v>
                </c:pt>
                <c:pt idx="138">
                  <c:v>77.714599735820158</c:v>
                </c:pt>
                <c:pt idx="139">
                  <c:v>76.364337721440705</c:v>
                </c:pt>
                <c:pt idx="140">
                  <c:v>74.8785330152309</c:v>
                </c:pt>
                <c:pt idx="141">
                  <c:v>73.704285289465702</c:v>
                </c:pt>
                <c:pt idx="142">
                  <c:v>72.864016867952273</c:v>
                </c:pt>
                <c:pt idx="143">
                  <c:v>72.369304325270647</c:v>
                </c:pt>
                <c:pt idx="144">
                  <c:v>71.610737872260245</c:v>
                </c:pt>
                <c:pt idx="145">
                  <c:v>70.636772032951569</c:v>
                </c:pt>
                <c:pt idx="146">
                  <c:v>70.396568515977791</c:v>
                </c:pt>
                <c:pt idx="147">
                  <c:v>70.514212650760129</c:v>
                </c:pt>
                <c:pt idx="148">
                  <c:v>70.690135022977969</c:v>
                </c:pt>
                <c:pt idx="149">
                  <c:v>71.934665977973907</c:v>
                </c:pt>
                <c:pt idx="150">
                  <c:v>72.601245355240138</c:v>
                </c:pt>
                <c:pt idx="151">
                  <c:v>72.995494464092019</c:v>
                </c:pt>
                <c:pt idx="152">
                  <c:v>74.410201624657759</c:v>
                </c:pt>
                <c:pt idx="153">
                  <c:v>76.227222986640896</c:v>
                </c:pt>
                <c:pt idx="154">
                  <c:v>79.029332947146017</c:v>
                </c:pt>
                <c:pt idx="155">
                  <c:v>81.120742824772947</c:v>
                </c:pt>
                <c:pt idx="156">
                  <c:v>83.315456934990323</c:v>
                </c:pt>
                <c:pt idx="157">
                  <c:v>85.494141008739589</c:v>
                </c:pt>
                <c:pt idx="158">
                  <c:v>88.633716567871446</c:v>
                </c:pt>
                <c:pt idx="159">
                  <c:v>91.669144804352982</c:v>
                </c:pt>
                <c:pt idx="160">
                  <c:v>93.642542505104942</c:v>
                </c:pt>
                <c:pt idx="161">
                  <c:v>94.806691695401781</c:v>
                </c:pt>
                <c:pt idx="162">
                  <c:v>95.342330724447535</c:v>
                </c:pt>
                <c:pt idx="163">
                  <c:v>95.914728257782926</c:v>
                </c:pt>
                <c:pt idx="164">
                  <c:v>95.957092155669471</c:v>
                </c:pt>
                <c:pt idx="165">
                  <c:v>95.571126636235192</c:v>
                </c:pt>
                <c:pt idx="166">
                  <c:v>94.83716606491906</c:v>
                </c:pt>
                <c:pt idx="167">
                  <c:v>93.819438003634929</c:v>
                </c:pt>
                <c:pt idx="168">
                  <c:v>92.895774193305868</c:v>
                </c:pt>
                <c:pt idx="169">
                  <c:v>93.373170505979957</c:v>
                </c:pt>
                <c:pt idx="170">
                  <c:v>93.647382327190201</c:v>
                </c:pt>
                <c:pt idx="171">
                  <c:v>93.465606416486239</c:v>
                </c:pt>
                <c:pt idx="172">
                  <c:v>92.90655199996516</c:v>
                </c:pt>
                <c:pt idx="173">
                  <c:v>92.040017592883729</c:v>
                </c:pt>
                <c:pt idx="174">
                  <c:v>90.929389391701775</c:v>
                </c:pt>
                <c:pt idx="175">
                  <c:v>90.605690976594246</c:v>
                </c:pt>
                <c:pt idx="176">
                  <c:v>90.040808352856132</c:v>
                </c:pt>
                <c:pt idx="177">
                  <c:v>89.179680687685263</c:v>
                </c:pt>
                <c:pt idx="178">
                  <c:v>88.076406027066866</c:v>
                </c:pt>
                <c:pt idx="179">
                  <c:v>86.774481958715171</c:v>
                </c:pt>
                <c:pt idx="180">
                  <c:v>85.309918164335357</c:v>
                </c:pt>
                <c:pt idx="181">
                  <c:v>83.712510835783988</c:v>
                </c:pt>
                <c:pt idx="182">
                  <c:v>82.530445292323137</c:v>
                </c:pt>
                <c:pt idx="183">
                  <c:v>81.584991337684954</c:v>
                </c:pt>
                <c:pt idx="184">
                  <c:v>81.28603389620541</c:v>
                </c:pt>
                <c:pt idx="185">
                  <c:v>81.024602055805317</c:v>
                </c:pt>
                <c:pt idx="186">
                  <c:v>80.485171700989497</c:v>
                </c:pt>
                <c:pt idx="187">
                  <c:v>79.678574824512808</c:v>
                </c:pt>
                <c:pt idx="188">
                  <c:v>78.652666786221957</c:v>
                </c:pt>
                <c:pt idx="189">
                  <c:v>77.446113315152161</c:v>
                </c:pt>
                <c:pt idx="190">
                  <c:v>76.098118465465404</c:v>
                </c:pt>
                <c:pt idx="191">
                  <c:v>74.644696915322257</c:v>
                </c:pt>
                <c:pt idx="192">
                  <c:v>73.105405791802525</c:v>
                </c:pt>
                <c:pt idx="193">
                  <c:v>71.495774472907584</c:v>
                </c:pt>
                <c:pt idx="194">
                  <c:v>69.862808727128339</c:v>
                </c:pt>
                <c:pt idx="195">
                  <c:v>68.26713997052849</c:v>
                </c:pt>
                <c:pt idx="196">
                  <c:v>66.707916338697871</c:v>
                </c:pt>
                <c:pt idx="197">
                  <c:v>65.184305423836321</c:v>
                </c:pt>
                <c:pt idx="198">
                  <c:v>63.695493830364157</c:v>
                </c:pt>
                <c:pt idx="199">
                  <c:v>62.240686740682342</c:v>
                </c:pt>
                <c:pt idx="200">
                  <c:v>60.819107490850939</c:v>
                </c:pt>
                <c:pt idx="201">
                  <c:v>59.429997155958922</c:v>
                </c:pt>
                <c:pt idx="202">
                  <c:v>58.072614144964135</c:v>
                </c:pt>
                <c:pt idx="203">
                  <c:v>56.746233804787288</c:v>
                </c:pt>
                <c:pt idx="204">
                  <c:v>55.450148033448286</c:v>
                </c:pt>
                <c:pt idx="205">
                  <c:v>54.183664902038593</c:v>
                </c:pt>
                <c:pt idx="206">
                  <c:v>52.946108285327782</c:v>
                </c:pt>
                <c:pt idx="207">
                  <c:v>51.736817500807064</c:v>
                </c:pt>
                <c:pt idx="208">
                  <c:v>50.555146955976973</c:v>
                </c:pt>
                <c:pt idx="209">
                  <c:v>49.40046580369112</c:v>
                </c:pt>
                <c:pt idx="210">
                  <c:v>48.272157605371852</c:v>
                </c:pt>
                <c:pt idx="211">
                  <c:v>47.169620001918105</c:v>
                </c:pt>
                <c:pt idx="212">
                  <c:v>46.092264392129671</c:v>
                </c:pt>
                <c:pt idx="213">
                  <c:v>45.039515618476344</c:v>
                </c:pt>
                <c:pt idx="214">
                  <c:v>44.01081166004407</c:v>
                </c:pt>
                <c:pt idx="215">
                  <c:v>43.005603332494211</c:v>
                </c:pt>
                <c:pt idx="216">
                  <c:v>42.023353994875734</c:v>
                </c:pt>
                <c:pt idx="217">
                  <c:v>41.239542735566367</c:v>
                </c:pt>
                <c:pt idx="218">
                  <c:v>40.367890565870049</c:v>
                </c:pt>
                <c:pt idx="219">
                  <c:v>39.44588667110267</c:v>
                </c:pt>
                <c:pt idx="220">
                  <c:v>38.544941374395528</c:v>
                </c:pt>
                <c:pt idx="221">
                  <c:v>37.664573696704196</c:v>
                </c:pt>
                <c:pt idx="222">
                  <c:v>36.804313644560793</c:v>
                </c:pt>
                <c:pt idx="223">
                  <c:v>35.963701959163117</c:v>
                </c:pt>
                <c:pt idx="224">
                  <c:v>35.142289871194464</c:v>
                </c:pt>
                <c:pt idx="225">
                  <c:v>34.3396388612435</c:v>
                </c:pt>
                <c:pt idx="226">
                  <c:v>33.555320425696095</c:v>
                </c:pt>
                <c:pt idx="227">
                  <c:v>32.788915847974209</c:v>
                </c:pt>
                <c:pt idx="228">
                  <c:v>32.040015974999626</c:v>
                </c:pt>
                <c:pt idx="229">
                  <c:v>31.546485471419704</c:v>
                </c:pt>
                <c:pt idx="230">
                  <c:v>32.989220436292349</c:v>
                </c:pt>
                <c:pt idx="231">
                  <c:v>34.625776620180837</c:v>
                </c:pt>
                <c:pt idx="232">
                  <c:v>35.870346606511042</c:v>
                </c:pt>
                <c:pt idx="233">
                  <c:v>36.793714517703798</c:v>
                </c:pt>
                <c:pt idx="234">
                  <c:v>37.443111639229123</c:v>
                </c:pt>
                <c:pt idx="235">
                  <c:v>37.851254897131895</c:v>
                </c:pt>
                <c:pt idx="236">
                  <c:v>38.076927161409913</c:v>
                </c:pt>
                <c:pt idx="237">
                  <c:v>38.623190891055621</c:v>
                </c:pt>
                <c:pt idx="238">
                  <c:v>38.936882396189432</c:v>
                </c:pt>
                <c:pt idx="239">
                  <c:v>39.869910630726444</c:v>
                </c:pt>
                <c:pt idx="240">
                  <c:v>40.554252343749297</c:v>
                </c:pt>
                <c:pt idx="241">
                  <c:v>43.002195467806004</c:v>
                </c:pt>
                <c:pt idx="242">
                  <c:v>45.639573660584652</c:v>
                </c:pt>
                <c:pt idx="243">
                  <c:v>48.939042791847697</c:v>
                </c:pt>
                <c:pt idx="244">
                  <c:v>51.511466402207112</c:v>
                </c:pt>
                <c:pt idx="245">
                  <c:v>53.467357402897022</c:v>
                </c:pt>
                <c:pt idx="246">
                  <c:v>54.908005725437903</c:v>
                </c:pt>
                <c:pt idx="247">
                  <c:v>55.925952586685298</c:v>
                </c:pt>
                <c:pt idx="248">
                  <c:v>56.682544427822066</c:v>
                </c:pt>
                <c:pt idx="249">
                  <c:v>57.590289769517781</c:v>
                </c:pt>
                <c:pt idx="250">
                  <c:v>59.891088129317417</c:v>
                </c:pt>
                <c:pt idx="251">
                  <c:v>63.229250466462332</c:v>
                </c:pt>
                <c:pt idx="252">
                  <c:v>66.132055240841197</c:v>
                </c:pt>
                <c:pt idx="253">
                  <c:v>69.028567147525777</c:v>
                </c:pt>
                <c:pt idx="254">
                  <c:v>71.29732819067182</c:v>
                </c:pt>
                <c:pt idx="255">
                  <c:v>72.958630504284983</c:v>
                </c:pt>
                <c:pt idx="256">
                  <c:v>75.887783180284302</c:v>
                </c:pt>
                <c:pt idx="257">
                  <c:v>80.085154521494573</c:v>
                </c:pt>
                <c:pt idx="258">
                  <c:v>84.854197668749705</c:v>
                </c:pt>
                <c:pt idx="259">
                  <c:v>88.465821128638311</c:v>
                </c:pt>
                <c:pt idx="260">
                  <c:v>91.146610261580463</c:v>
                </c:pt>
                <c:pt idx="261">
                  <c:v>93.063252970722246</c:v>
                </c:pt>
                <c:pt idx="262">
                  <c:v>94.360874518225486</c:v>
                </c:pt>
                <c:pt idx="263">
                  <c:v>95.145207158769011</c:v>
                </c:pt>
                <c:pt idx="264">
                  <c:v>95.500560391898972</c:v>
                </c:pt>
                <c:pt idx="265">
                  <c:v>95.509337282076174</c:v>
                </c:pt>
                <c:pt idx="266">
                  <c:v>95.216104701160418</c:v>
                </c:pt>
                <c:pt idx="267">
                  <c:v>94.66882248044962</c:v>
                </c:pt>
                <c:pt idx="268">
                  <c:v>93.907301481175836</c:v>
                </c:pt>
                <c:pt idx="269">
                  <c:v>92.968243145495748</c:v>
                </c:pt>
                <c:pt idx="270">
                  <c:v>91.917186163106749</c:v>
                </c:pt>
                <c:pt idx="271">
                  <c:v>90.739804647544162</c:v>
                </c:pt>
                <c:pt idx="272">
                  <c:v>89.792429737093187</c:v>
                </c:pt>
                <c:pt idx="273">
                  <c:v>88.896027703748459</c:v>
                </c:pt>
                <c:pt idx="274">
                  <c:v>88.207308466400775</c:v>
                </c:pt>
                <c:pt idx="275">
                  <c:v>87.343197957235645</c:v>
                </c:pt>
                <c:pt idx="276">
                  <c:v>86.333751916545936</c:v>
                </c:pt>
                <c:pt idx="277">
                  <c:v>85.198025838952077</c:v>
                </c:pt>
                <c:pt idx="278">
                  <c:v>83.95550000875572</c:v>
                </c:pt>
                <c:pt idx="279">
                  <c:v>82.624306001058315</c:v>
                </c:pt>
                <c:pt idx="280">
                  <c:v>81.217220214714175</c:v>
                </c:pt>
                <c:pt idx="281">
                  <c:v>79.746925824914129</c:v>
                </c:pt>
                <c:pt idx="282">
                  <c:v>78.223973838611258</c:v>
                </c:pt>
                <c:pt idx="283">
                  <c:v>76.641522938960762</c:v>
                </c:pt>
                <c:pt idx="284">
                  <c:v>75.010488622308714</c:v>
                </c:pt>
                <c:pt idx="285">
                  <c:v>73.341550799163272</c:v>
                </c:pt>
                <c:pt idx="286">
                  <c:v>71.666427463829024</c:v>
                </c:pt>
                <c:pt idx="287">
                  <c:v>70.029563998350341</c:v>
                </c:pt>
                <c:pt idx="288">
                  <c:v>68.430086546092014</c:v>
                </c:pt>
                <c:pt idx="289">
                  <c:v>66.86714120933199</c:v>
                </c:pt>
                <c:pt idx="290">
                  <c:v>65.339893593399111</c:v>
                </c:pt>
                <c:pt idx="291">
                  <c:v>63.847528361222849</c:v>
                </c:pt>
                <c:pt idx="292">
                  <c:v>62.389248798057146</c:v>
                </c:pt>
                <c:pt idx="293">
                  <c:v>60.964276386145841</c:v>
                </c:pt>
                <c:pt idx="294">
                  <c:v>59.57185038910292</c:v>
                </c:pt>
                <c:pt idx="295">
                  <c:v>58.211227445785411</c:v>
                </c:pt>
                <c:pt idx="296">
                  <c:v>56.881681173442388</c:v>
                </c:pt>
                <c:pt idx="297">
                  <c:v>55.58250177992781</c:v>
                </c:pt>
                <c:pt idx="298">
                  <c:v>54.739004606347315</c:v>
                </c:pt>
                <c:pt idx="299">
                  <c:v>53.808371127089394</c:v>
                </c:pt>
                <c:pt idx="300">
                  <c:v>52.802529596692693</c:v>
                </c:pt>
                <c:pt idx="301">
                  <c:v>51.73686305436604</c:v>
                </c:pt>
                <c:pt idx="302">
                  <c:v>50.617118441442138</c:v>
                </c:pt>
                <c:pt idx="303">
                  <c:v>49.461021858472087</c:v>
                </c:pt>
                <c:pt idx="304">
                  <c:v>48.331330557950125</c:v>
                </c:pt>
                <c:pt idx="305">
                  <c:v>47.227441442391658</c:v>
                </c:pt>
                <c:pt idx="306">
                  <c:v>46.148765189077629</c:v>
                </c:pt>
                <c:pt idx="307">
                  <c:v>45.094725935438518</c:v>
                </c:pt>
                <c:pt idx="308">
                  <c:v>44.064760971624075</c:v>
                </c:pt>
                <c:pt idx="309">
                  <c:v>43.058320440094761</c:v>
                </c:pt>
                <c:pt idx="310">
                  <c:v>42.074867042074644</c:v>
                </c:pt>
                <c:pt idx="311">
                  <c:v>41.113875750708765</c:v>
                </c:pt>
                <c:pt idx="312">
                  <c:v>40.174833530772084</c:v>
                </c:pt>
                <c:pt idx="313">
                  <c:v>39.257239064780329</c:v>
                </c:pt>
                <c:pt idx="314">
                  <c:v>38.360602485356388</c:v>
                </c:pt>
                <c:pt idx="315">
                  <c:v>37.484445113709505</c:v>
                </c:pt>
                <c:pt idx="316">
                  <c:v>36.628299204087604</c:v>
                </c:pt>
                <c:pt idx="317">
                  <c:v>35.791707694066353</c:v>
                </c:pt>
                <c:pt idx="318">
                  <c:v>34.974223960541636</c:v>
                </c:pt>
                <c:pt idx="319">
                  <c:v>34.175411581295108</c:v>
                </c:pt>
                <c:pt idx="320">
                  <c:v>33.394844102005692</c:v>
                </c:pt>
                <c:pt idx="321">
                  <c:v>32.632104808582447</c:v>
                </c:pt>
                <c:pt idx="322">
                  <c:v>31.886786504697433</c:v>
                </c:pt>
                <c:pt idx="323">
                  <c:v>31.158491294399678</c:v>
                </c:pt>
                <c:pt idx="324">
                  <c:v>30.446830369694315</c:v>
                </c:pt>
                <c:pt idx="325">
                  <c:v>29.751423802973335</c:v>
                </c:pt>
                <c:pt idx="326">
                  <c:v>29.071900344187295</c:v>
                </c:pt>
                <c:pt idx="327">
                  <c:v>28.407897222649598</c:v>
                </c:pt>
                <c:pt idx="328">
                  <c:v>27.759059953367586</c:v>
                </c:pt>
                <c:pt idx="329">
                  <c:v>27.125042147797004</c:v>
                </c:pt>
                <c:pt idx="330">
                  <c:v>26.505505328918915</c:v>
                </c:pt>
                <c:pt idx="331">
                  <c:v>25.900118750540141</c:v>
                </c:pt>
                <c:pt idx="332">
                  <c:v>25.308559220721023</c:v>
                </c:pt>
                <c:pt idx="333">
                  <c:v>25.839126734619434</c:v>
                </c:pt>
                <c:pt idx="334">
                  <c:v>26.200633681165311</c:v>
                </c:pt>
                <c:pt idx="335">
                  <c:v>26.359778225534377</c:v>
                </c:pt>
                <c:pt idx="336">
                  <c:v>26.346414698040302</c:v>
                </c:pt>
                <c:pt idx="337">
                  <c:v>26.185195437679621</c:v>
                </c:pt>
                <c:pt idx="338">
                  <c:v>25.897272598447135</c:v>
                </c:pt>
                <c:pt idx="339">
                  <c:v>25.500881805837867</c:v>
                </c:pt>
                <c:pt idx="340">
                  <c:v>25.011239395119869</c:v>
                </c:pt>
                <c:pt idx="341">
                  <c:v>24.44182189603417</c:v>
                </c:pt>
                <c:pt idx="342">
                  <c:v>23.883569912404212</c:v>
                </c:pt>
                <c:pt idx="343">
                  <c:v>24.391617840370447</c:v>
                </c:pt>
                <c:pt idx="344">
                  <c:v>24.756004426055476</c:v>
                </c:pt>
                <c:pt idx="345">
                  <c:v>24.897990040912447</c:v>
                </c:pt>
                <c:pt idx="346">
                  <c:v>24.852277799708713</c:v>
                </c:pt>
                <c:pt idx="347">
                  <c:v>25.082662559601051</c:v>
                </c:pt>
                <c:pt idx="348">
                  <c:v>25.520650003798764</c:v>
                </c:pt>
                <c:pt idx="349">
                  <c:v>26.283152638397979</c:v>
                </c:pt>
                <c:pt idx="350">
                  <c:v>26.785624401488871</c:v>
                </c:pt>
                <c:pt idx="351">
                  <c:v>27.037123243521595</c:v>
                </c:pt>
                <c:pt idx="352">
                  <c:v>27.076894422310765</c:v>
                </c:pt>
                <c:pt idx="353">
                  <c:v>26.937772782056591</c:v>
                </c:pt>
                <c:pt idx="354">
                  <c:v>26.647188986340026</c:v>
                </c:pt>
                <c:pt idx="355">
                  <c:v>26.228208751683731</c:v>
                </c:pt>
                <c:pt idx="356">
                  <c:v>25.700530051731747</c:v>
                </c:pt>
                <c:pt idx="357">
                  <c:v>25.133240492338167</c:v>
                </c:pt>
                <c:pt idx="358">
                  <c:v>24.559196486143478</c:v>
                </c:pt>
                <c:pt idx="359">
                  <c:v>23.998263663170402</c:v>
                </c:pt>
                <c:pt idx="360">
                  <c:v>23.450142563580304</c:v>
                </c:pt>
                <c:pt idx="361">
                  <c:v>22.914540567206693</c:v>
                </c:pt>
                <c:pt idx="362">
                  <c:v>22.39117173733694</c:v>
                </c:pt>
                <c:pt idx="363">
                  <c:v>21.879756668061948</c:v>
                </c:pt>
                <c:pt idx="364">
                  <c:v>21.380022335112393</c:v>
                </c:pt>
                <c:pt idx="365">
                  <c:v>20.891701950101897</c:v>
                </c:pt>
                <c:pt idx="366">
                  <c:v>20.414534818099245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8-4C4E-B6BA-2EE7BF138A36}"/>
            </c:ext>
          </c:extLst>
        </c:ser>
        <c:ser>
          <c:idx val="1"/>
          <c:order val="1"/>
          <c:tx>
            <c:v>Q obs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Diário'!$B$18:$B$384</c:f>
              <c:numCache>
                <c:formatCode>0</c:formatCode>
                <c:ptCount val="367"/>
                <c:pt idx="0">
                  <c:v>34.71</c:v>
                </c:pt>
                <c:pt idx="1">
                  <c:v>33.25</c:v>
                </c:pt>
                <c:pt idx="2">
                  <c:v>47.75</c:v>
                </c:pt>
                <c:pt idx="3">
                  <c:v>53.75</c:v>
                </c:pt>
                <c:pt idx="4">
                  <c:v>77.13</c:v>
                </c:pt>
                <c:pt idx="5">
                  <c:v>79.63</c:v>
                </c:pt>
                <c:pt idx="6">
                  <c:v>72.08</c:v>
                </c:pt>
                <c:pt idx="7">
                  <c:v>57.13</c:v>
                </c:pt>
                <c:pt idx="8">
                  <c:v>54.17</c:v>
                </c:pt>
                <c:pt idx="9">
                  <c:v>162.04</c:v>
                </c:pt>
                <c:pt idx="10">
                  <c:v>328.92</c:v>
                </c:pt>
                <c:pt idx="11">
                  <c:v>209.54</c:v>
                </c:pt>
                <c:pt idx="12">
                  <c:v>107.71</c:v>
                </c:pt>
                <c:pt idx="13">
                  <c:v>81.63</c:v>
                </c:pt>
                <c:pt idx="14">
                  <c:v>68.83</c:v>
                </c:pt>
                <c:pt idx="15">
                  <c:v>122.83</c:v>
                </c:pt>
                <c:pt idx="16">
                  <c:v>395.54</c:v>
                </c:pt>
                <c:pt idx="17">
                  <c:v>427.92</c:v>
                </c:pt>
                <c:pt idx="18">
                  <c:v>364.29</c:v>
                </c:pt>
                <c:pt idx="19">
                  <c:v>437.88</c:v>
                </c:pt>
                <c:pt idx="20">
                  <c:v>441.5</c:v>
                </c:pt>
                <c:pt idx="21">
                  <c:v>248.42</c:v>
                </c:pt>
                <c:pt idx="22">
                  <c:v>161.13999999999999</c:v>
                </c:pt>
                <c:pt idx="23">
                  <c:v>127.29</c:v>
                </c:pt>
                <c:pt idx="24">
                  <c:v>108.92</c:v>
                </c:pt>
                <c:pt idx="25">
                  <c:v>96.46</c:v>
                </c:pt>
                <c:pt idx="26">
                  <c:v>88.67</c:v>
                </c:pt>
                <c:pt idx="27">
                  <c:v>80.58</c:v>
                </c:pt>
                <c:pt idx="28">
                  <c:v>72.38</c:v>
                </c:pt>
                <c:pt idx="29">
                  <c:v>100.21</c:v>
                </c:pt>
                <c:pt idx="30">
                  <c:v>87.35</c:v>
                </c:pt>
                <c:pt idx="31">
                  <c:v>76</c:v>
                </c:pt>
                <c:pt idx="32">
                  <c:v>71.63</c:v>
                </c:pt>
                <c:pt idx="33">
                  <c:v>117.38</c:v>
                </c:pt>
                <c:pt idx="34">
                  <c:v>167.25</c:v>
                </c:pt>
                <c:pt idx="35">
                  <c:v>112.54</c:v>
                </c:pt>
                <c:pt idx="36">
                  <c:v>92.58</c:v>
                </c:pt>
                <c:pt idx="37">
                  <c:v>114.5</c:v>
                </c:pt>
                <c:pt idx="38">
                  <c:v>149.91999999999999</c:v>
                </c:pt>
                <c:pt idx="39">
                  <c:v>137.21</c:v>
                </c:pt>
                <c:pt idx="40">
                  <c:v>121.08</c:v>
                </c:pt>
                <c:pt idx="41">
                  <c:v>157.58000000000001</c:v>
                </c:pt>
                <c:pt idx="42">
                  <c:v>204.71</c:v>
                </c:pt>
                <c:pt idx="43">
                  <c:v>210.74</c:v>
                </c:pt>
                <c:pt idx="44">
                  <c:v>191.13</c:v>
                </c:pt>
                <c:pt idx="45">
                  <c:v>141.58000000000001</c:v>
                </c:pt>
                <c:pt idx="46">
                  <c:v>230.46</c:v>
                </c:pt>
                <c:pt idx="47">
                  <c:v>132.16999999999999</c:v>
                </c:pt>
                <c:pt idx="48">
                  <c:v>94.91</c:v>
                </c:pt>
                <c:pt idx="49">
                  <c:v>84.91</c:v>
                </c:pt>
                <c:pt idx="50">
                  <c:v>77.42</c:v>
                </c:pt>
                <c:pt idx="51">
                  <c:v>98.88</c:v>
                </c:pt>
                <c:pt idx="52">
                  <c:v>126.67</c:v>
                </c:pt>
                <c:pt idx="53">
                  <c:v>137.66999999999999</c:v>
                </c:pt>
                <c:pt idx="54">
                  <c:v>266.20999999999998</c:v>
                </c:pt>
                <c:pt idx="55">
                  <c:v>293.92</c:v>
                </c:pt>
                <c:pt idx="56">
                  <c:v>262.25</c:v>
                </c:pt>
                <c:pt idx="57">
                  <c:v>280.54000000000002</c:v>
                </c:pt>
                <c:pt idx="58">
                  <c:v>444.88</c:v>
                </c:pt>
                <c:pt idx="59">
                  <c:v>325.08</c:v>
                </c:pt>
                <c:pt idx="60">
                  <c:v>154.04</c:v>
                </c:pt>
                <c:pt idx="61">
                  <c:v>267.29000000000002</c:v>
                </c:pt>
                <c:pt idx="62">
                  <c:v>429.39</c:v>
                </c:pt>
                <c:pt idx="63">
                  <c:v>467.63</c:v>
                </c:pt>
                <c:pt idx="64">
                  <c:v>262.20999999999998</c:v>
                </c:pt>
                <c:pt idx="65">
                  <c:v>270.45999999999998</c:v>
                </c:pt>
                <c:pt idx="66">
                  <c:v>236.71</c:v>
                </c:pt>
                <c:pt idx="67">
                  <c:v>195.46</c:v>
                </c:pt>
                <c:pt idx="68">
                  <c:v>158.04</c:v>
                </c:pt>
                <c:pt idx="69">
                  <c:v>136.11000000000001</c:v>
                </c:pt>
                <c:pt idx="70">
                  <c:v>160.16999999999999</c:v>
                </c:pt>
                <c:pt idx="71">
                  <c:v>259.92</c:v>
                </c:pt>
                <c:pt idx="72">
                  <c:v>249.88</c:v>
                </c:pt>
                <c:pt idx="73">
                  <c:v>194.08</c:v>
                </c:pt>
                <c:pt idx="74">
                  <c:v>237.42</c:v>
                </c:pt>
                <c:pt idx="75">
                  <c:v>284.45999999999998</c:v>
                </c:pt>
                <c:pt idx="76">
                  <c:v>178.58</c:v>
                </c:pt>
                <c:pt idx="77">
                  <c:v>173.17</c:v>
                </c:pt>
                <c:pt idx="78">
                  <c:v>236.92</c:v>
                </c:pt>
                <c:pt idx="79">
                  <c:v>207</c:v>
                </c:pt>
                <c:pt idx="80">
                  <c:v>226.17</c:v>
                </c:pt>
                <c:pt idx="81">
                  <c:v>195.08</c:v>
                </c:pt>
                <c:pt idx="82">
                  <c:v>185.04</c:v>
                </c:pt>
                <c:pt idx="83">
                  <c:v>203</c:v>
                </c:pt>
                <c:pt idx="84">
                  <c:v>153.91999999999999</c:v>
                </c:pt>
                <c:pt idx="85">
                  <c:v>131.29</c:v>
                </c:pt>
                <c:pt idx="86">
                  <c:v>121.17</c:v>
                </c:pt>
                <c:pt idx="87">
                  <c:v>125.92</c:v>
                </c:pt>
                <c:pt idx="88">
                  <c:v>172.83</c:v>
                </c:pt>
                <c:pt idx="89">
                  <c:v>140.54</c:v>
                </c:pt>
                <c:pt idx="90">
                  <c:v>118.13</c:v>
                </c:pt>
                <c:pt idx="91">
                  <c:v>109.58</c:v>
                </c:pt>
                <c:pt idx="92">
                  <c:v>115.25</c:v>
                </c:pt>
                <c:pt idx="93">
                  <c:v>136.96</c:v>
                </c:pt>
                <c:pt idx="94">
                  <c:v>187.38</c:v>
                </c:pt>
                <c:pt idx="95">
                  <c:v>153.5</c:v>
                </c:pt>
                <c:pt idx="96">
                  <c:v>186.13</c:v>
                </c:pt>
                <c:pt idx="97">
                  <c:v>316.45999999999998</c:v>
                </c:pt>
                <c:pt idx="98">
                  <c:v>432.79</c:v>
                </c:pt>
                <c:pt idx="99">
                  <c:v>323.5</c:v>
                </c:pt>
                <c:pt idx="100">
                  <c:v>198.75</c:v>
                </c:pt>
                <c:pt idx="101">
                  <c:v>231.58</c:v>
                </c:pt>
                <c:pt idx="102">
                  <c:v>209.42</c:v>
                </c:pt>
                <c:pt idx="103">
                  <c:v>160.46</c:v>
                </c:pt>
                <c:pt idx="104">
                  <c:v>135.46</c:v>
                </c:pt>
                <c:pt idx="105">
                  <c:v>120.92</c:v>
                </c:pt>
                <c:pt idx="106">
                  <c:v>111.79</c:v>
                </c:pt>
                <c:pt idx="107">
                  <c:v>157.41999999999999</c:v>
                </c:pt>
                <c:pt idx="108">
                  <c:v>337</c:v>
                </c:pt>
                <c:pt idx="109">
                  <c:v>850.96</c:v>
                </c:pt>
                <c:pt idx="110">
                  <c:v>944.67</c:v>
                </c:pt>
                <c:pt idx="111">
                  <c:v>967.08</c:v>
                </c:pt>
                <c:pt idx="112">
                  <c:v>704</c:v>
                </c:pt>
                <c:pt idx="113">
                  <c:v>414.42</c:v>
                </c:pt>
                <c:pt idx="114">
                  <c:v>232.88</c:v>
                </c:pt>
                <c:pt idx="115">
                  <c:v>198.5</c:v>
                </c:pt>
                <c:pt idx="116">
                  <c:v>175.79</c:v>
                </c:pt>
                <c:pt idx="117">
                  <c:v>160.54</c:v>
                </c:pt>
                <c:pt idx="118">
                  <c:v>148.46</c:v>
                </c:pt>
                <c:pt idx="119">
                  <c:v>139.38</c:v>
                </c:pt>
                <c:pt idx="120">
                  <c:v>131.04</c:v>
                </c:pt>
                <c:pt idx="121">
                  <c:v>124.17</c:v>
                </c:pt>
                <c:pt idx="122">
                  <c:v>118.58</c:v>
                </c:pt>
                <c:pt idx="123">
                  <c:v>121.33</c:v>
                </c:pt>
                <c:pt idx="124">
                  <c:v>125.38</c:v>
                </c:pt>
                <c:pt idx="125">
                  <c:v>112.42</c:v>
                </c:pt>
                <c:pt idx="126">
                  <c:v>118.75</c:v>
                </c:pt>
                <c:pt idx="127">
                  <c:v>125.75</c:v>
                </c:pt>
                <c:pt idx="128">
                  <c:v>110.13</c:v>
                </c:pt>
                <c:pt idx="129">
                  <c:v>112.46</c:v>
                </c:pt>
                <c:pt idx="130">
                  <c:v>106.83</c:v>
                </c:pt>
                <c:pt idx="131">
                  <c:v>98.33</c:v>
                </c:pt>
                <c:pt idx="132">
                  <c:v>92.13</c:v>
                </c:pt>
                <c:pt idx="133">
                  <c:v>116.5</c:v>
                </c:pt>
                <c:pt idx="134">
                  <c:v>157.04</c:v>
                </c:pt>
                <c:pt idx="135">
                  <c:v>133.46</c:v>
                </c:pt>
                <c:pt idx="136">
                  <c:v>101.71</c:v>
                </c:pt>
                <c:pt idx="137">
                  <c:v>96.42</c:v>
                </c:pt>
                <c:pt idx="138">
                  <c:v>89.33</c:v>
                </c:pt>
                <c:pt idx="139">
                  <c:v>84.38</c:v>
                </c:pt>
                <c:pt idx="140">
                  <c:v>84.71</c:v>
                </c:pt>
                <c:pt idx="141">
                  <c:v>140.83000000000001</c:v>
                </c:pt>
                <c:pt idx="142">
                  <c:v>187.42</c:v>
                </c:pt>
                <c:pt idx="143">
                  <c:v>106.29</c:v>
                </c:pt>
                <c:pt idx="144">
                  <c:v>92.46</c:v>
                </c:pt>
                <c:pt idx="145">
                  <c:v>105.67</c:v>
                </c:pt>
                <c:pt idx="146">
                  <c:v>97.58</c:v>
                </c:pt>
                <c:pt idx="147">
                  <c:v>123.96</c:v>
                </c:pt>
                <c:pt idx="148">
                  <c:v>214.79</c:v>
                </c:pt>
                <c:pt idx="149">
                  <c:v>231.79</c:v>
                </c:pt>
                <c:pt idx="150">
                  <c:v>174.71</c:v>
                </c:pt>
                <c:pt idx="151">
                  <c:v>213.92</c:v>
                </c:pt>
                <c:pt idx="152">
                  <c:v>237.88</c:v>
                </c:pt>
                <c:pt idx="153">
                  <c:v>261.95999999999998</c:v>
                </c:pt>
                <c:pt idx="154">
                  <c:v>260.63</c:v>
                </c:pt>
                <c:pt idx="155">
                  <c:v>201.38</c:v>
                </c:pt>
                <c:pt idx="156">
                  <c:v>324.42</c:v>
                </c:pt>
                <c:pt idx="157">
                  <c:v>444.25</c:v>
                </c:pt>
                <c:pt idx="158">
                  <c:v>412.58</c:v>
                </c:pt>
                <c:pt idx="159">
                  <c:v>240.71</c:v>
                </c:pt>
                <c:pt idx="160">
                  <c:v>171.46</c:v>
                </c:pt>
                <c:pt idx="161">
                  <c:v>150.29</c:v>
                </c:pt>
                <c:pt idx="162">
                  <c:v>135.21</c:v>
                </c:pt>
                <c:pt idx="163">
                  <c:v>126.92</c:v>
                </c:pt>
                <c:pt idx="164">
                  <c:v>114.42</c:v>
                </c:pt>
                <c:pt idx="165">
                  <c:v>105.46</c:v>
                </c:pt>
                <c:pt idx="166">
                  <c:v>100.13</c:v>
                </c:pt>
                <c:pt idx="167">
                  <c:v>99.54</c:v>
                </c:pt>
                <c:pt idx="168">
                  <c:v>124.46</c:v>
                </c:pt>
                <c:pt idx="169">
                  <c:v>137.21</c:v>
                </c:pt>
                <c:pt idx="170">
                  <c:v>111.33</c:v>
                </c:pt>
                <c:pt idx="171">
                  <c:v>95.08</c:v>
                </c:pt>
                <c:pt idx="172">
                  <c:v>88.17</c:v>
                </c:pt>
                <c:pt idx="173">
                  <c:v>84.17</c:v>
                </c:pt>
                <c:pt idx="174">
                  <c:v>88.58</c:v>
                </c:pt>
                <c:pt idx="175">
                  <c:v>166.17</c:v>
                </c:pt>
                <c:pt idx="176">
                  <c:v>95.08</c:v>
                </c:pt>
                <c:pt idx="177">
                  <c:v>84.67</c:v>
                </c:pt>
                <c:pt idx="178">
                  <c:v>79</c:v>
                </c:pt>
                <c:pt idx="179">
                  <c:v>75.5</c:v>
                </c:pt>
                <c:pt idx="180">
                  <c:v>73.63</c:v>
                </c:pt>
                <c:pt idx="181">
                  <c:v>79.33</c:v>
                </c:pt>
                <c:pt idx="182">
                  <c:v>98.75</c:v>
                </c:pt>
                <c:pt idx="183">
                  <c:v>179.88</c:v>
                </c:pt>
                <c:pt idx="184">
                  <c:v>196.17</c:v>
                </c:pt>
                <c:pt idx="185">
                  <c:v>127.33</c:v>
                </c:pt>
                <c:pt idx="186">
                  <c:v>104.21</c:v>
                </c:pt>
                <c:pt idx="187">
                  <c:v>90.83</c:v>
                </c:pt>
                <c:pt idx="188">
                  <c:v>83.71</c:v>
                </c:pt>
                <c:pt idx="189">
                  <c:v>84.96</c:v>
                </c:pt>
                <c:pt idx="190">
                  <c:v>86.083333300000007</c:v>
                </c:pt>
                <c:pt idx="191">
                  <c:v>76.25</c:v>
                </c:pt>
                <c:pt idx="192">
                  <c:v>72.75</c:v>
                </c:pt>
                <c:pt idx="193">
                  <c:v>70.583333300000007</c:v>
                </c:pt>
                <c:pt idx="194">
                  <c:v>68.333333300000007</c:v>
                </c:pt>
                <c:pt idx="195">
                  <c:v>66.375</c:v>
                </c:pt>
                <c:pt idx="196">
                  <c:v>64.75</c:v>
                </c:pt>
                <c:pt idx="197">
                  <c:v>63.75</c:v>
                </c:pt>
                <c:pt idx="198">
                  <c:v>62.166666599999999</c:v>
                </c:pt>
                <c:pt idx="199">
                  <c:v>61.666666599999999</c:v>
                </c:pt>
                <c:pt idx="200">
                  <c:v>60.791666599999999</c:v>
                </c:pt>
                <c:pt idx="201">
                  <c:v>59.875</c:v>
                </c:pt>
                <c:pt idx="202">
                  <c:v>60.625</c:v>
                </c:pt>
                <c:pt idx="203">
                  <c:v>58.916666599999999</c:v>
                </c:pt>
                <c:pt idx="204">
                  <c:v>58</c:v>
                </c:pt>
                <c:pt idx="205">
                  <c:v>57.75</c:v>
                </c:pt>
                <c:pt idx="206">
                  <c:v>56.2083333</c:v>
                </c:pt>
                <c:pt idx="207">
                  <c:v>55.625</c:v>
                </c:pt>
                <c:pt idx="208">
                  <c:v>54.75</c:v>
                </c:pt>
                <c:pt idx="209">
                  <c:v>53.541666599999999</c:v>
                </c:pt>
                <c:pt idx="210">
                  <c:v>53</c:v>
                </c:pt>
                <c:pt idx="211">
                  <c:v>52.416666599999999</c:v>
                </c:pt>
                <c:pt idx="212">
                  <c:v>52</c:v>
                </c:pt>
                <c:pt idx="213">
                  <c:v>51.791666599999999</c:v>
                </c:pt>
                <c:pt idx="214">
                  <c:v>51.0833333</c:v>
                </c:pt>
                <c:pt idx="215">
                  <c:v>68.833333300000007</c:v>
                </c:pt>
                <c:pt idx="216">
                  <c:v>85.833333300000007</c:v>
                </c:pt>
                <c:pt idx="217">
                  <c:v>79.791666599999999</c:v>
                </c:pt>
                <c:pt idx="218">
                  <c:v>64.5</c:v>
                </c:pt>
                <c:pt idx="219">
                  <c:v>57.7083333</c:v>
                </c:pt>
                <c:pt idx="220">
                  <c:v>54.8333333</c:v>
                </c:pt>
                <c:pt idx="221">
                  <c:v>53</c:v>
                </c:pt>
                <c:pt idx="222">
                  <c:v>52.2083333</c:v>
                </c:pt>
                <c:pt idx="223">
                  <c:v>51.9583333</c:v>
                </c:pt>
                <c:pt idx="224">
                  <c:v>51</c:v>
                </c:pt>
                <c:pt idx="225">
                  <c:v>50.791666599999999</c:v>
                </c:pt>
                <c:pt idx="226">
                  <c:v>50.9583333</c:v>
                </c:pt>
                <c:pt idx="227">
                  <c:v>57.791666599999999</c:v>
                </c:pt>
                <c:pt idx="228">
                  <c:v>127.20833330000001</c:v>
                </c:pt>
                <c:pt idx="229">
                  <c:v>215.04166660000001</c:v>
                </c:pt>
                <c:pt idx="230">
                  <c:v>181</c:v>
                </c:pt>
                <c:pt idx="231">
                  <c:v>122.625</c:v>
                </c:pt>
                <c:pt idx="232">
                  <c:v>92.125</c:v>
                </c:pt>
                <c:pt idx="233">
                  <c:v>78.708333300000007</c:v>
                </c:pt>
                <c:pt idx="234">
                  <c:v>71.458333300000007</c:v>
                </c:pt>
                <c:pt idx="235">
                  <c:v>75.333333300000007</c:v>
                </c:pt>
                <c:pt idx="236">
                  <c:v>68.791666599999999</c:v>
                </c:pt>
                <c:pt idx="237">
                  <c:v>75.25</c:v>
                </c:pt>
                <c:pt idx="238">
                  <c:v>86</c:v>
                </c:pt>
                <c:pt idx="239">
                  <c:v>76.041666599999999</c:v>
                </c:pt>
                <c:pt idx="240">
                  <c:v>96.333333300000007</c:v>
                </c:pt>
                <c:pt idx="241">
                  <c:v>264.58333329999999</c:v>
                </c:pt>
                <c:pt idx="242">
                  <c:v>263.125</c:v>
                </c:pt>
                <c:pt idx="243">
                  <c:v>202.875</c:v>
                </c:pt>
                <c:pt idx="244">
                  <c:v>136.08333329999999</c:v>
                </c:pt>
                <c:pt idx="245">
                  <c:v>106.625</c:v>
                </c:pt>
                <c:pt idx="246">
                  <c:v>93.208333300000007</c:v>
                </c:pt>
                <c:pt idx="247">
                  <c:v>86.75</c:v>
                </c:pt>
                <c:pt idx="248">
                  <c:v>174.20833329999999</c:v>
                </c:pt>
                <c:pt idx="249">
                  <c:v>326.66666659999999</c:v>
                </c:pt>
                <c:pt idx="250">
                  <c:v>286.16666659999999</c:v>
                </c:pt>
                <c:pt idx="251">
                  <c:v>236.91666660000001</c:v>
                </c:pt>
                <c:pt idx="252">
                  <c:v>211.70833329999999</c:v>
                </c:pt>
                <c:pt idx="253">
                  <c:v>172.45833329999999</c:v>
                </c:pt>
                <c:pt idx="254">
                  <c:v>169.375</c:v>
                </c:pt>
                <c:pt idx="255">
                  <c:v>334.33333329999999</c:v>
                </c:pt>
                <c:pt idx="256">
                  <c:v>371.83333329999999</c:v>
                </c:pt>
                <c:pt idx="257">
                  <c:v>344.875</c:v>
                </c:pt>
                <c:pt idx="258">
                  <c:v>295.70833329999999</c:v>
                </c:pt>
                <c:pt idx="259">
                  <c:v>214.66666660000001</c:v>
                </c:pt>
                <c:pt idx="260">
                  <c:v>171.29166660000001</c:v>
                </c:pt>
                <c:pt idx="261">
                  <c:v>148.66666660000001</c:v>
                </c:pt>
                <c:pt idx="262">
                  <c:v>133.91666660000001</c:v>
                </c:pt>
                <c:pt idx="263">
                  <c:v>123.25</c:v>
                </c:pt>
                <c:pt idx="264">
                  <c:v>115.25</c:v>
                </c:pt>
                <c:pt idx="265">
                  <c:v>109.2916666</c:v>
                </c:pt>
                <c:pt idx="266">
                  <c:v>104.875</c:v>
                </c:pt>
                <c:pt idx="267">
                  <c:v>100.95833330000001</c:v>
                </c:pt>
                <c:pt idx="268">
                  <c:v>97.166666599999999</c:v>
                </c:pt>
                <c:pt idx="269">
                  <c:v>93.666666599999999</c:v>
                </c:pt>
                <c:pt idx="270">
                  <c:v>81.458333300000007</c:v>
                </c:pt>
                <c:pt idx="271">
                  <c:v>64.125</c:v>
                </c:pt>
                <c:pt idx="272">
                  <c:v>64</c:v>
                </c:pt>
                <c:pt idx="273">
                  <c:v>64.875</c:v>
                </c:pt>
                <c:pt idx="274">
                  <c:v>66.625</c:v>
                </c:pt>
                <c:pt idx="275">
                  <c:v>62.916666599999999</c:v>
                </c:pt>
                <c:pt idx="276">
                  <c:v>58.5833333</c:v>
                </c:pt>
                <c:pt idx="277">
                  <c:v>56.25</c:v>
                </c:pt>
                <c:pt idx="278">
                  <c:v>54.75</c:v>
                </c:pt>
                <c:pt idx="279">
                  <c:v>52.916666599999999</c:v>
                </c:pt>
                <c:pt idx="280">
                  <c:v>51.875</c:v>
                </c:pt>
                <c:pt idx="281">
                  <c:v>50.541666599999999</c:v>
                </c:pt>
                <c:pt idx="282">
                  <c:v>49.541666599999999</c:v>
                </c:pt>
                <c:pt idx="283">
                  <c:v>48.375</c:v>
                </c:pt>
                <c:pt idx="284">
                  <c:v>46.9583333</c:v>
                </c:pt>
                <c:pt idx="285">
                  <c:v>46</c:v>
                </c:pt>
                <c:pt idx="286">
                  <c:v>45.375</c:v>
                </c:pt>
                <c:pt idx="287">
                  <c:v>44.7083333</c:v>
                </c:pt>
                <c:pt idx="288">
                  <c:v>43.3333333</c:v>
                </c:pt>
                <c:pt idx="289">
                  <c:v>42.8333333</c:v>
                </c:pt>
                <c:pt idx="290">
                  <c:v>42</c:v>
                </c:pt>
                <c:pt idx="291">
                  <c:v>41.166666599999999</c:v>
                </c:pt>
                <c:pt idx="292">
                  <c:v>40.875</c:v>
                </c:pt>
                <c:pt idx="293">
                  <c:v>40</c:v>
                </c:pt>
                <c:pt idx="294">
                  <c:v>39.791666599999999</c:v>
                </c:pt>
                <c:pt idx="295">
                  <c:v>38.75</c:v>
                </c:pt>
                <c:pt idx="296">
                  <c:v>48.916666599999999</c:v>
                </c:pt>
                <c:pt idx="297">
                  <c:v>64.083333300000007</c:v>
                </c:pt>
                <c:pt idx="298">
                  <c:v>79.833333300000007</c:v>
                </c:pt>
                <c:pt idx="299">
                  <c:v>54.2083333</c:v>
                </c:pt>
                <c:pt idx="300">
                  <c:v>45.875</c:v>
                </c:pt>
                <c:pt idx="301">
                  <c:v>42.541666599999999</c:v>
                </c:pt>
                <c:pt idx="302">
                  <c:v>40.8333333</c:v>
                </c:pt>
                <c:pt idx="303">
                  <c:v>39.625</c:v>
                </c:pt>
                <c:pt idx="304">
                  <c:v>38.041666599999999</c:v>
                </c:pt>
                <c:pt idx="305">
                  <c:v>37.25</c:v>
                </c:pt>
                <c:pt idx="306">
                  <c:v>36.75</c:v>
                </c:pt>
                <c:pt idx="307">
                  <c:v>35.875</c:v>
                </c:pt>
                <c:pt idx="308">
                  <c:v>35</c:v>
                </c:pt>
                <c:pt idx="309">
                  <c:v>34.541666599999999</c:v>
                </c:pt>
                <c:pt idx="310">
                  <c:v>33.8333333</c:v>
                </c:pt>
                <c:pt idx="311">
                  <c:v>33</c:v>
                </c:pt>
                <c:pt idx="312">
                  <c:v>33</c:v>
                </c:pt>
                <c:pt idx="313">
                  <c:v>32.7083333</c:v>
                </c:pt>
                <c:pt idx="314">
                  <c:v>32</c:v>
                </c:pt>
                <c:pt idx="315">
                  <c:v>31.625</c:v>
                </c:pt>
                <c:pt idx="316">
                  <c:v>31</c:v>
                </c:pt>
                <c:pt idx="317">
                  <c:v>30.791666599999999</c:v>
                </c:pt>
                <c:pt idx="318">
                  <c:v>30</c:v>
                </c:pt>
                <c:pt idx="319">
                  <c:v>30</c:v>
                </c:pt>
                <c:pt idx="320">
                  <c:v>30.3333333</c:v>
                </c:pt>
                <c:pt idx="321">
                  <c:v>28.666666599999999</c:v>
                </c:pt>
                <c:pt idx="322">
                  <c:v>31.375</c:v>
                </c:pt>
                <c:pt idx="323">
                  <c:v>28.541666599999999</c:v>
                </c:pt>
                <c:pt idx="324">
                  <c:v>24.875</c:v>
                </c:pt>
                <c:pt idx="325">
                  <c:v>23.375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23.25</c:v>
                </c:pt>
                <c:pt idx="330">
                  <c:v>29.0833333</c:v>
                </c:pt>
                <c:pt idx="331">
                  <c:v>49.875</c:v>
                </c:pt>
                <c:pt idx="332">
                  <c:v>148.33333329999999</c:v>
                </c:pt>
                <c:pt idx="333">
                  <c:v>255.54166660000001</c:v>
                </c:pt>
                <c:pt idx="334">
                  <c:v>118.625</c:v>
                </c:pt>
                <c:pt idx="335">
                  <c:v>63.7083333</c:v>
                </c:pt>
                <c:pt idx="336">
                  <c:v>49.9583333</c:v>
                </c:pt>
                <c:pt idx="337">
                  <c:v>42.541666599999999</c:v>
                </c:pt>
                <c:pt idx="338">
                  <c:v>37.8333333</c:v>
                </c:pt>
                <c:pt idx="339">
                  <c:v>34.666666599999999</c:v>
                </c:pt>
                <c:pt idx="340">
                  <c:v>32.25</c:v>
                </c:pt>
                <c:pt idx="341">
                  <c:v>33.5</c:v>
                </c:pt>
                <c:pt idx="342">
                  <c:v>54.166666599999999</c:v>
                </c:pt>
                <c:pt idx="343">
                  <c:v>76.791666599999999</c:v>
                </c:pt>
                <c:pt idx="344">
                  <c:v>55.875</c:v>
                </c:pt>
                <c:pt idx="345">
                  <c:v>43.166666599999999</c:v>
                </c:pt>
                <c:pt idx="346">
                  <c:v>42.0833333</c:v>
                </c:pt>
                <c:pt idx="347">
                  <c:v>45.5</c:v>
                </c:pt>
                <c:pt idx="348">
                  <c:v>65.166666599999999</c:v>
                </c:pt>
                <c:pt idx="349">
                  <c:v>77.666666599999999</c:v>
                </c:pt>
                <c:pt idx="350">
                  <c:v>63.5833333</c:v>
                </c:pt>
                <c:pt idx="351">
                  <c:v>50.666666599999999</c:v>
                </c:pt>
                <c:pt idx="352">
                  <c:v>43.75</c:v>
                </c:pt>
                <c:pt idx="353">
                  <c:v>39.3333333</c:v>
                </c:pt>
                <c:pt idx="354">
                  <c:v>36.0833333</c:v>
                </c:pt>
                <c:pt idx="355">
                  <c:v>34</c:v>
                </c:pt>
                <c:pt idx="356">
                  <c:v>32.0833333</c:v>
                </c:pt>
                <c:pt idx="357">
                  <c:v>30.4583333</c:v>
                </c:pt>
                <c:pt idx="358">
                  <c:v>29.791666599999999</c:v>
                </c:pt>
                <c:pt idx="359">
                  <c:v>28.0833333</c:v>
                </c:pt>
                <c:pt idx="360">
                  <c:v>26.75</c:v>
                </c:pt>
                <c:pt idx="361">
                  <c:v>26.75</c:v>
                </c:pt>
                <c:pt idx="362">
                  <c:v>28.0833333</c:v>
                </c:pt>
                <c:pt idx="363">
                  <c:v>30.625</c:v>
                </c:pt>
                <c:pt idx="364">
                  <c:v>27.75</c:v>
                </c:pt>
                <c:pt idx="365">
                  <c:v>24.8333333</c:v>
                </c:pt>
                <c:pt idx="36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8-4C4E-B6BA-2EE7BF138A36}"/>
            </c:ext>
          </c:extLst>
        </c:ser>
        <c:ser>
          <c:idx val="2"/>
          <c:order val="2"/>
          <c:tx>
            <c:v>Q calc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Diário'!$V$18:$V$384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216.6397287200414</c:v>
                </c:pt>
                <c:pt idx="3">
                  <c:v>156.69617722466916</c:v>
                </c:pt>
                <c:pt idx="4">
                  <c:v>181.08510510765717</c:v>
                </c:pt>
                <c:pt idx="5">
                  <c:v>110.02484169400701</c:v>
                </c:pt>
                <c:pt idx="6">
                  <c:v>138.94467785919159</c:v>
                </c:pt>
                <c:pt idx="7">
                  <c:v>90.628128077386251</c:v>
                </c:pt>
                <c:pt idx="8">
                  <c:v>66.800617787560611</c:v>
                </c:pt>
                <c:pt idx="9">
                  <c:v>74.412939157205201</c:v>
                </c:pt>
                <c:pt idx="10">
                  <c:v>209.95408529718179</c:v>
                </c:pt>
                <c:pt idx="11">
                  <c:v>128.6219161559323</c:v>
                </c:pt>
                <c:pt idx="12">
                  <c:v>88.295764722595777</c:v>
                </c:pt>
                <c:pt idx="13">
                  <c:v>68.274234349259089</c:v>
                </c:pt>
                <c:pt idx="14">
                  <c:v>58.244366957474462</c:v>
                </c:pt>
                <c:pt idx="15">
                  <c:v>53.077825408292853</c:v>
                </c:pt>
                <c:pt idx="16">
                  <c:v>660.74633192495958</c:v>
                </c:pt>
                <c:pt idx="17">
                  <c:v>388.05858130817734</c:v>
                </c:pt>
                <c:pt idx="18">
                  <c:v>392.59389335162689</c:v>
                </c:pt>
                <c:pt idx="19">
                  <c:v>358.51882289881263</c:v>
                </c:pt>
                <c:pt idx="20">
                  <c:v>210.36654712263021</c:v>
                </c:pt>
                <c:pt idx="21">
                  <c:v>137.01147526217264</c:v>
                </c:pt>
                <c:pt idx="22">
                  <c:v>100.75298159344284</c:v>
                </c:pt>
                <c:pt idx="23">
                  <c:v>82.80904086765814</c:v>
                </c:pt>
                <c:pt idx="24">
                  <c:v>73.832574936954103</c:v>
                </c:pt>
                <c:pt idx="25">
                  <c:v>69.176714698023844</c:v>
                </c:pt>
                <c:pt idx="26">
                  <c:v>66.540972843007495</c:v>
                </c:pt>
                <c:pt idx="27">
                  <c:v>64.804872855647545</c:v>
                </c:pt>
                <c:pt idx="28">
                  <c:v>63.427850135512863</c:v>
                </c:pt>
                <c:pt idx="29">
                  <c:v>122.48730454766627</c:v>
                </c:pt>
                <c:pt idx="30">
                  <c:v>92.096067576945828</c:v>
                </c:pt>
                <c:pt idx="31">
                  <c:v>76.235407096866808</c:v>
                </c:pt>
                <c:pt idx="32">
                  <c:v>67.820857824342184</c:v>
                </c:pt>
                <c:pt idx="33">
                  <c:v>82.909798306410636</c:v>
                </c:pt>
                <c:pt idx="34">
                  <c:v>86.727056168411877</c:v>
                </c:pt>
                <c:pt idx="35">
                  <c:v>89.569775392145146</c:v>
                </c:pt>
                <c:pt idx="36">
                  <c:v>73.435035414934603</c:v>
                </c:pt>
                <c:pt idx="37">
                  <c:v>64.944701499538667</c:v>
                </c:pt>
                <c:pt idx="38">
                  <c:v>124.96614706792622</c:v>
                </c:pt>
                <c:pt idx="39">
                  <c:v>136.99898540975119</c:v>
                </c:pt>
                <c:pt idx="40">
                  <c:v>96.811321804429937</c:v>
                </c:pt>
                <c:pt idx="41">
                  <c:v>99.296802513524796</c:v>
                </c:pt>
                <c:pt idx="42">
                  <c:v>183.20770056410592</c:v>
                </c:pt>
                <c:pt idx="43">
                  <c:v>129.89179895778344</c:v>
                </c:pt>
                <c:pt idx="44">
                  <c:v>98.041797655079435</c:v>
                </c:pt>
                <c:pt idx="45">
                  <c:v>78.566897761832323</c:v>
                </c:pt>
                <c:pt idx="46">
                  <c:v>164.24059736433941</c:v>
                </c:pt>
                <c:pt idx="47">
                  <c:v>112.34211543387728</c:v>
                </c:pt>
                <c:pt idx="48">
                  <c:v>86.347586047050598</c:v>
                </c:pt>
                <c:pt idx="49">
                  <c:v>81.585702953919565</c:v>
                </c:pt>
                <c:pt idx="50">
                  <c:v>70.704263548027981</c:v>
                </c:pt>
                <c:pt idx="51">
                  <c:v>68.171847431292136</c:v>
                </c:pt>
                <c:pt idx="52">
                  <c:v>292.53935919830337</c:v>
                </c:pt>
                <c:pt idx="53">
                  <c:v>176.7774805294753</c:v>
                </c:pt>
                <c:pt idx="54">
                  <c:v>376.69161420090614</c:v>
                </c:pt>
                <c:pt idx="55">
                  <c:v>361.41502005171418</c:v>
                </c:pt>
                <c:pt idx="56">
                  <c:v>219.75797474236572</c:v>
                </c:pt>
                <c:pt idx="57">
                  <c:v>296.15259755178124</c:v>
                </c:pt>
                <c:pt idx="58">
                  <c:v>306.81215220773083</c:v>
                </c:pt>
                <c:pt idx="59">
                  <c:v>191.43517108199254</c:v>
                </c:pt>
                <c:pt idx="60">
                  <c:v>135.76717009178216</c:v>
                </c:pt>
                <c:pt idx="61">
                  <c:v>350.66251238728887</c:v>
                </c:pt>
                <c:pt idx="62">
                  <c:v>339.29999849403578</c:v>
                </c:pt>
                <c:pt idx="63">
                  <c:v>254.44050898624775</c:v>
                </c:pt>
                <c:pt idx="64">
                  <c:v>170.90438275908812</c:v>
                </c:pt>
                <c:pt idx="65">
                  <c:v>129.47418318757678</c:v>
                </c:pt>
                <c:pt idx="66">
                  <c:v>281.65620103002311</c:v>
                </c:pt>
                <c:pt idx="67">
                  <c:v>186.53968317543411</c:v>
                </c:pt>
                <c:pt idx="68">
                  <c:v>140.10938357919042</c:v>
                </c:pt>
                <c:pt idx="69">
                  <c:v>115.81312081342264</c:v>
                </c:pt>
                <c:pt idx="70">
                  <c:v>225.04933555188342</c:v>
                </c:pt>
                <c:pt idx="71">
                  <c:v>162.81877588161714</c:v>
                </c:pt>
                <c:pt idx="72">
                  <c:v>138.80418057341282</c:v>
                </c:pt>
                <c:pt idx="73">
                  <c:v>116.22847495670176</c:v>
                </c:pt>
                <c:pt idx="74">
                  <c:v>197.72440179853584</c:v>
                </c:pt>
                <c:pt idx="75">
                  <c:v>146.30506604359925</c:v>
                </c:pt>
                <c:pt idx="76">
                  <c:v>120.33426844026255</c:v>
                </c:pt>
                <c:pt idx="77">
                  <c:v>106.99885934527624</c:v>
                </c:pt>
                <c:pt idx="78">
                  <c:v>189.23212978855076</c:v>
                </c:pt>
                <c:pt idx="79">
                  <c:v>206.39179937298422</c:v>
                </c:pt>
                <c:pt idx="80">
                  <c:v>183.98436164194305</c:v>
                </c:pt>
                <c:pt idx="81">
                  <c:v>139.98750654805625</c:v>
                </c:pt>
                <c:pt idx="82">
                  <c:v>201.9054525178783</c:v>
                </c:pt>
                <c:pt idx="83">
                  <c:v>149.56439056427467</c:v>
                </c:pt>
                <c:pt idx="84">
                  <c:v>123.28580997346995</c:v>
                </c:pt>
                <c:pt idx="85">
                  <c:v>109.81743239798597</c:v>
                </c:pt>
                <c:pt idx="86">
                  <c:v>104.18725291592327</c:v>
                </c:pt>
                <c:pt idx="87">
                  <c:v>117.57159747038462</c:v>
                </c:pt>
                <c:pt idx="88">
                  <c:v>111.11557623871143</c:v>
                </c:pt>
                <c:pt idx="89">
                  <c:v>102.1762792522689</c:v>
                </c:pt>
                <c:pt idx="90">
                  <c:v>97.073719645864983</c:v>
                </c:pt>
                <c:pt idx="91">
                  <c:v>93.788911221402046</c:v>
                </c:pt>
                <c:pt idx="92">
                  <c:v>112.78366497459341</c:v>
                </c:pt>
                <c:pt idx="93">
                  <c:v>101.47082092677178</c:v>
                </c:pt>
                <c:pt idx="94">
                  <c:v>116.27109367945769</c:v>
                </c:pt>
                <c:pt idx="95">
                  <c:v>131.74896466663336</c:v>
                </c:pt>
                <c:pt idx="96">
                  <c:v>353.4534965433233</c:v>
                </c:pt>
                <c:pt idx="97">
                  <c:v>423.43188182219194</c:v>
                </c:pt>
                <c:pt idx="98">
                  <c:v>259.50478386453892</c:v>
                </c:pt>
                <c:pt idx="99">
                  <c:v>217.19165396065989</c:v>
                </c:pt>
                <c:pt idx="100">
                  <c:v>155.96730955488519</c:v>
                </c:pt>
                <c:pt idx="101">
                  <c:v>175.83777786342671</c:v>
                </c:pt>
                <c:pt idx="102">
                  <c:v>145.46583100015749</c:v>
                </c:pt>
                <c:pt idx="103">
                  <c:v>120.96319802097915</c:v>
                </c:pt>
                <c:pt idx="104">
                  <c:v>108.53206387825131</c:v>
                </c:pt>
                <c:pt idx="105">
                  <c:v>101.95087103439654</c:v>
                </c:pt>
                <c:pt idx="106">
                  <c:v>98.143505587327226</c:v>
                </c:pt>
                <c:pt idx="107">
                  <c:v>96.34827888811526</c:v>
                </c:pt>
                <c:pt idx="108">
                  <c:v>249.51036955756948</c:v>
                </c:pt>
                <c:pt idx="109">
                  <c:v>784.24862782498292</c:v>
                </c:pt>
                <c:pt idx="110">
                  <c:v>1122.6983745726832</c:v>
                </c:pt>
                <c:pt idx="111">
                  <c:v>722.33849979843581</c:v>
                </c:pt>
                <c:pt idx="112">
                  <c:v>424.98346564251688</c:v>
                </c:pt>
                <c:pt idx="113">
                  <c:v>267.03639356438458</c:v>
                </c:pt>
                <c:pt idx="114">
                  <c:v>188.40840304805803</c:v>
                </c:pt>
                <c:pt idx="115">
                  <c:v>149.12775185407637</c:v>
                </c:pt>
                <c:pt idx="116">
                  <c:v>129.27537652716882</c:v>
                </c:pt>
                <c:pt idx="117">
                  <c:v>118.92683379015303</c:v>
                </c:pt>
                <c:pt idx="118">
                  <c:v>113.16522650130179</c:v>
                </c:pt>
                <c:pt idx="119">
                  <c:v>109.56333242742666</c:v>
                </c:pt>
                <c:pt idx="120">
                  <c:v>106.93287840678948</c:v>
                </c:pt>
                <c:pt idx="121">
                  <c:v>104.70044374776566</c:v>
                </c:pt>
                <c:pt idx="122">
                  <c:v>102.59637121840396</c:v>
                </c:pt>
                <c:pt idx="123">
                  <c:v>100.49995650584037</c:v>
                </c:pt>
                <c:pt idx="124">
                  <c:v>158.03935282737237</c:v>
                </c:pt>
                <c:pt idx="125">
                  <c:v>127.00194480425729</c:v>
                </c:pt>
                <c:pt idx="126">
                  <c:v>111.32872274255448</c:v>
                </c:pt>
                <c:pt idx="127">
                  <c:v>101.68767852743959</c:v>
                </c:pt>
                <c:pt idx="128">
                  <c:v>96.671312465624766</c:v>
                </c:pt>
                <c:pt idx="129">
                  <c:v>96.307491503275898</c:v>
                </c:pt>
                <c:pt idx="130">
                  <c:v>91.389218801126731</c:v>
                </c:pt>
                <c:pt idx="131">
                  <c:v>87.927984379718538</c:v>
                </c:pt>
                <c:pt idx="132">
                  <c:v>85.176723055297231</c:v>
                </c:pt>
                <c:pt idx="133">
                  <c:v>199.59113145877859</c:v>
                </c:pt>
                <c:pt idx="134">
                  <c:v>178.76705495498783</c:v>
                </c:pt>
                <c:pt idx="135">
                  <c:v>133.72206215980569</c:v>
                </c:pt>
                <c:pt idx="136">
                  <c:v>106.43239623745822</c:v>
                </c:pt>
                <c:pt idx="137">
                  <c:v>92.16352602129632</c:v>
                </c:pt>
                <c:pt idx="138">
                  <c:v>84.34709759832468</c:v>
                </c:pt>
                <c:pt idx="139">
                  <c:v>79.680586652692966</c:v>
                </c:pt>
                <c:pt idx="140">
                  <c:v>100.01163940974175</c:v>
                </c:pt>
                <c:pt idx="141">
                  <c:v>113.03126347511188</c:v>
                </c:pt>
                <c:pt idx="142">
                  <c:v>122.29206540031079</c:v>
                </c:pt>
                <c:pt idx="143">
                  <c:v>97.083328591449913</c:v>
                </c:pt>
                <c:pt idx="144">
                  <c:v>83.967750005349885</c:v>
                </c:pt>
                <c:pt idx="145">
                  <c:v>152.44790604578162</c:v>
                </c:pt>
                <c:pt idx="146">
                  <c:v>146.99687422546438</c:v>
                </c:pt>
                <c:pt idx="147">
                  <c:v>124.25622631267566</c:v>
                </c:pt>
                <c:pt idx="148">
                  <c:v>245.64972918202199</c:v>
                </c:pt>
                <c:pt idx="149">
                  <c:v>159.41446305749588</c:v>
                </c:pt>
                <c:pt idx="150">
                  <c:v>119.62956391081107</c:v>
                </c:pt>
                <c:pt idx="151">
                  <c:v>241.61485480378801</c:v>
                </c:pt>
                <c:pt idx="152">
                  <c:v>229.00877099128894</c:v>
                </c:pt>
                <c:pt idx="153">
                  <c:v>357.85278282815437</c:v>
                </c:pt>
                <c:pt idx="154">
                  <c:v>222.65055260125925</c:v>
                </c:pt>
                <c:pt idx="155">
                  <c:v>206.5329330111735</c:v>
                </c:pt>
                <c:pt idx="156">
                  <c:v>189.75559182730916</c:v>
                </c:pt>
                <c:pt idx="157">
                  <c:v>380.85652208784478</c:v>
                </c:pt>
                <c:pt idx="158">
                  <c:v>302.34468453337485</c:v>
                </c:pt>
                <c:pt idx="159">
                  <c:v>198.52462878710469</c:v>
                </c:pt>
                <c:pt idx="160">
                  <c:v>147.07028449648078</c:v>
                </c:pt>
                <c:pt idx="161">
                  <c:v>121.52056269108971</c:v>
                </c:pt>
                <c:pt idx="162">
                  <c:v>129.26280355900732</c:v>
                </c:pt>
                <c:pt idx="163">
                  <c:v>112.87496467506283</c:v>
                </c:pt>
                <c:pt idx="164">
                  <c:v>104.43721036430941</c:v>
                </c:pt>
                <c:pt idx="165">
                  <c:v>99.81118574055516</c:v>
                </c:pt>
                <c:pt idx="166">
                  <c:v>96.957195617079051</c:v>
                </c:pt>
                <c:pt idx="167">
                  <c:v>105.47495552471662</c:v>
                </c:pt>
                <c:pt idx="168">
                  <c:v>297.86985798636448</c:v>
                </c:pt>
                <c:pt idx="169">
                  <c:v>202.58026606393318</c:v>
                </c:pt>
                <c:pt idx="170">
                  <c:v>148.25093010616683</c:v>
                </c:pt>
                <c:pt idx="171">
                  <c:v>120.76738030597454</c:v>
                </c:pt>
                <c:pt idx="172">
                  <c:v>106.5574389447093</c:v>
                </c:pt>
                <c:pt idx="173">
                  <c:v>98.865461065255829</c:v>
                </c:pt>
                <c:pt idx="174">
                  <c:v>173.00470432046322</c:v>
                </c:pt>
                <c:pt idx="175">
                  <c:v>132.1702648148401</c:v>
                </c:pt>
                <c:pt idx="176">
                  <c:v>110.82309527197906</c:v>
                </c:pt>
                <c:pt idx="177">
                  <c:v>99.570824147246711</c:v>
                </c:pt>
                <c:pt idx="178">
                  <c:v>93.271977756847605</c:v>
                </c:pt>
                <c:pt idx="179">
                  <c:v>89.37226782360554</c:v>
                </c:pt>
                <c:pt idx="180">
                  <c:v>86.608811096780542</c:v>
                </c:pt>
                <c:pt idx="181">
                  <c:v>114.92503153461718</c:v>
                </c:pt>
                <c:pt idx="182">
                  <c:v>115.35637319213953</c:v>
                </c:pt>
                <c:pt idx="183">
                  <c:v>157.59637566541269</c:v>
                </c:pt>
                <c:pt idx="184">
                  <c:v>130.00199814015585</c:v>
                </c:pt>
                <c:pt idx="185">
                  <c:v>105.38259497727799</c:v>
                </c:pt>
                <c:pt idx="186">
                  <c:v>92.66416816172584</c:v>
                </c:pt>
                <c:pt idx="187">
                  <c:v>85.768073054880986</c:v>
                </c:pt>
                <c:pt idx="188">
                  <c:v>81.697415901406032</c:v>
                </c:pt>
                <c:pt idx="189">
                  <c:v>78.96848787274422</c:v>
                </c:pt>
                <c:pt idx="190">
                  <c:v>76.85930574426142</c:v>
                </c:pt>
                <c:pt idx="191">
                  <c:v>75.025290554720272</c:v>
                </c:pt>
                <c:pt idx="192">
                  <c:v>73.295702611501525</c:v>
                </c:pt>
                <c:pt idx="193">
                  <c:v>71.590922882757084</c:v>
                </c:pt>
                <c:pt idx="194">
                  <c:v>69.910382932053096</c:v>
                </c:pt>
                <c:pt idx="195">
                  <c:v>68.290927072990868</c:v>
                </c:pt>
                <c:pt idx="196">
                  <c:v>66.719809889929053</c:v>
                </c:pt>
                <c:pt idx="197">
                  <c:v>65.190252199451919</c:v>
                </c:pt>
                <c:pt idx="198">
                  <c:v>63.698467218171942</c:v>
                </c:pt>
                <c:pt idx="199">
                  <c:v>62.242173434586249</c:v>
                </c:pt>
                <c:pt idx="200">
                  <c:v>60.825638290445248</c:v>
                </c:pt>
                <c:pt idx="201">
                  <c:v>60.625012969023466</c:v>
                </c:pt>
                <c:pt idx="202">
                  <c:v>58.670122051496413</c:v>
                </c:pt>
                <c:pt idx="203">
                  <c:v>57.044987758053438</c:v>
                </c:pt>
                <c:pt idx="204">
                  <c:v>55.599525010081358</c:v>
                </c:pt>
                <c:pt idx="205">
                  <c:v>54.258353390355133</c:v>
                </c:pt>
                <c:pt idx="206">
                  <c:v>52.983452529486051</c:v>
                </c:pt>
                <c:pt idx="207">
                  <c:v>51.755489622886195</c:v>
                </c:pt>
                <c:pt idx="208">
                  <c:v>50.564483017016535</c:v>
                </c:pt>
                <c:pt idx="209">
                  <c:v>49.405133834210901</c:v>
                </c:pt>
                <c:pt idx="210">
                  <c:v>48.27449162063175</c:v>
                </c:pt>
                <c:pt idx="211">
                  <c:v>47.170787009548057</c:v>
                </c:pt>
                <c:pt idx="212">
                  <c:v>46.092847895944644</c:v>
                </c:pt>
                <c:pt idx="213">
                  <c:v>45.039807370383834</c:v>
                </c:pt>
                <c:pt idx="214">
                  <c:v>44.010957535997818</c:v>
                </c:pt>
                <c:pt idx="215">
                  <c:v>139.2038848288085</c:v>
                </c:pt>
                <c:pt idx="216">
                  <c:v>176.34742537913118</c:v>
                </c:pt>
                <c:pt idx="217">
                  <c:v>108.40157842769409</c:v>
                </c:pt>
                <c:pt idx="218">
                  <c:v>73.948908411933914</c:v>
                </c:pt>
                <c:pt idx="219">
                  <c:v>56.236395594134613</c:v>
                </c:pt>
                <c:pt idx="220">
                  <c:v>46.940195835911489</c:v>
                </c:pt>
                <c:pt idx="221">
                  <c:v>41.862200927462176</c:v>
                </c:pt>
                <c:pt idx="222">
                  <c:v>38.903127259939794</c:v>
                </c:pt>
                <c:pt idx="223">
                  <c:v>37.013108766852611</c:v>
                </c:pt>
                <c:pt idx="224">
                  <c:v>35.666993275039211</c:v>
                </c:pt>
                <c:pt idx="225">
                  <c:v>34.60199056316587</c:v>
                </c:pt>
                <c:pt idx="226">
                  <c:v>33.686496276657287</c:v>
                </c:pt>
                <c:pt idx="227">
                  <c:v>33.2146107531075</c:v>
                </c:pt>
                <c:pt idx="228">
                  <c:v>113.07056056318356</c:v>
                </c:pt>
                <c:pt idx="229">
                  <c:v>396.70232450499822</c:v>
                </c:pt>
                <c:pt idx="230">
                  <c:v>232.6792423833291</c:v>
                </c:pt>
                <c:pt idx="231">
                  <c:v>134.47078759369919</c:v>
                </c:pt>
                <c:pt idx="232">
                  <c:v>85.792852093270227</c:v>
                </c:pt>
                <c:pt idx="233">
                  <c:v>61.754967261083387</c:v>
                </c:pt>
                <c:pt idx="234">
                  <c:v>49.923738010918925</c:v>
                </c:pt>
                <c:pt idx="235">
                  <c:v>44.091568082976792</c:v>
                </c:pt>
                <c:pt idx="236">
                  <c:v>59.05083417481589</c:v>
                </c:pt>
                <c:pt idx="237">
                  <c:v>49.11014439775861</c:v>
                </c:pt>
                <c:pt idx="238">
                  <c:v>88.513524310619431</c:v>
                </c:pt>
                <c:pt idx="239">
                  <c:v>64.661340919317837</c:v>
                </c:pt>
                <c:pt idx="240">
                  <c:v>315.70432702463177</c:v>
                </c:pt>
                <c:pt idx="241">
                  <c:v>210.46704743140609</c:v>
                </c:pt>
                <c:pt idx="242">
                  <c:v>221.44895226381377</c:v>
                </c:pt>
                <c:pt idx="243">
                  <c:v>136.84373209346225</c:v>
                </c:pt>
                <c:pt idx="244">
                  <c:v>95.463811053014396</c:v>
                </c:pt>
                <c:pt idx="245">
                  <c:v>75.443529728300661</c:v>
                </c:pt>
                <c:pt idx="246">
                  <c:v>65.896091888139708</c:v>
                </c:pt>
                <c:pt idx="247">
                  <c:v>61.763378328596914</c:v>
                </c:pt>
                <c:pt idx="248">
                  <c:v>72.525225390972835</c:v>
                </c:pt>
                <c:pt idx="249">
                  <c:v>249.17198148291308</c:v>
                </c:pt>
                <c:pt idx="250">
                  <c:v>318.5114361847601</c:v>
                </c:pt>
                <c:pt idx="251">
                  <c:v>199.30298440598781</c:v>
                </c:pt>
                <c:pt idx="252">
                  <c:v>158.40238522059562</c:v>
                </c:pt>
                <c:pt idx="253">
                  <c:v>115.19223672636744</c:v>
                </c:pt>
                <c:pt idx="254">
                  <c:v>94.379162980092644</c:v>
                </c:pt>
                <c:pt idx="255">
                  <c:v>270.12060541882784</c:v>
                </c:pt>
                <c:pt idx="256">
                  <c:v>468.25540316545892</c:v>
                </c:pt>
                <c:pt idx="257">
                  <c:v>493.43811004421985</c:v>
                </c:pt>
                <c:pt idx="258">
                  <c:v>291.5306754301123</c:v>
                </c:pt>
                <c:pt idx="259">
                  <c:v>191.80406000931964</c:v>
                </c:pt>
                <c:pt idx="260">
                  <c:v>142.81572970192113</c:v>
                </c:pt>
                <c:pt idx="261">
                  <c:v>118.89781269089258</c:v>
                </c:pt>
                <c:pt idx="262">
                  <c:v>107.27815437831065</c:v>
                </c:pt>
                <c:pt idx="263">
                  <c:v>101.60384708881156</c:v>
                </c:pt>
                <c:pt idx="264">
                  <c:v>98.729880356920262</c:v>
                </c:pt>
                <c:pt idx="265">
                  <c:v>97.123997264586805</c:v>
                </c:pt>
                <c:pt idx="266">
                  <c:v>96.023434692415719</c:v>
                </c:pt>
                <c:pt idx="267">
                  <c:v>95.072487476077285</c:v>
                </c:pt>
                <c:pt idx="268">
                  <c:v>94.109133978989661</c:v>
                </c:pt>
                <c:pt idx="269">
                  <c:v>93.076142855237237</c:v>
                </c:pt>
                <c:pt idx="270">
                  <c:v>91.971136017977486</c:v>
                </c:pt>
                <c:pt idx="271">
                  <c:v>99.150836297533274</c:v>
                </c:pt>
                <c:pt idx="272">
                  <c:v>96.585237031155032</c:v>
                </c:pt>
                <c:pt idx="273">
                  <c:v>100.57811592876998</c:v>
                </c:pt>
                <c:pt idx="274">
                  <c:v>94.048352578911519</c:v>
                </c:pt>
                <c:pt idx="275">
                  <c:v>90.263720013491024</c:v>
                </c:pt>
                <c:pt idx="276">
                  <c:v>87.794012944673625</c:v>
                </c:pt>
                <c:pt idx="277">
                  <c:v>85.928156353015908</c:v>
                </c:pt>
                <c:pt idx="278">
                  <c:v>84.32056526578765</c:v>
                </c:pt>
                <c:pt idx="279">
                  <c:v>82.806838629574273</c:v>
                </c:pt>
                <c:pt idx="280">
                  <c:v>81.308486528972153</c:v>
                </c:pt>
                <c:pt idx="281">
                  <c:v>79.792558982043118</c:v>
                </c:pt>
                <c:pt idx="282">
                  <c:v>78.24679041717576</c:v>
                </c:pt>
                <c:pt idx="283">
                  <c:v>76.652931228243006</c:v>
                </c:pt>
                <c:pt idx="284">
                  <c:v>75.016192766949843</c:v>
                </c:pt>
                <c:pt idx="285">
                  <c:v>73.344402871483837</c:v>
                </c:pt>
                <c:pt idx="286">
                  <c:v>71.667853499989306</c:v>
                </c:pt>
                <c:pt idx="287">
                  <c:v>70.069016294819249</c:v>
                </c:pt>
                <c:pt idx="288">
                  <c:v>68.449812694326468</c:v>
                </c:pt>
                <c:pt idx="289">
                  <c:v>66.877004283449224</c:v>
                </c:pt>
                <c:pt idx="290">
                  <c:v>65.344825130457721</c:v>
                </c:pt>
                <c:pt idx="291">
                  <c:v>63.849994129752154</c:v>
                </c:pt>
                <c:pt idx="292">
                  <c:v>62.390481682321798</c:v>
                </c:pt>
                <c:pt idx="293">
                  <c:v>60.964892828278174</c:v>
                </c:pt>
                <c:pt idx="294">
                  <c:v>59.691708871228492</c:v>
                </c:pt>
                <c:pt idx="295">
                  <c:v>58.271156686848215</c:v>
                </c:pt>
                <c:pt idx="296">
                  <c:v>56.913304849050611</c:v>
                </c:pt>
                <c:pt idx="297">
                  <c:v>190.43090469614836</c:v>
                </c:pt>
                <c:pt idx="298">
                  <c:v>122.1632060644576</c:v>
                </c:pt>
                <c:pt idx="299">
                  <c:v>87.520471856144525</c:v>
                </c:pt>
                <c:pt idx="300">
                  <c:v>69.658579961220269</c:v>
                </c:pt>
                <c:pt idx="301">
                  <c:v>60.164888236629835</c:v>
                </c:pt>
                <c:pt idx="302">
                  <c:v>54.831131032574035</c:v>
                </c:pt>
                <c:pt idx="303">
                  <c:v>51.568028154038032</c:v>
                </c:pt>
                <c:pt idx="304">
                  <c:v>49.384833705733101</c:v>
                </c:pt>
                <c:pt idx="305">
                  <c:v>47.754193016283139</c:v>
                </c:pt>
                <c:pt idx="306">
                  <c:v>46.412140976023373</c:v>
                </c:pt>
                <c:pt idx="307">
                  <c:v>45.226413828911397</c:v>
                </c:pt>
                <c:pt idx="308">
                  <c:v>44.130604918360511</c:v>
                </c:pt>
                <c:pt idx="309">
                  <c:v>43.091242413462986</c:v>
                </c:pt>
                <c:pt idx="310">
                  <c:v>42.09132802875876</c:v>
                </c:pt>
                <c:pt idx="311">
                  <c:v>41.122106244050819</c:v>
                </c:pt>
                <c:pt idx="312">
                  <c:v>40.178948777443111</c:v>
                </c:pt>
                <c:pt idx="313">
                  <c:v>39.259296688115839</c:v>
                </c:pt>
                <c:pt idx="314">
                  <c:v>38.361631297024147</c:v>
                </c:pt>
                <c:pt idx="315">
                  <c:v>37.484959519543381</c:v>
                </c:pt>
                <c:pt idx="316">
                  <c:v>36.628556407004545</c:v>
                </c:pt>
                <c:pt idx="317">
                  <c:v>35.791836295524824</c:v>
                </c:pt>
                <c:pt idx="318">
                  <c:v>34.974288261270864</c:v>
                </c:pt>
                <c:pt idx="319">
                  <c:v>34.175443731659733</c:v>
                </c:pt>
                <c:pt idx="320">
                  <c:v>33.397803248292753</c:v>
                </c:pt>
                <c:pt idx="321">
                  <c:v>45.752804836463618</c:v>
                </c:pt>
                <c:pt idx="322">
                  <c:v>38.447136518638018</c:v>
                </c:pt>
                <c:pt idx="323">
                  <c:v>34.43866630136997</c:v>
                </c:pt>
                <c:pt idx="324">
                  <c:v>32.086917873179459</c:v>
                </c:pt>
                <c:pt idx="325">
                  <c:v>30.571467554715909</c:v>
                </c:pt>
                <c:pt idx="326">
                  <c:v>29.481922220058582</c:v>
                </c:pt>
                <c:pt idx="327">
                  <c:v>32.443117274092138</c:v>
                </c:pt>
                <c:pt idx="328">
                  <c:v>30.253928068967497</c:v>
                </c:pt>
                <c:pt idx="329">
                  <c:v>28.384003105578849</c:v>
                </c:pt>
                <c:pt idx="330">
                  <c:v>52.442949278591477</c:v>
                </c:pt>
                <c:pt idx="331">
                  <c:v>42.633971298012078</c:v>
                </c:pt>
                <c:pt idx="332">
                  <c:v>418.5145791097608</c:v>
                </c:pt>
                <c:pt idx="333">
                  <c:v>222.56100776780491</c:v>
                </c:pt>
                <c:pt idx="334">
                  <c:v>124.56157419775803</c:v>
                </c:pt>
                <c:pt idx="335">
                  <c:v>75.540248483830723</c:v>
                </c:pt>
                <c:pt idx="336">
                  <c:v>50.936649827188475</c:v>
                </c:pt>
                <c:pt idx="337">
                  <c:v>38.480313002253709</c:v>
                </c:pt>
                <c:pt idx="338">
                  <c:v>32.04483138073418</c:v>
                </c:pt>
                <c:pt idx="339">
                  <c:v>28.574661196981392</c:v>
                </c:pt>
                <c:pt idx="340">
                  <c:v>26.548129090691635</c:v>
                </c:pt>
                <c:pt idx="341">
                  <c:v>25.219351997292598</c:v>
                </c:pt>
                <c:pt idx="342">
                  <c:v>167.42001649363019</c:v>
                </c:pt>
                <c:pt idx="343">
                  <c:v>96.533085573190263</c:v>
                </c:pt>
                <c:pt idx="344">
                  <c:v>60.826738292465386</c:v>
                </c:pt>
                <c:pt idx="345">
                  <c:v>42.933356974117402</c:v>
                </c:pt>
                <c:pt idx="346">
                  <c:v>54.157944235717764</c:v>
                </c:pt>
                <c:pt idx="347">
                  <c:v>56.377529555668161</c:v>
                </c:pt>
                <c:pt idx="348">
                  <c:v>68.199493703734575</c:v>
                </c:pt>
                <c:pt idx="349">
                  <c:v>47.622574488365885</c:v>
                </c:pt>
                <c:pt idx="350">
                  <c:v>37.45533532647282</c:v>
                </c:pt>
                <c:pt idx="351">
                  <c:v>32.371978706013572</c:v>
                </c:pt>
                <c:pt idx="352">
                  <c:v>29.744322153556752</c:v>
                </c:pt>
                <c:pt idx="353">
                  <c:v>28.271486647679581</c:v>
                </c:pt>
                <c:pt idx="354">
                  <c:v>27.314045919151518</c:v>
                </c:pt>
                <c:pt idx="355">
                  <c:v>26.561637218089484</c:v>
                </c:pt>
                <c:pt idx="356">
                  <c:v>26.341657176890809</c:v>
                </c:pt>
                <c:pt idx="357">
                  <c:v>25.453804054917704</c:v>
                </c:pt>
                <c:pt idx="358">
                  <c:v>24.719478267433246</c:v>
                </c:pt>
                <c:pt idx="359">
                  <c:v>24.078404553815286</c:v>
                </c:pt>
                <c:pt idx="360">
                  <c:v>23.490213008902742</c:v>
                </c:pt>
                <c:pt idx="361">
                  <c:v>22.934575789867914</c:v>
                </c:pt>
                <c:pt idx="362">
                  <c:v>26.443278437777632</c:v>
                </c:pt>
                <c:pt idx="363">
                  <c:v>23.905810018282295</c:v>
                </c:pt>
                <c:pt idx="364">
                  <c:v>22.393049010222562</c:v>
                </c:pt>
                <c:pt idx="365">
                  <c:v>21.398215287656988</c:v>
                </c:pt>
                <c:pt idx="366">
                  <c:v>20.667791486876791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8-4C4E-B6BA-2EE7BF138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51416"/>
        <c:axId val="354352200"/>
      </c:scatterChart>
      <c:valAx>
        <c:axId val="3543514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54352200"/>
        <c:crosses val="autoZero"/>
        <c:crossBetween val="midCat"/>
        <c:majorUnit val="30.5"/>
      </c:valAx>
      <c:valAx>
        <c:axId val="354352200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543514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90421709791414"/>
          <c:y val="1.8986909434149741E-3"/>
          <c:w val="0.31844344963821314"/>
          <c:h val="5.61875900442148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Vazões (m3/s)</a:t>
            </a:r>
          </a:p>
        </c:rich>
      </c:tx>
      <c:layout>
        <c:manualLayout>
          <c:xMode val="edge"/>
          <c:yMode val="edge"/>
          <c:x val="7.9798059333492391E-2"/>
          <c:y val="5.266939336134787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432098765432099E-2"/>
          <c:y val="7.168729604410147E-2"/>
          <c:w val="0.93834311620138389"/>
          <c:h val="0.87191115208328396"/>
        </c:manualLayout>
      </c:layout>
      <c:scatterChart>
        <c:scatterStyle val="lineMarker"/>
        <c:varyColors val="0"/>
        <c:ser>
          <c:idx val="0"/>
          <c:order val="0"/>
          <c:tx>
            <c:v>Q basica calc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Diário'!$U$18:$U$384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33.845415460183524</c:v>
                </c:pt>
                <c:pt idx="3">
                  <c:v>34.499316607486783</c:v>
                </c:pt>
                <c:pt idx="4">
                  <c:v>35.486697653410644</c:v>
                </c:pt>
                <c:pt idx="5">
                  <c:v>37.225637966883752</c:v>
                </c:pt>
                <c:pt idx="6">
                  <c:v>38.461703557032727</c:v>
                </c:pt>
                <c:pt idx="7">
                  <c:v>40.264315502319477</c:v>
                </c:pt>
                <c:pt idx="8">
                  <c:v>41.618711500027224</c:v>
                </c:pt>
                <c:pt idx="9">
                  <c:v>42.470575707308448</c:v>
                </c:pt>
                <c:pt idx="10">
                  <c:v>43.39220551631535</c:v>
                </c:pt>
                <c:pt idx="11">
                  <c:v>45.340976265499052</c:v>
                </c:pt>
                <c:pt idx="12">
                  <c:v>46.655294777379162</c:v>
                </c:pt>
                <c:pt idx="13">
                  <c:v>47.453999376650771</c:v>
                </c:pt>
                <c:pt idx="14">
                  <c:v>47.834249471170303</c:v>
                </c:pt>
                <c:pt idx="15">
                  <c:v>47.87276666514078</c:v>
                </c:pt>
                <c:pt idx="16">
                  <c:v>47.638055364261206</c:v>
                </c:pt>
                <c:pt idx="17">
                  <c:v>49.890645565267981</c:v>
                </c:pt>
                <c:pt idx="18">
                  <c:v>52.108972211949514</c:v>
                </c:pt>
                <c:pt idx="19">
                  <c:v>55.178213196864284</c:v>
                </c:pt>
                <c:pt idx="20">
                  <c:v>58.696242271656033</c:v>
                </c:pt>
                <c:pt idx="21">
                  <c:v>61.176322836685557</c:v>
                </c:pt>
                <c:pt idx="22">
                  <c:v>62.835405380699292</c:v>
                </c:pt>
                <c:pt idx="23">
                  <c:v>63.850252761286356</c:v>
                </c:pt>
                <c:pt idx="24">
                  <c:v>64.353180883768218</c:v>
                </c:pt>
                <c:pt idx="25">
                  <c:v>64.437017671430894</c:v>
                </c:pt>
                <c:pt idx="26">
                  <c:v>64.171124329711034</c:v>
                </c:pt>
                <c:pt idx="27">
                  <c:v>63.619948598999315</c:v>
                </c:pt>
                <c:pt idx="28">
                  <c:v>62.83538800718874</c:v>
                </c:pt>
                <c:pt idx="29">
                  <c:v>61.859633300473504</c:v>
                </c:pt>
                <c:pt idx="30">
                  <c:v>61.490078561226746</c:v>
                </c:pt>
                <c:pt idx="31">
                  <c:v>60.932412589007278</c:v>
                </c:pt>
                <c:pt idx="32">
                  <c:v>60.151795572580887</c:v>
                </c:pt>
                <c:pt idx="33">
                  <c:v>59.223171089560985</c:v>
                </c:pt>
                <c:pt idx="34">
                  <c:v>58.528651492785031</c:v>
                </c:pt>
                <c:pt idx="35">
                  <c:v>58.004845514834891</c:v>
                </c:pt>
                <c:pt idx="36">
                  <c:v>57.652570476279493</c:v>
                </c:pt>
                <c:pt idx="37">
                  <c:v>57.053469030211104</c:v>
                </c:pt>
                <c:pt idx="38">
                  <c:v>56.251680884475782</c:v>
                </c:pt>
                <c:pt idx="39">
                  <c:v>56.084399318939305</c:v>
                </c:pt>
                <c:pt idx="40">
                  <c:v>56.35218064830466</c:v>
                </c:pt>
                <c:pt idx="41">
                  <c:v>56.295770671850534</c:v>
                </c:pt>
                <c:pt idx="42">
                  <c:v>56.415086571603574</c:v>
                </c:pt>
                <c:pt idx="43">
                  <c:v>57.356984804316632</c:v>
                </c:pt>
                <c:pt idx="44">
                  <c:v>58.109135338705364</c:v>
                </c:pt>
                <c:pt idx="45">
                  <c:v>58.600566603645291</c:v>
                </c:pt>
                <c:pt idx="46">
                  <c:v>58.679029836544892</c:v>
                </c:pt>
                <c:pt idx="47">
                  <c:v>59.52195851795689</c:v>
                </c:pt>
                <c:pt idx="48">
                  <c:v>59.937507589090401</c:v>
                </c:pt>
                <c:pt idx="49">
                  <c:v>59.945517861284515</c:v>
                </c:pt>
                <c:pt idx="50">
                  <c:v>59.884171001710463</c:v>
                </c:pt>
                <c:pt idx="51">
                  <c:v>59.510041641947787</c:v>
                </c:pt>
                <c:pt idx="52">
                  <c:v>59.028434843926696</c:v>
                </c:pt>
                <c:pt idx="53">
                  <c:v>59.971907967491028</c:v>
                </c:pt>
                <c:pt idx="54">
                  <c:v>60.469719447755914</c:v>
                </c:pt>
                <c:pt idx="55">
                  <c:v>62.414701875694817</c:v>
                </c:pt>
                <c:pt idx="56">
                  <c:v>65.055498017237923</c:v>
                </c:pt>
                <c:pt idx="57">
                  <c:v>67.096650483954676</c:v>
                </c:pt>
                <c:pt idx="58">
                  <c:v>69.838015073233748</c:v>
                </c:pt>
                <c:pt idx="59">
                  <c:v>72.948102514743979</c:v>
                </c:pt>
                <c:pt idx="60">
                  <c:v>75.015593378799636</c:v>
                </c:pt>
                <c:pt idx="61">
                  <c:v>76.452765706518974</c:v>
                </c:pt>
                <c:pt idx="62">
                  <c:v>79.044629022747515</c:v>
                </c:pt>
                <c:pt idx="63">
                  <c:v>81.995607919903847</c:v>
                </c:pt>
                <c:pt idx="64">
                  <c:v>84.681932225916157</c:v>
                </c:pt>
                <c:pt idx="65">
                  <c:v>86.362957920990823</c:v>
                </c:pt>
                <c:pt idx="66">
                  <c:v>87.280841960327422</c:v>
                </c:pt>
                <c:pt idx="67">
                  <c:v>89.148846109165063</c:v>
                </c:pt>
                <c:pt idx="68">
                  <c:v>90.287850538882438</c:v>
                </c:pt>
                <c:pt idx="69">
                  <c:v>90.902354293268672</c:v>
                </c:pt>
                <c:pt idx="70">
                  <c:v>91.018137937207868</c:v>
                </c:pt>
                <c:pt idx="71">
                  <c:v>92.039752375477775</c:v>
                </c:pt>
                <c:pt idx="72">
                  <c:v>92.685142616784404</c:v>
                </c:pt>
                <c:pt idx="73">
                  <c:v>93.16895597838753</c:v>
                </c:pt>
                <c:pt idx="74">
                  <c:v>93.142105036647038</c:v>
                </c:pt>
                <c:pt idx="75">
                  <c:v>93.867620452187111</c:v>
                </c:pt>
                <c:pt idx="76">
                  <c:v>94.115545644556477</c:v>
                </c:pt>
                <c:pt idx="77">
                  <c:v>93.889497947423195</c:v>
                </c:pt>
                <c:pt idx="78">
                  <c:v>93.304445474123312</c:v>
                </c:pt>
                <c:pt idx="79">
                  <c:v>93.513928246649343</c:v>
                </c:pt>
                <c:pt idx="80">
                  <c:v>94.243865536848375</c:v>
                </c:pt>
                <c:pt idx="81">
                  <c:v>95.117258495508906</c:v>
                </c:pt>
                <c:pt idx="82">
                  <c:v>95.390799961974608</c:v>
                </c:pt>
                <c:pt idx="83">
                  <c:v>96.307064286322856</c:v>
                </c:pt>
                <c:pt idx="84">
                  <c:v>96.657146834494</c:v>
                </c:pt>
                <c:pt idx="85">
                  <c:v>96.503100828498006</c:v>
                </c:pt>
                <c:pt idx="86">
                  <c:v>95.942440538627082</c:v>
                </c:pt>
                <c:pt idx="87">
                  <c:v>95.191331369200483</c:v>
                </c:pt>
                <c:pt idx="88">
                  <c:v>94.606962380050689</c:v>
                </c:pt>
                <c:pt idx="89">
                  <c:v>93.921972322938515</c:v>
                </c:pt>
                <c:pt idx="90">
                  <c:v>92.946566181199799</c:v>
                </c:pt>
                <c:pt idx="91">
                  <c:v>91.725334489069439</c:v>
                </c:pt>
                <c:pt idx="92">
                  <c:v>90.332798259498716</c:v>
                </c:pt>
                <c:pt idx="93">
                  <c:v>89.221722133602455</c:v>
                </c:pt>
                <c:pt idx="94">
                  <c:v>87.999459315046636</c:v>
                </c:pt>
                <c:pt idx="95">
                  <c:v>87.057565639258513</c:v>
                </c:pt>
                <c:pt idx="96">
                  <c:v>86.472079344371025</c:v>
                </c:pt>
                <c:pt idx="97">
                  <c:v>87.42525907910337</c:v>
                </c:pt>
                <c:pt idx="98">
                  <c:v>89.522007588430398</c:v>
                </c:pt>
                <c:pt idx="99">
                  <c:v>90.995576445472622</c:v>
                </c:pt>
                <c:pt idx="100">
                  <c:v>92.567818980393525</c:v>
                </c:pt>
                <c:pt idx="101">
                  <c:v>93.504876355723155</c:v>
                </c:pt>
                <c:pt idx="102">
                  <c:v>94.698826307931654</c:v>
                </c:pt>
                <c:pt idx="103">
                  <c:v>95.57969567486623</c:v>
                </c:pt>
                <c:pt idx="104">
                  <c:v>95.840312705194847</c:v>
                </c:pt>
                <c:pt idx="105">
                  <c:v>95.604995447868305</c:v>
                </c:pt>
                <c:pt idx="106">
                  <c:v>94.970567794063115</c:v>
                </c:pt>
                <c:pt idx="107">
                  <c:v>94.01347515495317</c:v>
                </c:pt>
                <c:pt idx="108">
                  <c:v>92.891158270765459</c:v>
                </c:pt>
                <c:pt idx="109">
                  <c:v>92.943492320526545</c:v>
                </c:pt>
                <c:pt idx="110">
                  <c:v>95.363227490274838</c:v>
                </c:pt>
                <c:pt idx="111">
                  <c:v>99.4370066834298</c:v>
                </c:pt>
                <c:pt idx="112">
                  <c:v>103.2603962014107</c:v>
                </c:pt>
                <c:pt idx="113">
                  <c:v>106.17485884383144</c:v>
                </c:pt>
                <c:pt idx="114">
                  <c:v>107.9776356877815</c:v>
                </c:pt>
                <c:pt idx="115">
                  <c:v>108.91236817393806</c:v>
                </c:pt>
                <c:pt idx="116">
                  <c:v>109.16768468709971</c:v>
                </c:pt>
                <c:pt idx="117">
                  <c:v>108.87298787011845</c:v>
                </c:pt>
                <c:pt idx="118">
                  <c:v>108.1383035412845</c:v>
                </c:pt>
                <c:pt idx="119">
                  <c:v>107.04987094741801</c:v>
                </c:pt>
                <c:pt idx="120">
                  <c:v>105.67614766678517</c:v>
                </c:pt>
                <c:pt idx="121">
                  <c:v>104.0720783777635</c:v>
                </c:pt>
                <c:pt idx="122">
                  <c:v>102.28218853340287</c:v>
                </c:pt>
                <c:pt idx="123">
                  <c:v>100.34286516333982</c:v>
                </c:pt>
                <c:pt idx="124">
                  <c:v>98.28406435803052</c:v>
                </c:pt>
                <c:pt idx="125">
                  <c:v>96.860711497247095</c:v>
                </c:pt>
                <c:pt idx="126">
                  <c:v>95.308268893382277</c:v>
                </c:pt>
                <c:pt idx="127">
                  <c:v>93.67745160285348</c:v>
                </c:pt>
                <c:pt idx="128">
                  <c:v>91.902064289673845</c:v>
                </c:pt>
                <c:pt idx="129">
                  <c:v>90.079111632152802</c:v>
                </c:pt>
                <c:pt idx="130">
                  <c:v>88.27502886556519</c:v>
                </c:pt>
                <c:pt idx="131">
                  <c:v>86.370889411937767</c:v>
                </c:pt>
                <c:pt idx="132">
                  <c:v>84.398175571406853</c:v>
                </c:pt>
                <c:pt idx="133">
                  <c:v>82.47051857726386</c:v>
                </c:pt>
                <c:pt idx="134">
                  <c:v>81.342441330534271</c:v>
                </c:pt>
                <c:pt idx="135">
                  <c:v>80.662079259769541</c:v>
                </c:pt>
                <c:pt idx="136">
                  <c:v>79.902404787440162</c:v>
                </c:pt>
                <c:pt idx="137">
                  <c:v>78.898530296287291</c:v>
                </c:pt>
                <c:pt idx="138">
                  <c:v>77.714599735820158</c:v>
                </c:pt>
                <c:pt idx="139">
                  <c:v>76.364337721440705</c:v>
                </c:pt>
                <c:pt idx="140">
                  <c:v>74.8785330152309</c:v>
                </c:pt>
                <c:pt idx="141">
                  <c:v>73.704285289465702</c:v>
                </c:pt>
                <c:pt idx="142">
                  <c:v>72.864016867952273</c:v>
                </c:pt>
                <c:pt idx="143">
                  <c:v>72.369304325270647</c:v>
                </c:pt>
                <c:pt idx="144">
                  <c:v>71.610737872260245</c:v>
                </c:pt>
                <c:pt idx="145">
                  <c:v>70.636772032951569</c:v>
                </c:pt>
                <c:pt idx="146">
                  <c:v>70.396568515977791</c:v>
                </c:pt>
                <c:pt idx="147">
                  <c:v>70.514212650760129</c:v>
                </c:pt>
                <c:pt idx="148">
                  <c:v>70.690135022977969</c:v>
                </c:pt>
                <c:pt idx="149">
                  <c:v>71.934665977973907</c:v>
                </c:pt>
                <c:pt idx="150">
                  <c:v>72.601245355240138</c:v>
                </c:pt>
                <c:pt idx="151">
                  <c:v>72.995494464092019</c:v>
                </c:pt>
                <c:pt idx="152">
                  <c:v>74.410201624657759</c:v>
                </c:pt>
                <c:pt idx="153">
                  <c:v>76.227222986640896</c:v>
                </c:pt>
                <c:pt idx="154">
                  <c:v>79.029332947146017</c:v>
                </c:pt>
                <c:pt idx="155">
                  <c:v>81.120742824772947</c:v>
                </c:pt>
                <c:pt idx="156">
                  <c:v>83.315456934990323</c:v>
                </c:pt>
                <c:pt idx="157">
                  <c:v>85.494141008739589</c:v>
                </c:pt>
                <c:pt idx="158">
                  <c:v>88.633716567871446</c:v>
                </c:pt>
                <c:pt idx="159">
                  <c:v>91.669144804352982</c:v>
                </c:pt>
                <c:pt idx="160">
                  <c:v>93.642542505104942</c:v>
                </c:pt>
                <c:pt idx="161">
                  <c:v>94.806691695401781</c:v>
                </c:pt>
                <c:pt idx="162">
                  <c:v>95.342330724447535</c:v>
                </c:pt>
                <c:pt idx="163">
                  <c:v>95.914728257782926</c:v>
                </c:pt>
                <c:pt idx="164">
                  <c:v>95.957092155669471</c:v>
                </c:pt>
                <c:pt idx="165">
                  <c:v>95.571126636235192</c:v>
                </c:pt>
                <c:pt idx="166">
                  <c:v>94.83716606491906</c:v>
                </c:pt>
                <c:pt idx="167">
                  <c:v>93.819438003634929</c:v>
                </c:pt>
                <c:pt idx="168">
                  <c:v>92.895774193305868</c:v>
                </c:pt>
                <c:pt idx="169">
                  <c:v>93.373170505979957</c:v>
                </c:pt>
                <c:pt idx="170">
                  <c:v>93.647382327190201</c:v>
                </c:pt>
                <c:pt idx="171">
                  <c:v>93.465606416486239</c:v>
                </c:pt>
                <c:pt idx="172">
                  <c:v>92.90655199996516</c:v>
                </c:pt>
                <c:pt idx="173">
                  <c:v>92.040017592883729</c:v>
                </c:pt>
                <c:pt idx="174">
                  <c:v>90.929389391701775</c:v>
                </c:pt>
                <c:pt idx="175">
                  <c:v>90.605690976594246</c:v>
                </c:pt>
                <c:pt idx="176">
                  <c:v>90.040808352856132</c:v>
                </c:pt>
                <c:pt idx="177">
                  <c:v>89.179680687685263</c:v>
                </c:pt>
                <c:pt idx="178">
                  <c:v>88.076406027066866</c:v>
                </c:pt>
                <c:pt idx="179">
                  <c:v>86.774481958715171</c:v>
                </c:pt>
                <c:pt idx="180">
                  <c:v>85.309918164335357</c:v>
                </c:pt>
                <c:pt idx="181">
                  <c:v>83.712510835783988</c:v>
                </c:pt>
                <c:pt idx="182">
                  <c:v>82.530445292323137</c:v>
                </c:pt>
                <c:pt idx="183">
                  <c:v>81.584991337684954</c:v>
                </c:pt>
                <c:pt idx="184">
                  <c:v>81.28603389620541</c:v>
                </c:pt>
                <c:pt idx="185">
                  <c:v>81.024602055805317</c:v>
                </c:pt>
                <c:pt idx="186">
                  <c:v>80.485171700989497</c:v>
                </c:pt>
                <c:pt idx="187">
                  <c:v>79.678574824512808</c:v>
                </c:pt>
                <c:pt idx="188">
                  <c:v>78.652666786221957</c:v>
                </c:pt>
                <c:pt idx="189">
                  <c:v>77.446113315152161</c:v>
                </c:pt>
                <c:pt idx="190">
                  <c:v>76.098118465465404</c:v>
                </c:pt>
                <c:pt idx="191">
                  <c:v>74.644696915322257</c:v>
                </c:pt>
                <c:pt idx="192">
                  <c:v>73.105405791802525</c:v>
                </c:pt>
                <c:pt idx="193">
                  <c:v>71.495774472907584</c:v>
                </c:pt>
                <c:pt idx="194">
                  <c:v>69.862808727128339</c:v>
                </c:pt>
                <c:pt idx="195">
                  <c:v>68.26713997052849</c:v>
                </c:pt>
                <c:pt idx="196">
                  <c:v>66.707916338697871</c:v>
                </c:pt>
                <c:pt idx="197">
                  <c:v>65.184305423836321</c:v>
                </c:pt>
                <c:pt idx="198">
                  <c:v>63.695493830364157</c:v>
                </c:pt>
                <c:pt idx="199">
                  <c:v>62.240686740682342</c:v>
                </c:pt>
                <c:pt idx="200">
                  <c:v>60.819107490850939</c:v>
                </c:pt>
                <c:pt idx="201">
                  <c:v>59.429997155958922</c:v>
                </c:pt>
                <c:pt idx="202">
                  <c:v>58.072614144964135</c:v>
                </c:pt>
                <c:pt idx="203">
                  <c:v>56.746233804787288</c:v>
                </c:pt>
                <c:pt idx="204">
                  <c:v>55.450148033448286</c:v>
                </c:pt>
                <c:pt idx="205">
                  <c:v>54.183664902038593</c:v>
                </c:pt>
                <c:pt idx="206">
                  <c:v>52.946108285327782</c:v>
                </c:pt>
                <c:pt idx="207">
                  <c:v>51.736817500807064</c:v>
                </c:pt>
                <c:pt idx="208">
                  <c:v>50.555146955976973</c:v>
                </c:pt>
                <c:pt idx="209">
                  <c:v>49.40046580369112</c:v>
                </c:pt>
                <c:pt idx="210">
                  <c:v>48.272157605371852</c:v>
                </c:pt>
                <c:pt idx="211">
                  <c:v>47.169620001918105</c:v>
                </c:pt>
                <c:pt idx="212">
                  <c:v>46.092264392129671</c:v>
                </c:pt>
                <c:pt idx="213">
                  <c:v>45.039515618476344</c:v>
                </c:pt>
                <c:pt idx="214">
                  <c:v>44.01081166004407</c:v>
                </c:pt>
                <c:pt idx="215">
                  <c:v>43.005603332494211</c:v>
                </c:pt>
                <c:pt idx="216">
                  <c:v>42.023353994875734</c:v>
                </c:pt>
                <c:pt idx="217">
                  <c:v>41.239542735566367</c:v>
                </c:pt>
                <c:pt idx="218">
                  <c:v>40.367890565870049</c:v>
                </c:pt>
                <c:pt idx="219">
                  <c:v>39.44588667110267</c:v>
                </c:pt>
                <c:pt idx="220">
                  <c:v>38.544941374395528</c:v>
                </c:pt>
                <c:pt idx="221">
                  <c:v>37.664573696704196</c:v>
                </c:pt>
                <c:pt idx="222">
                  <c:v>36.804313644560793</c:v>
                </c:pt>
                <c:pt idx="223">
                  <c:v>35.963701959163117</c:v>
                </c:pt>
                <c:pt idx="224">
                  <c:v>35.142289871194464</c:v>
                </c:pt>
                <c:pt idx="225">
                  <c:v>34.3396388612435</c:v>
                </c:pt>
                <c:pt idx="226">
                  <c:v>33.555320425696095</c:v>
                </c:pt>
                <c:pt idx="227">
                  <c:v>32.788915847974209</c:v>
                </c:pt>
                <c:pt idx="228">
                  <c:v>32.040015974999626</c:v>
                </c:pt>
                <c:pt idx="229">
                  <c:v>31.546485471419704</c:v>
                </c:pt>
                <c:pt idx="230">
                  <c:v>32.989220436292349</c:v>
                </c:pt>
                <c:pt idx="231">
                  <c:v>34.625776620180837</c:v>
                </c:pt>
                <c:pt idx="232">
                  <c:v>35.870346606511042</c:v>
                </c:pt>
                <c:pt idx="233">
                  <c:v>36.793714517703798</c:v>
                </c:pt>
                <c:pt idx="234">
                  <c:v>37.443111639229123</c:v>
                </c:pt>
                <c:pt idx="235">
                  <c:v>37.851254897131895</c:v>
                </c:pt>
                <c:pt idx="236">
                  <c:v>38.076927161409913</c:v>
                </c:pt>
                <c:pt idx="237">
                  <c:v>38.623190891055621</c:v>
                </c:pt>
                <c:pt idx="238">
                  <c:v>38.936882396189432</c:v>
                </c:pt>
                <c:pt idx="239">
                  <c:v>39.869910630726444</c:v>
                </c:pt>
                <c:pt idx="240">
                  <c:v>40.554252343749297</c:v>
                </c:pt>
                <c:pt idx="241">
                  <c:v>43.002195467806004</c:v>
                </c:pt>
                <c:pt idx="242">
                  <c:v>45.639573660584652</c:v>
                </c:pt>
                <c:pt idx="243">
                  <c:v>48.939042791847697</c:v>
                </c:pt>
                <c:pt idx="244">
                  <c:v>51.511466402207112</c:v>
                </c:pt>
                <c:pt idx="245">
                  <c:v>53.467357402897022</c:v>
                </c:pt>
                <c:pt idx="246">
                  <c:v>54.908005725437903</c:v>
                </c:pt>
                <c:pt idx="247">
                  <c:v>55.925952586685298</c:v>
                </c:pt>
                <c:pt idx="248">
                  <c:v>56.682544427822066</c:v>
                </c:pt>
                <c:pt idx="249">
                  <c:v>57.590289769517781</c:v>
                </c:pt>
                <c:pt idx="250">
                  <c:v>59.891088129317417</c:v>
                </c:pt>
                <c:pt idx="251">
                  <c:v>63.229250466462332</c:v>
                </c:pt>
                <c:pt idx="252">
                  <c:v>66.132055240841197</c:v>
                </c:pt>
                <c:pt idx="253">
                  <c:v>69.028567147525777</c:v>
                </c:pt>
                <c:pt idx="254">
                  <c:v>71.29732819067182</c:v>
                </c:pt>
                <c:pt idx="255">
                  <c:v>72.958630504284983</c:v>
                </c:pt>
                <c:pt idx="256">
                  <c:v>75.887783180284302</c:v>
                </c:pt>
                <c:pt idx="257">
                  <c:v>80.085154521494573</c:v>
                </c:pt>
                <c:pt idx="258">
                  <c:v>84.854197668749705</c:v>
                </c:pt>
                <c:pt idx="259">
                  <c:v>88.465821128638311</c:v>
                </c:pt>
                <c:pt idx="260">
                  <c:v>91.146610261580463</c:v>
                </c:pt>
                <c:pt idx="261">
                  <c:v>93.063252970722246</c:v>
                </c:pt>
                <c:pt idx="262">
                  <c:v>94.360874518225486</c:v>
                </c:pt>
                <c:pt idx="263">
                  <c:v>95.145207158769011</c:v>
                </c:pt>
                <c:pt idx="264">
                  <c:v>95.500560391898972</c:v>
                </c:pt>
                <c:pt idx="265">
                  <c:v>95.509337282076174</c:v>
                </c:pt>
                <c:pt idx="266">
                  <c:v>95.216104701160418</c:v>
                </c:pt>
                <c:pt idx="267">
                  <c:v>94.66882248044962</c:v>
                </c:pt>
                <c:pt idx="268">
                  <c:v>93.907301481175836</c:v>
                </c:pt>
                <c:pt idx="269">
                  <c:v>92.968243145495748</c:v>
                </c:pt>
                <c:pt idx="270">
                  <c:v>91.917186163106749</c:v>
                </c:pt>
                <c:pt idx="271">
                  <c:v>90.739804647544162</c:v>
                </c:pt>
                <c:pt idx="272">
                  <c:v>89.792429737093187</c:v>
                </c:pt>
                <c:pt idx="273">
                  <c:v>88.896027703748459</c:v>
                </c:pt>
                <c:pt idx="274">
                  <c:v>88.207308466400775</c:v>
                </c:pt>
                <c:pt idx="275">
                  <c:v>87.343197957235645</c:v>
                </c:pt>
                <c:pt idx="276">
                  <c:v>86.333751916545936</c:v>
                </c:pt>
                <c:pt idx="277">
                  <c:v>85.198025838952077</c:v>
                </c:pt>
                <c:pt idx="278">
                  <c:v>83.95550000875572</c:v>
                </c:pt>
                <c:pt idx="279">
                  <c:v>82.624306001058315</c:v>
                </c:pt>
                <c:pt idx="280">
                  <c:v>81.217220214714175</c:v>
                </c:pt>
                <c:pt idx="281">
                  <c:v>79.746925824914129</c:v>
                </c:pt>
                <c:pt idx="282">
                  <c:v>78.223973838611258</c:v>
                </c:pt>
                <c:pt idx="283">
                  <c:v>76.641522938960762</c:v>
                </c:pt>
                <c:pt idx="284">
                  <c:v>75.010488622308714</c:v>
                </c:pt>
                <c:pt idx="285">
                  <c:v>73.341550799163272</c:v>
                </c:pt>
                <c:pt idx="286">
                  <c:v>71.666427463829024</c:v>
                </c:pt>
                <c:pt idx="287">
                  <c:v>70.029563998350341</c:v>
                </c:pt>
                <c:pt idx="288">
                  <c:v>68.430086546092014</c:v>
                </c:pt>
                <c:pt idx="289">
                  <c:v>66.86714120933199</c:v>
                </c:pt>
                <c:pt idx="290">
                  <c:v>65.339893593399111</c:v>
                </c:pt>
                <c:pt idx="291">
                  <c:v>63.847528361222849</c:v>
                </c:pt>
                <c:pt idx="292">
                  <c:v>62.389248798057146</c:v>
                </c:pt>
                <c:pt idx="293">
                  <c:v>60.964276386145841</c:v>
                </c:pt>
                <c:pt idx="294">
                  <c:v>59.57185038910292</c:v>
                </c:pt>
                <c:pt idx="295">
                  <c:v>58.211227445785411</c:v>
                </c:pt>
                <c:pt idx="296">
                  <c:v>56.881681173442388</c:v>
                </c:pt>
                <c:pt idx="297">
                  <c:v>55.58250177992781</c:v>
                </c:pt>
                <c:pt idx="298">
                  <c:v>54.739004606347315</c:v>
                </c:pt>
                <c:pt idx="299">
                  <c:v>53.808371127089394</c:v>
                </c:pt>
                <c:pt idx="300">
                  <c:v>52.802529596692693</c:v>
                </c:pt>
                <c:pt idx="301">
                  <c:v>51.73686305436604</c:v>
                </c:pt>
                <c:pt idx="302">
                  <c:v>50.617118441442138</c:v>
                </c:pt>
                <c:pt idx="303">
                  <c:v>49.461021858472087</c:v>
                </c:pt>
                <c:pt idx="304">
                  <c:v>48.331330557950125</c:v>
                </c:pt>
                <c:pt idx="305">
                  <c:v>47.227441442391658</c:v>
                </c:pt>
                <c:pt idx="306">
                  <c:v>46.148765189077629</c:v>
                </c:pt>
                <c:pt idx="307">
                  <c:v>45.094725935438518</c:v>
                </c:pt>
                <c:pt idx="308">
                  <c:v>44.064760971624075</c:v>
                </c:pt>
                <c:pt idx="309">
                  <c:v>43.058320440094761</c:v>
                </c:pt>
                <c:pt idx="310">
                  <c:v>42.074867042074644</c:v>
                </c:pt>
                <c:pt idx="311">
                  <c:v>41.113875750708765</c:v>
                </c:pt>
                <c:pt idx="312">
                  <c:v>40.174833530772084</c:v>
                </c:pt>
                <c:pt idx="313">
                  <c:v>39.257239064780329</c:v>
                </c:pt>
                <c:pt idx="314">
                  <c:v>38.360602485356388</c:v>
                </c:pt>
                <c:pt idx="315">
                  <c:v>37.484445113709505</c:v>
                </c:pt>
                <c:pt idx="316">
                  <c:v>36.628299204087604</c:v>
                </c:pt>
                <c:pt idx="317">
                  <c:v>35.791707694066353</c:v>
                </c:pt>
                <c:pt idx="318">
                  <c:v>34.974223960541636</c:v>
                </c:pt>
                <c:pt idx="319">
                  <c:v>34.175411581295108</c:v>
                </c:pt>
                <c:pt idx="320">
                  <c:v>33.394844102005692</c:v>
                </c:pt>
                <c:pt idx="321">
                  <c:v>32.632104808582447</c:v>
                </c:pt>
                <c:pt idx="322">
                  <c:v>31.886786504697433</c:v>
                </c:pt>
                <c:pt idx="323">
                  <c:v>31.158491294399678</c:v>
                </c:pt>
                <c:pt idx="324">
                  <c:v>30.446830369694315</c:v>
                </c:pt>
                <c:pt idx="325">
                  <c:v>29.751423802973335</c:v>
                </c:pt>
                <c:pt idx="326">
                  <c:v>29.071900344187295</c:v>
                </c:pt>
                <c:pt idx="327">
                  <c:v>28.407897222649598</c:v>
                </c:pt>
                <c:pt idx="328">
                  <c:v>27.759059953367586</c:v>
                </c:pt>
                <c:pt idx="329">
                  <c:v>27.125042147797004</c:v>
                </c:pt>
                <c:pt idx="330">
                  <c:v>26.505505328918915</c:v>
                </c:pt>
                <c:pt idx="331">
                  <c:v>25.900118750540141</c:v>
                </c:pt>
                <c:pt idx="332">
                  <c:v>25.308559220721023</c:v>
                </c:pt>
                <c:pt idx="333">
                  <c:v>25.839126734619434</c:v>
                </c:pt>
                <c:pt idx="334">
                  <c:v>26.200633681165311</c:v>
                </c:pt>
                <c:pt idx="335">
                  <c:v>26.359778225534377</c:v>
                </c:pt>
                <c:pt idx="336">
                  <c:v>26.346414698040302</c:v>
                </c:pt>
                <c:pt idx="337">
                  <c:v>26.185195437679621</c:v>
                </c:pt>
                <c:pt idx="338">
                  <c:v>25.897272598447135</c:v>
                </c:pt>
                <c:pt idx="339">
                  <c:v>25.500881805837867</c:v>
                </c:pt>
                <c:pt idx="340">
                  <c:v>25.011239395119869</c:v>
                </c:pt>
                <c:pt idx="341">
                  <c:v>24.44182189603417</c:v>
                </c:pt>
                <c:pt idx="342">
                  <c:v>23.883569912404212</c:v>
                </c:pt>
                <c:pt idx="343">
                  <c:v>24.391617840370447</c:v>
                </c:pt>
                <c:pt idx="344">
                  <c:v>24.756004426055476</c:v>
                </c:pt>
                <c:pt idx="345">
                  <c:v>24.897990040912447</c:v>
                </c:pt>
                <c:pt idx="346">
                  <c:v>24.852277799708713</c:v>
                </c:pt>
                <c:pt idx="347">
                  <c:v>25.082662559601051</c:v>
                </c:pt>
                <c:pt idx="348">
                  <c:v>25.520650003798764</c:v>
                </c:pt>
                <c:pt idx="349">
                  <c:v>26.283152638397979</c:v>
                </c:pt>
                <c:pt idx="350">
                  <c:v>26.785624401488871</c:v>
                </c:pt>
                <c:pt idx="351">
                  <c:v>27.037123243521595</c:v>
                </c:pt>
                <c:pt idx="352">
                  <c:v>27.076894422310765</c:v>
                </c:pt>
                <c:pt idx="353">
                  <c:v>26.937772782056591</c:v>
                </c:pt>
                <c:pt idx="354">
                  <c:v>26.647188986340026</c:v>
                </c:pt>
                <c:pt idx="355">
                  <c:v>26.228208751683731</c:v>
                </c:pt>
                <c:pt idx="356">
                  <c:v>25.700530051731747</c:v>
                </c:pt>
                <c:pt idx="357">
                  <c:v>25.133240492338167</c:v>
                </c:pt>
                <c:pt idx="358">
                  <c:v>24.559196486143478</c:v>
                </c:pt>
                <c:pt idx="359">
                  <c:v>23.998263663170402</c:v>
                </c:pt>
                <c:pt idx="360">
                  <c:v>23.450142563580304</c:v>
                </c:pt>
                <c:pt idx="361">
                  <c:v>22.914540567206693</c:v>
                </c:pt>
                <c:pt idx="362">
                  <c:v>22.39117173733694</c:v>
                </c:pt>
                <c:pt idx="363">
                  <c:v>21.879756668061948</c:v>
                </c:pt>
                <c:pt idx="364">
                  <c:v>21.380022335112393</c:v>
                </c:pt>
                <c:pt idx="365">
                  <c:v>20.891701950101897</c:v>
                </c:pt>
                <c:pt idx="366">
                  <c:v>20.414534818099245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2-49E7-998D-CC85107A873A}"/>
            </c:ext>
          </c:extLst>
        </c:ser>
        <c:ser>
          <c:idx val="1"/>
          <c:order val="1"/>
          <c:tx>
            <c:v>Q obs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Diário'!$B$18:$B$384</c:f>
              <c:numCache>
                <c:formatCode>0</c:formatCode>
                <c:ptCount val="367"/>
                <c:pt idx="0">
                  <c:v>34.71</c:v>
                </c:pt>
                <c:pt idx="1">
                  <c:v>33.25</c:v>
                </c:pt>
                <c:pt idx="2">
                  <c:v>47.75</c:v>
                </c:pt>
                <c:pt idx="3">
                  <c:v>53.75</c:v>
                </c:pt>
                <c:pt idx="4">
                  <c:v>77.13</c:v>
                </c:pt>
                <c:pt idx="5">
                  <c:v>79.63</c:v>
                </c:pt>
                <c:pt idx="6">
                  <c:v>72.08</c:v>
                </c:pt>
                <c:pt idx="7">
                  <c:v>57.13</c:v>
                </c:pt>
                <c:pt idx="8">
                  <c:v>54.17</c:v>
                </c:pt>
                <c:pt idx="9">
                  <c:v>162.04</c:v>
                </c:pt>
                <c:pt idx="10">
                  <c:v>328.92</c:v>
                </c:pt>
                <c:pt idx="11">
                  <c:v>209.54</c:v>
                </c:pt>
                <c:pt idx="12">
                  <c:v>107.71</c:v>
                </c:pt>
                <c:pt idx="13">
                  <c:v>81.63</c:v>
                </c:pt>
                <c:pt idx="14">
                  <c:v>68.83</c:v>
                </c:pt>
                <c:pt idx="15">
                  <c:v>122.83</c:v>
                </c:pt>
                <c:pt idx="16">
                  <c:v>395.54</c:v>
                </c:pt>
                <c:pt idx="17">
                  <c:v>427.92</c:v>
                </c:pt>
                <c:pt idx="18">
                  <c:v>364.29</c:v>
                </c:pt>
                <c:pt idx="19">
                  <c:v>437.88</c:v>
                </c:pt>
                <c:pt idx="20">
                  <c:v>441.5</c:v>
                </c:pt>
                <c:pt idx="21">
                  <c:v>248.42</c:v>
                </c:pt>
                <c:pt idx="22">
                  <c:v>161.13999999999999</c:v>
                </c:pt>
                <c:pt idx="23">
                  <c:v>127.29</c:v>
                </c:pt>
                <c:pt idx="24">
                  <c:v>108.92</c:v>
                </c:pt>
                <c:pt idx="25">
                  <c:v>96.46</c:v>
                </c:pt>
                <c:pt idx="26">
                  <c:v>88.67</c:v>
                </c:pt>
                <c:pt idx="27">
                  <c:v>80.58</c:v>
                </c:pt>
                <c:pt idx="28">
                  <c:v>72.38</c:v>
                </c:pt>
                <c:pt idx="29">
                  <c:v>100.21</c:v>
                </c:pt>
                <c:pt idx="30">
                  <c:v>87.35</c:v>
                </c:pt>
                <c:pt idx="31">
                  <c:v>76</c:v>
                </c:pt>
                <c:pt idx="32">
                  <c:v>71.63</c:v>
                </c:pt>
                <c:pt idx="33">
                  <c:v>117.38</c:v>
                </c:pt>
                <c:pt idx="34">
                  <c:v>167.25</c:v>
                </c:pt>
                <c:pt idx="35">
                  <c:v>112.54</c:v>
                </c:pt>
                <c:pt idx="36">
                  <c:v>92.58</c:v>
                </c:pt>
                <c:pt idx="37">
                  <c:v>114.5</c:v>
                </c:pt>
                <c:pt idx="38">
                  <c:v>149.91999999999999</c:v>
                </c:pt>
                <c:pt idx="39">
                  <c:v>137.21</c:v>
                </c:pt>
                <c:pt idx="40">
                  <c:v>121.08</c:v>
                </c:pt>
                <c:pt idx="41">
                  <c:v>157.58000000000001</c:v>
                </c:pt>
                <c:pt idx="42">
                  <c:v>204.71</c:v>
                </c:pt>
                <c:pt idx="43">
                  <c:v>210.74</c:v>
                </c:pt>
                <c:pt idx="44">
                  <c:v>191.13</c:v>
                </c:pt>
                <c:pt idx="45">
                  <c:v>141.58000000000001</c:v>
                </c:pt>
                <c:pt idx="46">
                  <c:v>230.46</c:v>
                </c:pt>
                <c:pt idx="47">
                  <c:v>132.16999999999999</c:v>
                </c:pt>
                <c:pt idx="48">
                  <c:v>94.91</c:v>
                </c:pt>
                <c:pt idx="49">
                  <c:v>84.91</c:v>
                </c:pt>
                <c:pt idx="50">
                  <c:v>77.42</c:v>
                </c:pt>
                <c:pt idx="51">
                  <c:v>98.88</c:v>
                </c:pt>
                <c:pt idx="52">
                  <c:v>126.67</c:v>
                </c:pt>
                <c:pt idx="53">
                  <c:v>137.66999999999999</c:v>
                </c:pt>
                <c:pt idx="54">
                  <c:v>266.20999999999998</c:v>
                </c:pt>
                <c:pt idx="55">
                  <c:v>293.92</c:v>
                </c:pt>
                <c:pt idx="56">
                  <c:v>262.25</c:v>
                </c:pt>
                <c:pt idx="57">
                  <c:v>280.54000000000002</c:v>
                </c:pt>
                <c:pt idx="58">
                  <c:v>444.88</c:v>
                </c:pt>
                <c:pt idx="59">
                  <c:v>325.08</c:v>
                </c:pt>
                <c:pt idx="60">
                  <c:v>154.04</c:v>
                </c:pt>
                <c:pt idx="61">
                  <c:v>267.29000000000002</c:v>
                </c:pt>
                <c:pt idx="62">
                  <c:v>429.39</c:v>
                </c:pt>
                <c:pt idx="63">
                  <c:v>467.63</c:v>
                </c:pt>
                <c:pt idx="64">
                  <c:v>262.20999999999998</c:v>
                </c:pt>
                <c:pt idx="65">
                  <c:v>270.45999999999998</c:v>
                </c:pt>
                <c:pt idx="66">
                  <c:v>236.71</c:v>
                </c:pt>
                <c:pt idx="67">
                  <c:v>195.46</c:v>
                </c:pt>
                <c:pt idx="68">
                  <c:v>158.04</c:v>
                </c:pt>
                <c:pt idx="69">
                  <c:v>136.11000000000001</c:v>
                </c:pt>
                <c:pt idx="70">
                  <c:v>160.16999999999999</c:v>
                </c:pt>
                <c:pt idx="71">
                  <c:v>259.92</c:v>
                </c:pt>
                <c:pt idx="72">
                  <c:v>249.88</c:v>
                </c:pt>
                <c:pt idx="73">
                  <c:v>194.08</c:v>
                </c:pt>
                <c:pt idx="74">
                  <c:v>237.42</c:v>
                </c:pt>
                <c:pt idx="75">
                  <c:v>284.45999999999998</c:v>
                </c:pt>
                <c:pt idx="76">
                  <c:v>178.58</c:v>
                </c:pt>
                <c:pt idx="77">
                  <c:v>173.17</c:v>
                </c:pt>
                <c:pt idx="78">
                  <c:v>236.92</c:v>
                </c:pt>
                <c:pt idx="79">
                  <c:v>207</c:v>
                </c:pt>
                <c:pt idx="80">
                  <c:v>226.17</c:v>
                </c:pt>
                <c:pt idx="81">
                  <c:v>195.08</c:v>
                </c:pt>
                <c:pt idx="82">
                  <c:v>185.04</c:v>
                </c:pt>
                <c:pt idx="83">
                  <c:v>203</c:v>
                </c:pt>
                <c:pt idx="84">
                  <c:v>153.91999999999999</c:v>
                </c:pt>
                <c:pt idx="85">
                  <c:v>131.29</c:v>
                </c:pt>
                <c:pt idx="86">
                  <c:v>121.17</c:v>
                </c:pt>
                <c:pt idx="87">
                  <c:v>125.92</c:v>
                </c:pt>
                <c:pt idx="88">
                  <c:v>172.83</c:v>
                </c:pt>
                <c:pt idx="89">
                  <c:v>140.54</c:v>
                </c:pt>
                <c:pt idx="90">
                  <c:v>118.13</c:v>
                </c:pt>
                <c:pt idx="91">
                  <c:v>109.58</c:v>
                </c:pt>
                <c:pt idx="92">
                  <c:v>115.25</c:v>
                </c:pt>
                <c:pt idx="93">
                  <c:v>136.96</c:v>
                </c:pt>
                <c:pt idx="94">
                  <c:v>187.38</c:v>
                </c:pt>
                <c:pt idx="95">
                  <c:v>153.5</c:v>
                </c:pt>
                <c:pt idx="96">
                  <c:v>186.13</c:v>
                </c:pt>
                <c:pt idx="97">
                  <c:v>316.45999999999998</c:v>
                </c:pt>
                <c:pt idx="98">
                  <c:v>432.79</c:v>
                </c:pt>
                <c:pt idx="99">
                  <c:v>323.5</c:v>
                </c:pt>
                <c:pt idx="100">
                  <c:v>198.75</c:v>
                </c:pt>
                <c:pt idx="101">
                  <c:v>231.58</c:v>
                </c:pt>
                <c:pt idx="102">
                  <c:v>209.42</c:v>
                </c:pt>
                <c:pt idx="103">
                  <c:v>160.46</c:v>
                </c:pt>
                <c:pt idx="104">
                  <c:v>135.46</c:v>
                </c:pt>
                <c:pt idx="105">
                  <c:v>120.92</c:v>
                </c:pt>
                <c:pt idx="106">
                  <c:v>111.79</c:v>
                </c:pt>
                <c:pt idx="107">
                  <c:v>157.41999999999999</c:v>
                </c:pt>
                <c:pt idx="108">
                  <c:v>337</c:v>
                </c:pt>
                <c:pt idx="109">
                  <c:v>850.96</c:v>
                </c:pt>
                <c:pt idx="110">
                  <c:v>944.67</c:v>
                </c:pt>
                <c:pt idx="111">
                  <c:v>967.08</c:v>
                </c:pt>
                <c:pt idx="112">
                  <c:v>704</c:v>
                </c:pt>
                <c:pt idx="113">
                  <c:v>414.42</c:v>
                </c:pt>
                <c:pt idx="114">
                  <c:v>232.88</c:v>
                </c:pt>
                <c:pt idx="115">
                  <c:v>198.5</c:v>
                </c:pt>
                <c:pt idx="116">
                  <c:v>175.79</c:v>
                </c:pt>
                <c:pt idx="117">
                  <c:v>160.54</c:v>
                </c:pt>
                <c:pt idx="118">
                  <c:v>148.46</c:v>
                </c:pt>
                <c:pt idx="119">
                  <c:v>139.38</c:v>
                </c:pt>
                <c:pt idx="120">
                  <c:v>131.04</c:v>
                </c:pt>
                <c:pt idx="121">
                  <c:v>124.17</c:v>
                </c:pt>
                <c:pt idx="122">
                  <c:v>118.58</c:v>
                </c:pt>
                <c:pt idx="123">
                  <c:v>121.33</c:v>
                </c:pt>
                <c:pt idx="124">
                  <c:v>125.38</c:v>
                </c:pt>
                <c:pt idx="125">
                  <c:v>112.42</c:v>
                </c:pt>
                <c:pt idx="126">
                  <c:v>118.75</c:v>
                </c:pt>
                <c:pt idx="127">
                  <c:v>125.75</c:v>
                </c:pt>
                <c:pt idx="128">
                  <c:v>110.13</c:v>
                </c:pt>
                <c:pt idx="129">
                  <c:v>112.46</c:v>
                </c:pt>
                <c:pt idx="130">
                  <c:v>106.83</c:v>
                </c:pt>
                <c:pt idx="131">
                  <c:v>98.33</c:v>
                </c:pt>
                <c:pt idx="132">
                  <c:v>92.13</c:v>
                </c:pt>
                <c:pt idx="133">
                  <c:v>116.5</c:v>
                </c:pt>
                <c:pt idx="134">
                  <c:v>157.04</c:v>
                </c:pt>
                <c:pt idx="135">
                  <c:v>133.46</c:v>
                </c:pt>
                <c:pt idx="136">
                  <c:v>101.71</c:v>
                </c:pt>
                <c:pt idx="137">
                  <c:v>96.42</c:v>
                </c:pt>
                <c:pt idx="138">
                  <c:v>89.33</c:v>
                </c:pt>
                <c:pt idx="139">
                  <c:v>84.38</c:v>
                </c:pt>
                <c:pt idx="140">
                  <c:v>84.71</c:v>
                </c:pt>
                <c:pt idx="141">
                  <c:v>140.83000000000001</c:v>
                </c:pt>
                <c:pt idx="142">
                  <c:v>187.42</c:v>
                </c:pt>
                <c:pt idx="143">
                  <c:v>106.29</c:v>
                </c:pt>
                <c:pt idx="144">
                  <c:v>92.46</c:v>
                </c:pt>
                <c:pt idx="145">
                  <c:v>105.67</c:v>
                </c:pt>
                <c:pt idx="146">
                  <c:v>97.58</c:v>
                </c:pt>
                <c:pt idx="147">
                  <c:v>123.96</c:v>
                </c:pt>
                <c:pt idx="148">
                  <c:v>214.79</c:v>
                </c:pt>
                <c:pt idx="149">
                  <c:v>231.79</c:v>
                </c:pt>
                <c:pt idx="150">
                  <c:v>174.71</c:v>
                </c:pt>
                <c:pt idx="151">
                  <c:v>213.92</c:v>
                </c:pt>
                <c:pt idx="152">
                  <c:v>237.88</c:v>
                </c:pt>
                <c:pt idx="153">
                  <c:v>261.95999999999998</c:v>
                </c:pt>
                <c:pt idx="154">
                  <c:v>260.63</c:v>
                </c:pt>
                <c:pt idx="155">
                  <c:v>201.38</c:v>
                </c:pt>
                <c:pt idx="156">
                  <c:v>324.42</c:v>
                </c:pt>
                <c:pt idx="157">
                  <c:v>444.25</c:v>
                </c:pt>
                <c:pt idx="158">
                  <c:v>412.58</c:v>
                </c:pt>
                <c:pt idx="159">
                  <c:v>240.71</c:v>
                </c:pt>
                <c:pt idx="160">
                  <c:v>171.46</c:v>
                </c:pt>
                <c:pt idx="161">
                  <c:v>150.29</c:v>
                </c:pt>
                <c:pt idx="162">
                  <c:v>135.21</c:v>
                </c:pt>
                <c:pt idx="163">
                  <c:v>126.92</c:v>
                </c:pt>
                <c:pt idx="164">
                  <c:v>114.42</c:v>
                </c:pt>
                <c:pt idx="165">
                  <c:v>105.46</c:v>
                </c:pt>
                <c:pt idx="166">
                  <c:v>100.13</c:v>
                </c:pt>
                <c:pt idx="167">
                  <c:v>99.54</c:v>
                </c:pt>
                <c:pt idx="168">
                  <c:v>124.46</c:v>
                </c:pt>
                <c:pt idx="169">
                  <c:v>137.21</c:v>
                </c:pt>
                <c:pt idx="170">
                  <c:v>111.33</c:v>
                </c:pt>
                <c:pt idx="171">
                  <c:v>95.08</c:v>
                </c:pt>
                <c:pt idx="172">
                  <c:v>88.17</c:v>
                </c:pt>
                <c:pt idx="173">
                  <c:v>84.17</c:v>
                </c:pt>
                <c:pt idx="174">
                  <c:v>88.58</c:v>
                </c:pt>
                <c:pt idx="175">
                  <c:v>166.17</c:v>
                </c:pt>
                <c:pt idx="176">
                  <c:v>95.08</c:v>
                </c:pt>
                <c:pt idx="177">
                  <c:v>84.67</c:v>
                </c:pt>
                <c:pt idx="178">
                  <c:v>79</c:v>
                </c:pt>
                <c:pt idx="179">
                  <c:v>75.5</c:v>
                </c:pt>
                <c:pt idx="180">
                  <c:v>73.63</c:v>
                </c:pt>
                <c:pt idx="181">
                  <c:v>79.33</c:v>
                </c:pt>
                <c:pt idx="182">
                  <c:v>98.75</c:v>
                </c:pt>
                <c:pt idx="183">
                  <c:v>179.88</c:v>
                </c:pt>
                <c:pt idx="184">
                  <c:v>196.17</c:v>
                </c:pt>
                <c:pt idx="185">
                  <c:v>127.33</c:v>
                </c:pt>
                <c:pt idx="186">
                  <c:v>104.21</c:v>
                </c:pt>
                <c:pt idx="187">
                  <c:v>90.83</c:v>
                </c:pt>
                <c:pt idx="188">
                  <c:v>83.71</c:v>
                </c:pt>
                <c:pt idx="189">
                  <c:v>84.96</c:v>
                </c:pt>
                <c:pt idx="190">
                  <c:v>86.083333300000007</c:v>
                </c:pt>
                <c:pt idx="191">
                  <c:v>76.25</c:v>
                </c:pt>
                <c:pt idx="192">
                  <c:v>72.75</c:v>
                </c:pt>
                <c:pt idx="193">
                  <c:v>70.583333300000007</c:v>
                </c:pt>
                <c:pt idx="194">
                  <c:v>68.333333300000007</c:v>
                </c:pt>
                <c:pt idx="195">
                  <c:v>66.375</c:v>
                </c:pt>
                <c:pt idx="196">
                  <c:v>64.75</c:v>
                </c:pt>
                <c:pt idx="197">
                  <c:v>63.75</c:v>
                </c:pt>
                <c:pt idx="198">
                  <c:v>62.166666599999999</c:v>
                </c:pt>
                <c:pt idx="199">
                  <c:v>61.666666599999999</c:v>
                </c:pt>
                <c:pt idx="200">
                  <c:v>60.791666599999999</c:v>
                </c:pt>
                <c:pt idx="201">
                  <c:v>59.875</c:v>
                </c:pt>
                <c:pt idx="202">
                  <c:v>60.625</c:v>
                </c:pt>
                <c:pt idx="203">
                  <c:v>58.916666599999999</c:v>
                </c:pt>
                <c:pt idx="204">
                  <c:v>58</c:v>
                </c:pt>
                <c:pt idx="205">
                  <c:v>57.75</c:v>
                </c:pt>
                <c:pt idx="206">
                  <c:v>56.2083333</c:v>
                </c:pt>
                <c:pt idx="207">
                  <c:v>55.625</c:v>
                </c:pt>
                <c:pt idx="208">
                  <c:v>54.75</c:v>
                </c:pt>
                <c:pt idx="209">
                  <c:v>53.541666599999999</c:v>
                </c:pt>
                <c:pt idx="210">
                  <c:v>53</c:v>
                </c:pt>
                <c:pt idx="211">
                  <c:v>52.416666599999999</c:v>
                </c:pt>
                <c:pt idx="212">
                  <c:v>52</c:v>
                </c:pt>
                <c:pt idx="213">
                  <c:v>51.791666599999999</c:v>
                </c:pt>
                <c:pt idx="214">
                  <c:v>51.0833333</c:v>
                </c:pt>
                <c:pt idx="215">
                  <c:v>68.833333300000007</c:v>
                </c:pt>
                <c:pt idx="216">
                  <c:v>85.833333300000007</c:v>
                </c:pt>
                <c:pt idx="217">
                  <c:v>79.791666599999999</c:v>
                </c:pt>
                <c:pt idx="218">
                  <c:v>64.5</c:v>
                </c:pt>
                <c:pt idx="219">
                  <c:v>57.7083333</c:v>
                </c:pt>
                <c:pt idx="220">
                  <c:v>54.8333333</c:v>
                </c:pt>
                <c:pt idx="221">
                  <c:v>53</c:v>
                </c:pt>
                <c:pt idx="222">
                  <c:v>52.2083333</c:v>
                </c:pt>
                <c:pt idx="223">
                  <c:v>51.9583333</c:v>
                </c:pt>
                <c:pt idx="224">
                  <c:v>51</c:v>
                </c:pt>
                <c:pt idx="225">
                  <c:v>50.791666599999999</c:v>
                </c:pt>
                <c:pt idx="226">
                  <c:v>50.9583333</c:v>
                </c:pt>
                <c:pt idx="227">
                  <c:v>57.791666599999999</c:v>
                </c:pt>
                <c:pt idx="228">
                  <c:v>127.20833330000001</c:v>
                </c:pt>
                <c:pt idx="229">
                  <c:v>215.04166660000001</c:v>
                </c:pt>
                <c:pt idx="230">
                  <c:v>181</c:v>
                </c:pt>
                <c:pt idx="231">
                  <c:v>122.625</c:v>
                </c:pt>
                <c:pt idx="232">
                  <c:v>92.125</c:v>
                </c:pt>
                <c:pt idx="233">
                  <c:v>78.708333300000007</c:v>
                </c:pt>
                <c:pt idx="234">
                  <c:v>71.458333300000007</c:v>
                </c:pt>
                <c:pt idx="235">
                  <c:v>75.333333300000007</c:v>
                </c:pt>
                <c:pt idx="236">
                  <c:v>68.791666599999999</c:v>
                </c:pt>
                <c:pt idx="237">
                  <c:v>75.25</c:v>
                </c:pt>
                <c:pt idx="238">
                  <c:v>86</c:v>
                </c:pt>
                <c:pt idx="239">
                  <c:v>76.041666599999999</c:v>
                </c:pt>
                <c:pt idx="240">
                  <c:v>96.333333300000007</c:v>
                </c:pt>
                <c:pt idx="241">
                  <c:v>264.58333329999999</c:v>
                </c:pt>
                <c:pt idx="242">
                  <c:v>263.125</c:v>
                </c:pt>
                <c:pt idx="243">
                  <c:v>202.875</c:v>
                </c:pt>
                <c:pt idx="244">
                  <c:v>136.08333329999999</c:v>
                </c:pt>
                <c:pt idx="245">
                  <c:v>106.625</c:v>
                </c:pt>
                <c:pt idx="246">
                  <c:v>93.208333300000007</c:v>
                </c:pt>
                <c:pt idx="247">
                  <c:v>86.75</c:v>
                </c:pt>
                <c:pt idx="248">
                  <c:v>174.20833329999999</c:v>
                </c:pt>
                <c:pt idx="249">
                  <c:v>326.66666659999999</c:v>
                </c:pt>
                <c:pt idx="250">
                  <c:v>286.16666659999999</c:v>
                </c:pt>
                <c:pt idx="251">
                  <c:v>236.91666660000001</c:v>
                </c:pt>
                <c:pt idx="252">
                  <c:v>211.70833329999999</c:v>
                </c:pt>
                <c:pt idx="253">
                  <c:v>172.45833329999999</c:v>
                </c:pt>
                <c:pt idx="254">
                  <c:v>169.375</c:v>
                </c:pt>
                <c:pt idx="255">
                  <c:v>334.33333329999999</c:v>
                </c:pt>
                <c:pt idx="256">
                  <c:v>371.83333329999999</c:v>
                </c:pt>
                <c:pt idx="257">
                  <c:v>344.875</c:v>
                </c:pt>
                <c:pt idx="258">
                  <c:v>295.70833329999999</c:v>
                </c:pt>
                <c:pt idx="259">
                  <c:v>214.66666660000001</c:v>
                </c:pt>
                <c:pt idx="260">
                  <c:v>171.29166660000001</c:v>
                </c:pt>
                <c:pt idx="261">
                  <c:v>148.66666660000001</c:v>
                </c:pt>
                <c:pt idx="262">
                  <c:v>133.91666660000001</c:v>
                </c:pt>
                <c:pt idx="263">
                  <c:v>123.25</c:v>
                </c:pt>
                <c:pt idx="264">
                  <c:v>115.25</c:v>
                </c:pt>
                <c:pt idx="265">
                  <c:v>109.2916666</c:v>
                </c:pt>
                <c:pt idx="266">
                  <c:v>104.875</c:v>
                </c:pt>
                <c:pt idx="267">
                  <c:v>100.95833330000001</c:v>
                </c:pt>
                <c:pt idx="268">
                  <c:v>97.166666599999999</c:v>
                </c:pt>
                <c:pt idx="269">
                  <c:v>93.666666599999999</c:v>
                </c:pt>
                <c:pt idx="270">
                  <c:v>81.458333300000007</c:v>
                </c:pt>
                <c:pt idx="271">
                  <c:v>64.125</c:v>
                </c:pt>
                <c:pt idx="272">
                  <c:v>64</c:v>
                </c:pt>
                <c:pt idx="273">
                  <c:v>64.875</c:v>
                </c:pt>
                <c:pt idx="274">
                  <c:v>66.625</c:v>
                </c:pt>
                <c:pt idx="275">
                  <c:v>62.916666599999999</c:v>
                </c:pt>
                <c:pt idx="276">
                  <c:v>58.5833333</c:v>
                </c:pt>
                <c:pt idx="277">
                  <c:v>56.25</c:v>
                </c:pt>
                <c:pt idx="278">
                  <c:v>54.75</c:v>
                </c:pt>
                <c:pt idx="279">
                  <c:v>52.916666599999999</c:v>
                </c:pt>
                <c:pt idx="280">
                  <c:v>51.875</c:v>
                </c:pt>
                <c:pt idx="281">
                  <c:v>50.541666599999999</c:v>
                </c:pt>
                <c:pt idx="282">
                  <c:v>49.541666599999999</c:v>
                </c:pt>
                <c:pt idx="283">
                  <c:v>48.375</c:v>
                </c:pt>
                <c:pt idx="284">
                  <c:v>46.9583333</c:v>
                </c:pt>
                <c:pt idx="285">
                  <c:v>46</c:v>
                </c:pt>
                <c:pt idx="286">
                  <c:v>45.375</c:v>
                </c:pt>
                <c:pt idx="287">
                  <c:v>44.7083333</c:v>
                </c:pt>
                <c:pt idx="288">
                  <c:v>43.3333333</c:v>
                </c:pt>
                <c:pt idx="289">
                  <c:v>42.8333333</c:v>
                </c:pt>
                <c:pt idx="290">
                  <c:v>42</c:v>
                </c:pt>
                <c:pt idx="291">
                  <c:v>41.166666599999999</c:v>
                </c:pt>
                <c:pt idx="292">
                  <c:v>40.875</c:v>
                </c:pt>
                <c:pt idx="293">
                  <c:v>40</c:v>
                </c:pt>
                <c:pt idx="294">
                  <c:v>39.791666599999999</c:v>
                </c:pt>
                <c:pt idx="295">
                  <c:v>38.75</c:v>
                </c:pt>
                <c:pt idx="296">
                  <c:v>48.916666599999999</c:v>
                </c:pt>
                <c:pt idx="297">
                  <c:v>64.083333300000007</c:v>
                </c:pt>
                <c:pt idx="298">
                  <c:v>79.833333300000007</c:v>
                </c:pt>
                <c:pt idx="299">
                  <c:v>54.2083333</c:v>
                </c:pt>
                <c:pt idx="300">
                  <c:v>45.875</c:v>
                </c:pt>
                <c:pt idx="301">
                  <c:v>42.541666599999999</c:v>
                </c:pt>
                <c:pt idx="302">
                  <c:v>40.8333333</c:v>
                </c:pt>
                <c:pt idx="303">
                  <c:v>39.625</c:v>
                </c:pt>
                <c:pt idx="304">
                  <c:v>38.041666599999999</c:v>
                </c:pt>
                <c:pt idx="305">
                  <c:v>37.25</c:v>
                </c:pt>
                <c:pt idx="306">
                  <c:v>36.75</c:v>
                </c:pt>
                <c:pt idx="307">
                  <c:v>35.875</c:v>
                </c:pt>
                <c:pt idx="308">
                  <c:v>35</c:v>
                </c:pt>
                <c:pt idx="309">
                  <c:v>34.541666599999999</c:v>
                </c:pt>
                <c:pt idx="310">
                  <c:v>33.8333333</c:v>
                </c:pt>
                <c:pt idx="311">
                  <c:v>33</c:v>
                </c:pt>
                <c:pt idx="312">
                  <c:v>33</c:v>
                </c:pt>
                <c:pt idx="313">
                  <c:v>32.7083333</c:v>
                </c:pt>
                <c:pt idx="314">
                  <c:v>32</c:v>
                </c:pt>
                <c:pt idx="315">
                  <c:v>31.625</c:v>
                </c:pt>
                <c:pt idx="316">
                  <c:v>31</c:v>
                </c:pt>
                <c:pt idx="317">
                  <c:v>30.791666599999999</c:v>
                </c:pt>
                <c:pt idx="318">
                  <c:v>30</c:v>
                </c:pt>
                <c:pt idx="319">
                  <c:v>30</c:v>
                </c:pt>
                <c:pt idx="320">
                  <c:v>30.3333333</c:v>
                </c:pt>
                <c:pt idx="321">
                  <c:v>28.666666599999999</c:v>
                </c:pt>
                <c:pt idx="322">
                  <c:v>31.375</c:v>
                </c:pt>
                <c:pt idx="323">
                  <c:v>28.541666599999999</c:v>
                </c:pt>
                <c:pt idx="324">
                  <c:v>24.875</c:v>
                </c:pt>
                <c:pt idx="325">
                  <c:v>23.375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23.25</c:v>
                </c:pt>
                <c:pt idx="330">
                  <c:v>29.0833333</c:v>
                </c:pt>
                <c:pt idx="331">
                  <c:v>49.875</c:v>
                </c:pt>
                <c:pt idx="332">
                  <c:v>148.33333329999999</c:v>
                </c:pt>
                <c:pt idx="333">
                  <c:v>255.54166660000001</c:v>
                </c:pt>
                <c:pt idx="334">
                  <c:v>118.625</c:v>
                </c:pt>
                <c:pt idx="335">
                  <c:v>63.7083333</c:v>
                </c:pt>
                <c:pt idx="336">
                  <c:v>49.9583333</c:v>
                </c:pt>
                <c:pt idx="337">
                  <c:v>42.541666599999999</c:v>
                </c:pt>
                <c:pt idx="338">
                  <c:v>37.8333333</c:v>
                </c:pt>
                <c:pt idx="339">
                  <c:v>34.666666599999999</c:v>
                </c:pt>
                <c:pt idx="340">
                  <c:v>32.25</c:v>
                </c:pt>
                <c:pt idx="341">
                  <c:v>33.5</c:v>
                </c:pt>
                <c:pt idx="342">
                  <c:v>54.166666599999999</c:v>
                </c:pt>
                <c:pt idx="343">
                  <c:v>76.791666599999999</c:v>
                </c:pt>
                <c:pt idx="344">
                  <c:v>55.875</c:v>
                </c:pt>
                <c:pt idx="345">
                  <c:v>43.166666599999999</c:v>
                </c:pt>
                <c:pt idx="346">
                  <c:v>42.0833333</c:v>
                </c:pt>
                <c:pt idx="347">
                  <c:v>45.5</c:v>
                </c:pt>
                <c:pt idx="348">
                  <c:v>65.166666599999999</c:v>
                </c:pt>
                <c:pt idx="349">
                  <c:v>77.666666599999999</c:v>
                </c:pt>
                <c:pt idx="350">
                  <c:v>63.5833333</c:v>
                </c:pt>
                <c:pt idx="351">
                  <c:v>50.666666599999999</c:v>
                </c:pt>
                <c:pt idx="352">
                  <c:v>43.75</c:v>
                </c:pt>
                <c:pt idx="353">
                  <c:v>39.3333333</c:v>
                </c:pt>
                <c:pt idx="354">
                  <c:v>36.0833333</c:v>
                </c:pt>
                <c:pt idx="355">
                  <c:v>34</c:v>
                </c:pt>
                <c:pt idx="356">
                  <c:v>32.0833333</c:v>
                </c:pt>
                <c:pt idx="357">
                  <c:v>30.4583333</c:v>
                </c:pt>
                <c:pt idx="358">
                  <c:v>29.791666599999999</c:v>
                </c:pt>
                <c:pt idx="359">
                  <c:v>28.0833333</c:v>
                </c:pt>
                <c:pt idx="360">
                  <c:v>26.75</c:v>
                </c:pt>
                <c:pt idx="361">
                  <c:v>26.75</c:v>
                </c:pt>
                <c:pt idx="362">
                  <c:v>28.0833333</c:v>
                </c:pt>
                <c:pt idx="363">
                  <c:v>30.625</c:v>
                </c:pt>
                <c:pt idx="364">
                  <c:v>27.75</c:v>
                </c:pt>
                <c:pt idx="365">
                  <c:v>24.8333333</c:v>
                </c:pt>
                <c:pt idx="36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2-49E7-998D-CC85107A873A}"/>
            </c:ext>
          </c:extLst>
        </c:ser>
        <c:ser>
          <c:idx val="2"/>
          <c:order val="2"/>
          <c:tx>
            <c:v>Q calc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Diário'!$V$18:$V$384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216.6397287200414</c:v>
                </c:pt>
                <c:pt idx="3">
                  <c:v>156.69617722466916</c:v>
                </c:pt>
                <c:pt idx="4">
                  <c:v>181.08510510765717</c:v>
                </c:pt>
                <c:pt idx="5">
                  <c:v>110.02484169400701</c:v>
                </c:pt>
                <c:pt idx="6">
                  <c:v>138.94467785919159</c:v>
                </c:pt>
                <c:pt idx="7">
                  <c:v>90.628128077386251</c:v>
                </c:pt>
                <c:pt idx="8">
                  <c:v>66.800617787560611</c:v>
                </c:pt>
                <c:pt idx="9">
                  <c:v>74.412939157205201</c:v>
                </c:pt>
                <c:pt idx="10">
                  <c:v>209.95408529718179</c:v>
                </c:pt>
                <c:pt idx="11">
                  <c:v>128.6219161559323</c:v>
                </c:pt>
                <c:pt idx="12">
                  <c:v>88.295764722595777</c:v>
                </c:pt>
                <c:pt idx="13">
                  <c:v>68.274234349259089</c:v>
                </c:pt>
                <c:pt idx="14">
                  <c:v>58.244366957474462</c:v>
                </c:pt>
                <c:pt idx="15">
                  <c:v>53.077825408292853</c:v>
                </c:pt>
                <c:pt idx="16">
                  <c:v>660.74633192495958</c:v>
                </c:pt>
                <c:pt idx="17">
                  <c:v>388.05858130817734</c:v>
                </c:pt>
                <c:pt idx="18">
                  <c:v>392.59389335162689</c:v>
                </c:pt>
                <c:pt idx="19">
                  <c:v>358.51882289881263</c:v>
                </c:pt>
                <c:pt idx="20">
                  <c:v>210.36654712263021</c:v>
                </c:pt>
                <c:pt idx="21">
                  <c:v>137.01147526217264</c:v>
                </c:pt>
                <c:pt idx="22">
                  <c:v>100.75298159344284</c:v>
                </c:pt>
                <c:pt idx="23">
                  <c:v>82.80904086765814</c:v>
                </c:pt>
                <c:pt idx="24">
                  <c:v>73.832574936954103</c:v>
                </c:pt>
                <c:pt idx="25">
                  <c:v>69.176714698023844</c:v>
                </c:pt>
                <c:pt idx="26">
                  <c:v>66.540972843007495</c:v>
                </c:pt>
                <c:pt idx="27">
                  <c:v>64.804872855647545</c:v>
                </c:pt>
                <c:pt idx="28">
                  <c:v>63.427850135512863</c:v>
                </c:pt>
                <c:pt idx="29">
                  <c:v>122.48730454766627</c:v>
                </c:pt>
                <c:pt idx="30">
                  <c:v>92.096067576945828</c:v>
                </c:pt>
                <c:pt idx="31">
                  <c:v>76.235407096866808</c:v>
                </c:pt>
                <c:pt idx="32">
                  <c:v>67.820857824342184</c:v>
                </c:pt>
                <c:pt idx="33">
                  <c:v>82.909798306410636</c:v>
                </c:pt>
                <c:pt idx="34">
                  <c:v>86.727056168411877</c:v>
                </c:pt>
                <c:pt idx="35">
                  <c:v>89.569775392145146</c:v>
                </c:pt>
                <c:pt idx="36">
                  <c:v>73.435035414934603</c:v>
                </c:pt>
                <c:pt idx="37">
                  <c:v>64.944701499538667</c:v>
                </c:pt>
                <c:pt idx="38">
                  <c:v>124.96614706792622</c:v>
                </c:pt>
                <c:pt idx="39">
                  <c:v>136.99898540975119</c:v>
                </c:pt>
                <c:pt idx="40">
                  <c:v>96.811321804429937</c:v>
                </c:pt>
                <c:pt idx="41">
                  <c:v>99.296802513524796</c:v>
                </c:pt>
                <c:pt idx="42">
                  <c:v>183.20770056410592</c:v>
                </c:pt>
                <c:pt idx="43">
                  <c:v>129.89179895778344</c:v>
                </c:pt>
                <c:pt idx="44">
                  <c:v>98.041797655079435</c:v>
                </c:pt>
                <c:pt idx="45">
                  <c:v>78.566897761832323</c:v>
                </c:pt>
                <c:pt idx="46">
                  <c:v>164.24059736433941</c:v>
                </c:pt>
                <c:pt idx="47">
                  <c:v>112.34211543387728</c:v>
                </c:pt>
                <c:pt idx="48">
                  <c:v>86.347586047050598</c:v>
                </c:pt>
                <c:pt idx="49">
                  <c:v>81.585702953919565</c:v>
                </c:pt>
                <c:pt idx="50">
                  <c:v>70.704263548027981</c:v>
                </c:pt>
                <c:pt idx="51">
                  <c:v>68.171847431292136</c:v>
                </c:pt>
                <c:pt idx="52">
                  <c:v>292.53935919830337</c:v>
                </c:pt>
                <c:pt idx="53">
                  <c:v>176.7774805294753</c:v>
                </c:pt>
                <c:pt idx="54">
                  <c:v>376.69161420090614</c:v>
                </c:pt>
                <c:pt idx="55">
                  <c:v>361.41502005171418</c:v>
                </c:pt>
                <c:pt idx="56">
                  <c:v>219.75797474236572</c:v>
                </c:pt>
                <c:pt idx="57">
                  <c:v>296.15259755178124</c:v>
                </c:pt>
                <c:pt idx="58">
                  <c:v>306.81215220773083</c:v>
                </c:pt>
                <c:pt idx="59">
                  <c:v>191.43517108199254</c:v>
                </c:pt>
                <c:pt idx="60">
                  <c:v>135.76717009178216</c:v>
                </c:pt>
                <c:pt idx="61">
                  <c:v>350.66251238728887</c:v>
                </c:pt>
                <c:pt idx="62">
                  <c:v>339.29999849403578</c:v>
                </c:pt>
                <c:pt idx="63">
                  <c:v>254.44050898624775</c:v>
                </c:pt>
                <c:pt idx="64">
                  <c:v>170.90438275908812</c:v>
                </c:pt>
                <c:pt idx="65">
                  <c:v>129.47418318757678</c:v>
                </c:pt>
                <c:pt idx="66">
                  <c:v>281.65620103002311</c:v>
                </c:pt>
                <c:pt idx="67">
                  <c:v>186.53968317543411</c:v>
                </c:pt>
                <c:pt idx="68">
                  <c:v>140.10938357919042</c:v>
                </c:pt>
                <c:pt idx="69">
                  <c:v>115.81312081342264</c:v>
                </c:pt>
                <c:pt idx="70">
                  <c:v>225.04933555188342</c:v>
                </c:pt>
                <c:pt idx="71">
                  <c:v>162.81877588161714</c:v>
                </c:pt>
                <c:pt idx="72">
                  <c:v>138.80418057341282</c:v>
                </c:pt>
                <c:pt idx="73">
                  <c:v>116.22847495670176</c:v>
                </c:pt>
                <c:pt idx="74">
                  <c:v>197.72440179853584</c:v>
                </c:pt>
                <c:pt idx="75">
                  <c:v>146.30506604359925</c:v>
                </c:pt>
                <c:pt idx="76">
                  <c:v>120.33426844026255</c:v>
                </c:pt>
                <c:pt idx="77">
                  <c:v>106.99885934527624</c:v>
                </c:pt>
                <c:pt idx="78">
                  <c:v>189.23212978855076</c:v>
                </c:pt>
                <c:pt idx="79">
                  <c:v>206.39179937298422</c:v>
                </c:pt>
                <c:pt idx="80">
                  <c:v>183.98436164194305</c:v>
                </c:pt>
                <c:pt idx="81">
                  <c:v>139.98750654805625</c:v>
                </c:pt>
                <c:pt idx="82">
                  <c:v>201.9054525178783</c:v>
                </c:pt>
                <c:pt idx="83">
                  <c:v>149.56439056427467</c:v>
                </c:pt>
                <c:pt idx="84">
                  <c:v>123.28580997346995</c:v>
                </c:pt>
                <c:pt idx="85">
                  <c:v>109.81743239798597</c:v>
                </c:pt>
                <c:pt idx="86">
                  <c:v>104.18725291592327</c:v>
                </c:pt>
                <c:pt idx="87">
                  <c:v>117.57159747038462</c:v>
                </c:pt>
                <c:pt idx="88">
                  <c:v>111.11557623871143</c:v>
                </c:pt>
                <c:pt idx="89">
                  <c:v>102.1762792522689</c:v>
                </c:pt>
                <c:pt idx="90">
                  <c:v>97.073719645864983</c:v>
                </c:pt>
                <c:pt idx="91">
                  <c:v>93.788911221402046</c:v>
                </c:pt>
                <c:pt idx="92">
                  <c:v>112.78366497459341</c:v>
                </c:pt>
                <c:pt idx="93">
                  <c:v>101.47082092677178</c:v>
                </c:pt>
                <c:pt idx="94">
                  <c:v>116.27109367945769</c:v>
                </c:pt>
                <c:pt idx="95">
                  <c:v>131.74896466663336</c:v>
                </c:pt>
                <c:pt idx="96">
                  <c:v>353.4534965433233</c:v>
                </c:pt>
                <c:pt idx="97">
                  <c:v>423.43188182219194</c:v>
                </c:pt>
                <c:pt idx="98">
                  <c:v>259.50478386453892</c:v>
                </c:pt>
                <c:pt idx="99">
                  <c:v>217.19165396065989</c:v>
                </c:pt>
                <c:pt idx="100">
                  <c:v>155.96730955488519</c:v>
                </c:pt>
                <c:pt idx="101">
                  <c:v>175.83777786342671</c:v>
                </c:pt>
                <c:pt idx="102">
                  <c:v>145.46583100015749</c:v>
                </c:pt>
                <c:pt idx="103">
                  <c:v>120.96319802097915</c:v>
                </c:pt>
                <c:pt idx="104">
                  <c:v>108.53206387825131</c:v>
                </c:pt>
                <c:pt idx="105">
                  <c:v>101.95087103439654</c:v>
                </c:pt>
                <c:pt idx="106">
                  <c:v>98.143505587327226</c:v>
                </c:pt>
                <c:pt idx="107">
                  <c:v>96.34827888811526</c:v>
                </c:pt>
                <c:pt idx="108">
                  <c:v>249.51036955756948</c:v>
                </c:pt>
                <c:pt idx="109">
                  <c:v>784.24862782498292</c:v>
                </c:pt>
                <c:pt idx="110">
                  <c:v>1122.6983745726832</c:v>
                </c:pt>
                <c:pt idx="111">
                  <c:v>722.33849979843581</c:v>
                </c:pt>
                <c:pt idx="112">
                  <c:v>424.98346564251688</c:v>
                </c:pt>
                <c:pt idx="113">
                  <c:v>267.03639356438458</c:v>
                </c:pt>
                <c:pt idx="114">
                  <c:v>188.40840304805803</c:v>
                </c:pt>
                <c:pt idx="115">
                  <c:v>149.12775185407637</c:v>
                </c:pt>
                <c:pt idx="116">
                  <c:v>129.27537652716882</c:v>
                </c:pt>
                <c:pt idx="117">
                  <c:v>118.92683379015303</c:v>
                </c:pt>
                <c:pt idx="118">
                  <c:v>113.16522650130179</c:v>
                </c:pt>
                <c:pt idx="119">
                  <c:v>109.56333242742666</c:v>
                </c:pt>
                <c:pt idx="120">
                  <c:v>106.93287840678948</c:v>
                </c:pt>
                <c:pt idx="121">
                  <c:v>104.70044374776566</c:v>
                </c:pt>
                <c:pt idx="122">
                  <c:v>102.59637121840396</c:v>
                </c:pt>
                <c:pt idx="123">
                  <c:v>100.49995650584037</c:v>
                </c:pt>
                <c:pt idx="124">
                  <c:v>158.03935282737237</c:v>
                </c:pt>
                <c:pt idx="125">
                  <c:v>127.00194480425729</c:v>
                </c:pt>
                <c:pt idx="126">
                  <c:v>111.32872274255448</c:v>
                </c:pt>
                <c:pt idx="127">
                  <c:v>101.68767852743959</c:v>
                </c:pt>
                <c:pt idx="128">
                  <c:v>96.671312465624766</c:v>
                </c:pt>
                <c:pt idx="129">
                  <c:v>96.307491503275898</c:v>
                </c:pt>
                <c:pt idx="130">
                  <c:v>91.389218801126731</c:v>
                </c:pt>
                <c:pt idx="131">
                  <c:v>87.927984379718538</c:v>
                </c:pt>
                <c:pt idx="132">
                  <c:v>85.176723055297231</c:v>
                </c:pt>
                <c:pt idx="133">
                  <c:v>199.59113145877859</c:v>
                </c:pt>
                <c:pt idx="134">
                  <c:v>178.76705495498783</c:v>
                </c:pt>
                <c:pt idx="135">
                  <c:v>133.72206215980569</c:v>
                </c:pt>
                <c:pt idx="136">
                  <c:v>106.43239623745822</c:v>
                </c:pt>
                <c:pt idx="137">
                  <c:v>92.16352602129632</c:v>
                </c:pt>
                <c:pt idx="138">
                  <c:v>84.34709759832468</c:v>
                </c:pt>
                <c:pt idx="139">
                  <c:v>79.680586652692966</c:v>
                </c:pt>
                <c:pt idx="140">
                  <c:v>100.01163940974175</c:v>
                </c:pt>
                <c:pt idx="141">
                  <c:v>113.03126347511188</c:v>
                </c:pt>
                <c:pt idx="142">
                  <c:v>122.29206540031079</c:v>
                </c:pt>
                <c:pt idx="143">
                  <c:v>97.083328591449913</c:v>
                </c:pt>
                <c:pt idx="144">
                  <c:v>83.967750005349885</c:v>
                </c:pt>
                <c:pt idx="145">
                  <c:v>152.44790604578162</c:v>
                </c:pt>
                <c:pt idx="146">
                  <c:v>146.99687422546438</c:v>
                </c:pt>
                <c:pt idx="147">
                  <c:v>124.25622631267566</c:v>
                </c:pt>
                <c:pt idx="148">
                  <c:v>245.64972918202199</c:v>
                </c:pt>
                <c:pt idx="149">
                  <c:v>159.41446305749588</c:v>
                </c:pt>
                <c:pt idx="150">
                  <c:v>119.62956391081107</c:v>
                </c:pt>
                <c:pt idx="151">
                  <c:v>241.61485480378801</c:v>
                </c:pt>
                <c:pt idx="152">
                  <c:v>229.00877099128894</c:v>
                </c:pt>
                <c:pt idx="153">
                  <c:v>357.85278282815437</c:v>
                </c:pt>
                <c:pt idx="154">
                  <c:v>222.65055260125925</c:v>
                </c:pt>
                <c:pt idx="155">
                  <c:v>206.5329330111735</c:v>
                </c:pt>
                <c:pt idx="156">
                  <c:v>189.75559182730916</c:v>
                </c:pt>
                <c:pt idx="157">
                  <c:v>380.85652208784478</c:v>
                </c:pt>
                <c:pt idx="158">
                  <c:v>302.34468453337485</c:v>
                </c:pt>
                <c:pt idx="159">
                  <c:v>198.52462878710469</c:v>
                </c:pt>
                <c:pt idx="160">
                  <c:v>147.07028449648078</c:v>
                </c:pt>
                <c:pt idx="161">
                  <c:v>121.52056269108971</c:v>
                </c:pt>
                <c:pt idx="162">
                  <c:v>129.26280355900732</c:v>
                </c:pt>
                <c:pt idx="163">
                  <c:v>112.87496467506283</c:v>
                </c:pt>
                <c:pt idx="164">
                  <c:v>104.43721036430941</c:v>
                </c:pt>
                <c:pt idx="165">
                  <c:v>99.81118574055516</c:v>
                </c:pt>
                <c:pt idx="166">
                  <c:v>96.957195617079051</c:v>
                </c:pt>
                <c:pt idx="167">
                  <c:v>105.47495552471662</c:v>
                </c:pt>
                <c:pt idx="168">
                  <c:v>297.86985798636448</c:v>
                </c:pt>
                <c:pt idx="169">
                  <c:v>202.58026606393318</c:v>
                </c:pt>
                <c:pt idx="170">
                  <c:v>148.25093010616683</c:v>
                </c:pt>
                <c:pt idx="171">
                  <c:v>120.76738030597454</c:v>
                </c:pt>
                <c:pt idx="172">
                  <c:v>106.5574389447093</c:v>
                </c:pt>
                <c:pt idx="173">
                  <c:v>98.865461065255829</c:v>
                </c:pt>
                <c:pt idx="174">
                  <c:v>173.00470432046322</c:v>
                </c:pt>
                <c:pt idx="175">
                  <c:v>132.1702648148401</c:v>
                </c:pt>
                <c:pt idx="176">
                  <c:v>110.82309527197906</c:v>
                </c:pt>
                <c:pt idx="177">
                  <c:v>99.570824147246711</c:v>
                </c:pt>
                <c:pt idx="178">
                  <c:v>93.271977756847605</c:v>
                </c:pt>
                <c:pt idx="179">
                  <c:v>89.37226782360554</c:v>
                </c:pt>
                <c:pt idx="180">
                  <c:v>86.608811096780542</c:v>
                </c:pt>
                <c:pt idx="181">
                  <c:v>114.92503153461718</c:v>
                </c:pt>
                <c:pt idx="182">
                  <c:v>115.35637319213953</c:v>
                </c:pt>
                <c:pt idx="183">
                  <c:v>157.59637566541269</c:v>
                </c:pt>
                <c:pt idx="184">
                  <c:v>130.00199814015585</c:v>
                </c:pt>
                <c:pt idx="185">
                  <c:v>105.38259497727799</c:v>
                </c:pt>
                <c:pt idx="186">
                  <c:v>92.66416816172584</c:v>
                </c:pt>
                <c:pt idx="187">
                  <c:v>85.768073054880986</c:v>
                </c:pt>
                <c:pt idx="188">
                  <c:v>81.697415901406032</c:v>
                </c:pt>
                <c:pt idx="189">
                  <c:v>78.96848787274422</c:v>
                </c:pt>
                <c:pt idx="190">
                  <c:v>76.85930574426142</c:v>
                </c:pt>
                <c:pt idx="191">
                  <c:v>75.025290554720272</c:v>
                </c:pt>
                <c:pt idx="192">
                  <c:v>73.295702611501525</c:v>
                </c:pt>
                <c:pt idx="193">
                  <c:v>71.590922882757084</c:v>
                </c:pt>
                <c:pt idx="194">
                  <c:v>69.910382932053096</c:v>
                </c:pt>
                <c:pt idx="195">
                  <c:v>68.290927072990868</c:v>
                </c:pt>
                <c:pt idx="196">
                  <c:v>66.719809889929053</c:v>
                </c:pt>
                <c:pt idx="197">
                  <c:v>65.190252199451919</c:v>
                </c:pt>
                <c:pt idx="198">
                  <c:v>63.698467218171942</c:v>
                </c:pt>
                <c:pt idx="199">
                  <c:v>62.242173434586249</c:v>
                </c:pt>
                <c:pt idx="200">
                  <c:v>60.825638290445248</c:v>
                </c:pt>
                <c:pt idx="201">
                  <c:v>60.625012969023466</c:v>
                </c:pt>
                <c:pt idx="202">
                  <c:v>58.670122051496413</c:v>
                </c:pt>
                <c:pt idx="203">
                  <c:v>57.044987758053438</c:v>
                </c:pt>
                <c:pt idx="204">
                  <c:v>55.599525010081358</c:v>
                </c:pt>
                <c:pt idx="205">
                  <c:v>54.258353390355133</c:v>
                </c:pt>
                <c:pt idx="206">
                  <c:v>52.983452529486051</c:v>
                </c:pt>
                <c:pt idx="207">
                  <c:v>51.755489622886195</c:v>
                </c:pt>
                <c:pt idx="208">
                  <c:v>50.564483017016535</c:v>
                </c:pt>
                <c:pt idx="209">
                  <c:v>49.405133834210901</c:v>
                </c:pt>
                <c:pt idx="210">
                  <c:v>48.27449162063175</c:v>
                </c:pt>
                <c:pt idx="211">
                  <c:v>47.170787009548057</c:v>
                </c:pt>
                <c:pt idx="212">
                  <c:v>46.092847895944644</c:v>
                </c:pt>
                <c:pt idx="213">
                  <c:v>45.039807370383834</c:v>
                </c:pt>
                <c:pt idx="214">
                  <c:v>44.010957535997818</c:v>
                </c:pt>
                <c:pt idx="215">
                  <c:v>139.2038848288085</c:v>
                </c:pt>
                <c:pt idx="216">
                  <c:v>176.34742537913118</c:v>
                </c:pt>
                <c:pt idx="217">
                  <c:v>108.40157842769409</c:v>
                </c:pt>
                <c:pt idx="218">
                  <c:v>73.948908411933914</c:v>
                </c:pt>
                <c:pt idx="219">
                  <c:v>56.236395594134613</c:v>
                </c:pt>
                <c:pt idx="220">
                  <c:v>46.940195835911489</c:v>
                </c:pt>
                <c:pt idx="221">
                  <c:v>41.862200927462176</c:v>
                </c:pt>
                <c:pt idx="222">
                  <c:v>38.903127259939794</c:v>
                </c:pt>
                <c:pt idx="223">
                  <c:v>37.013108766852611</c:v>
                </c:pt>
                <c:pt idx="224">
                  <c:v>35.666993275039211</c:v>
                </c:pt>
                <c:pt idx="225">
                  <c:v>34.60199056316587</c:v>
                </c:pt>
                <c:pt idx="226">
                  <c:v>33.686496276657287</c:v>
                </c:pt>
                <c:pt idx="227">
                  <c:v>33.2146107531075</c:v>
                </c:pt>
                <c:pt idx="228">
                  <c:v>113.07056056318356</c:v>
                </c:pt>
                <c:pt idx="229">
                  <c:v>396.70232450499822</c:v>
                </c:pt>
                <c:pt idx="230">
                  <c:v>232.6792423833291</c:v>
                </c:pt>
                <c:pt idx="231">
                  <c:v>134.47078759369919</c:v>
                </c:pt>
                <c:pt idx="232">
                  <c:v>85.792852093270227</c:v>
                </c:pt>
                <c:pt idx="233">
                  <c:v>61.754967261083387</c:v>
                </c:pt>
                <c:pt idx="234">
                  <c:v>49.923738010918925</c:v>
                </c:pt>
                <c:pt idx="235">
                  <c:v>44.091568082976792</c:v>
                </c:pt>
                <c:pt idx="236">
                  <c:v>59.05083417481589</c:v>
                </c:pt>
                <c:pt idx="237">
                  <c:v>49.11014439775861</c:v>
                </c:pt>
                <c:pt idx="238">
                  <c:v>88.513524310619431</c:v>
                </c:pt>
                <c:pt idx="239">
                  <c:v>64.661340919317837</c:v>
                </c:pt>
                <c:pt idx="240">
                  <c:v>315.70432702463177</c:v>
                </c:pt>
                <c:pt idx="241">
                  <c:v>210.46704743140609</c:v>
                </c:pt>
                <c:pt idx="242">
                  <c:v>221.44895226381377</c:v>
                </c:pt>
                <c:pt idx="243">
                  <c:v>136.84373209346225</c:v>
                </c:pt>
                <c:pt idx="244">
                  <c:v>95.463811053014396</c:v>
                </c:pt>
                <c:pt idx="245">
                  <c:v>75.443529728300661</c:v>
                </c:pt>
                <c:pt idx="246">
                  <c:v>65.896091888139708</c:v>
                </c:pt>
                <c:pt idx="247">
                  <c:v>61.763378328596914</c:v>
                </c:pt>
                <c:pt idx="248">
                  <c:v>72.525225390972835</c:v>
                </c:pt>
                <c:pt idx="249">
                  <c:v>249.17198148291308</c:v>
                </c:pt>
                <c:pt idx="250">
                  <c:v>318.5114361847601</c:v>
                </c:pt>
                <c:pt idx="251">
                  <c:v>199.30298440598781</c:v>
                </c:pt>
                <c:pt idx="252">
                  <c:v>158.40238522059562</c:v>
                </c:pt>
                <c:pt idx="253">
                  <c:v>115.19223672636744</c:v>
                </c:pt>
                <c:pt idx="254">
                  <c:v>94.379162980092644</c:v>
                </c:pt>
                <c:pt idx="255">
                  <c:v>270.12060541882784</c:v>
                </c:pt>
                <c:pt idx="256">
                  <c:v>468.25540316545892</c:v>
                </c:pt>
                <c:pt idx="257">
                  <c:v>493.43811004421985</c:v>
                </c:pt>
                <c:pt idx="258">
                  <c:v>291.5306754301123</c:v>
                </c:pt>
                <c:pt idx="259">
                  <c:v>191.80406000931964</c:v>
                </c:pt>
                <c:pt idx="260">
                  <c:v>142.81572970192113</c:v>
                </c:pt>
                <c:pt idx="261">
                  <c:v>118.89781269089258</c:v>
                </c:pt>
                <c:pt idx="262">
                  <c:v>107.27815437831065</c:v>
                </c:pt>
                <c:pt idx="263">
                  <c:v>101.60384708881156</c:v>
                </c:pt>
                <c:pt idx="264">
                  <c:v>98.729880356920262</c:v>
                </c:pt>
                <c:pt idx="265">
                  <c:v>97.123997264586805</c:v>
                </c:pt>
                <c:pt idx="266">
                  <c:v>96.023434692415719</c:v>
                </c:pt>
                <c:pt idx="267">
                  <c:v>95.072487476077285</c:v>
                </c:pt>
                <c:pt idx="268">
                  <c:v>94.109133978989661</c:v>
                </c:pt>
                <c:pt idx="269">
                  <c:v>93.076142855237237</c:v>
                </c:pt>
                <c:pt idx="270">
                  <c:v>91.971136017977486</c:v>
                </c:pt>
                <c:pt idx="271">
                  <c:v>99.150836297533274</c:v>
                </c:pt>
                <c:pt idx="272">
                  <c:v>96.585237031155032</c:v>
                </c:pt>
                <c:pt idx="273">
                  <c:v>100.57811592876998</c:v>
                </c:pt>
                <c:pt idx="274">
                  <c:v>94.048352578911519</c:v>
                </c:pt>
                <c:pt idx="275">
                  <c:v>90.263720013491024</c:v>
                </c:pt>
                <c:pt idx="276">
                  <c:v>87.794012944673625</c:v>
                </c:pt>
                <c:pt idx="277">
                  <c:v>85.928156353015908</c:v>
                </c:pt>
                <c:pt idx="278">
                  <c:v>84.32056526578765</c:v>
                </c:pt>
                <c:pt idx="279">
                  <c:v>82.806838629574273</c:v>
                </c:pt>
                <c:pt idx="280">
                  <c:v>81.308486528972153</c:v>
                </c:pt>
                <c:pt idx="281">
                  <c:v>79.792558982043118</c:v>
                </c:pt>
                <c:pt idx="282">
                  <c:v>78.24679041717576</c:v>
                </c:pt>
                <c:pt idx="283">
                  <c:v>76.652931228243006</c:v>
                </c:pt>
                <c:pt idx="284">
                  <c:v>75.016192766949843</c:v>
                </c:pt>
                <c:pt idx="285">
                  <c:v>73.344402871483837</c:v>
                </c:pt>
                <c:pt idx="286">
                  <c:v>71.667853499989306</c:v>
                </c:pt>
                <c:pt idx="287">
                  <c:v>70.069016294819249</c:v>
                </c:pt>
                <c:pt idx="288">
                  <c:v>68.449812694326468</c:v>
                </c:pt>
                <c:pt idx="289">
                  <c:v>66.877004283449224</c:v>
                </c:pt>
                <c:pt idx="290">
                  <c:v>65.344825130457721</c:v>
                </c:pt>
                <c:pt idx="291">
                  <c:v>63.849994129752154</c:v>
                </c:pt>
                <c:pt idx="292">
                  <c:v>62.390481682321798</c:v>
                </c:pt>
                <c:pt idx="293">
                  <c:v>60.964892828278174</c:v>
                </c:pt>
                <c:pt idx="294">
                  <c:v>59.691708871228492</c:v>
                </c:pt>
                <c:pt idx="295">
                  <c:v>58.271156686848215</c:v>
                </c:pt>
                <c:pt idx="296">
                  <c:v>56.913304849050611</c:v>
                </c:pt>
                <c:pt idx="297">
                  <c:v>190.43090469614836</c:v>
                </c:pt>
                <c:pt idx="298">
                  <c:v>122.1632060644576</c:v>
                </c:pt>
                <c:pt idx="299">
                  <c:v>87.520471856144525</c:v>
                </c:pt>
                <c:pt idx="300">
                  <c:v>69.658579961220269</c:v>
                </c:pt>
                <c:pt idx="301">
                  <c:v>60.164888236629835</c:v>
                </c:pt>
                <c:pt idx="302">
                  <c:v>54.831131032574035</c:v>
                </c:pt>
                <c:pt idx="303">
                  <c:v>51.568028154038032</c:v>
                </c:pt>
                <c:pt idx="304">
                  <c:v>49.384833705733101</c:v>
                </c:pt>
                <c:pt idx="305">
                  <c:v>47.754193016283139</c:v>
                </c:pt>
                <c:pt idx="306">
                  <c:v>46.412140976023373</c:v>
                </c:pt>
                <c:pt idx="307">
                  <c:v>45.226413828911397</c:v>
                </c:pt>
                <c:pt idx="308">
                  <c:v>44.130604918360511</c:v>
                </c:pt>
                <c:pt idx="309">
                  <c:v>43.091242413462986</c:v>
                </c:pt>
                <c:pt idx="310">
                  <c:v>42.09132802875876</c:v>
                </c:pt>
                <c:pt idx="311">
                  <c:v>41.122106244050819</c:v>
                </c:pt>
                <c:pt idx="312">
                  <c:v>40.178948777443111</c:v>
                </c:pt>
                <c:pt idx="313">
                  <c:v>39.259296688115839</c:v>
                </c:pt>
                <c:pt idx="314">
                  <c:v>38.361631297024147</c:v>
                </c:pt>
                <c:pt idx="315">
                  <c:v>37.484959519543381</c:v>
                </c:pt>
                <c:pt idx="316">
                  <c:v>36.628556407004545</c:v>
                </c:pt>
                <c:pt idx="317">
                  <c:v>35.791836295524824</c:v>
                </c:pt>
                <c:pt idx="318">
                  <c:v>34.974288261270864</c:v>
                </c:pt>
                <c:pt idx="319">
                  <c:v>34.175443731659733</c:v>
                </c:pt>
                <c:pt idx="320">
                  <c:v>33.397803248292753</c:v>
                </c:pt>
                <c:pt idx="321">
                  <c:v>45.752804836463618</c:v>
                </c:pt>
                <c:pt idx="322">
                  <c:v>38.447136518638018</c:v>
                </c:pt>
                <c:pt idx="323">
                  <c:v>34.43866630136997</c:v>
                </c:pt>
                <c:pt idx="324">
                  <c:v>32.086917873179459</c:v>
                </c:pt>
                <c:pt idx="325">
                  <c:v>30.571467554715909</c:v>
                </c:pt>
                <c:pt idx="326">
                  <c:v>29.481922220058582</c:v>
                </c:pt>
                <c:pt idx="327">
                  <c:v>32.443117274092138</c:v>
                </c:pt>
                <c:pt idx="328">
                  <c:v>30.253928068967497</c:v>
                </c:pt>
                <c:pt idx="329">
                  <c:v>28.384003105578849</c:v>
                </c:pt>
                <c:pt idx="330">
                  <c:v>52.442949278591477</c:v>
                </c:pt>
                <c:pt idx="331">
                  <c:v>42.633971298012078</c:v>
                </c:pt>
                <c:pt idx="332">
                  <c:v>418.5145791097608</c:v>
                </c:pt>
                <c:pt idx="333">
                  <c:v>222.56100776780491</c:v>
                </c:pt>
                <c:pt idx="334">
                  <c:v>124.56157419775803</c:v>
                </c:pt>
                <c:pt idx="335">
                  <c:v>75.540248483830723</c:v>
                </c:pt>
                <c:pt idx="336">
                  <c:v>50.936649827188475</c:v>
                </c:pt>
                <c:pt idx="337">
                  <c:v>38.480313002253709</c:v>
                </c:pt>
                <c:pt idx="338">
                  <c:v>32.04483138073418</c:v>
                </c:pt>
                <c:pt idx="339">
                  <c:v>28.574661196981392</c:v>
                </c:pt>
                <c:pt idx="340">
                  <c:v>26.548129090691635</c:v>
                </c:pt>
                <c:pt idx="341">
                  <c:v>25.219351997292598</c:v>
                </c:pt>
                <c:pt idx="342">
                  <c:v>167.42001649363019</c:v>
                </c:pt>
                <c:pt idx="343">
                  <c:v>96.533085573190263</c:v>
                </c:pt>
                <c:pt idx="344">
                  <c:v>60.826738292465386</c:v>
                </c:pt>
                <c:pt idx="345">
                  <c:v>42.933356974117402</c:v>
                </c:pt>
                <c:pt idx="346">
                  <c:v>54.157944235717764</c:v>
                </c:pt>
                <c:pt idx="347">
                  <c:v>56.377529555668161</c:v>
                </c:pt>
                <c:pt idx="348">
                  <c:v>68.199493703734575</c:v>
                </c:pt>
                <c:pt idx="349">
                  <c:v>47.622574488365885</c:v>
                </c:pt>
                <c:pt idx="350">
                  <c:v>37.45533532647282</c:v>
                </c:pt>
                <c:pt idx="351">
                  <c:v>32.371978706013572</c:v>
                </c:pt>
                <c:pt idx="352">
                  <c:v>29.744322153556752</c:v>
                </c:pt>
                <c:pt idx="353">
                  <c:v>28.271486647679581</c:v>
                </c:pt>
                <c:pt idx="354">
                  <c:v>27.314045919151518</c:v>
                </c:pt>
                <c:pt idx="355">
                  <c:v>26.561637218089484</c:v>
                </c:pt>
                <c:pt idx="356">
                  <c:v>26.341657176890809</c:v>
                </c:pt>
                <c:pt idx="357">
                  <c:v>25.453804054917704</c:v>
                </c:pt>
                <c:pt idx="358">
                  <c:v>24.719478267433246</c:v>
                </c:pt>
                <c:pt idx="359">
                  <c:v>24.078404553815286</c:v>
                </c:pt>
                <c:pt idx="360">
                  <c:v>23.490213008902742</c:v>
                </c:pt>
                <c:pt idx="361">
                  <c:v>22.934575789867914</c:v>
                </c:pt>
                <c:pt idx="362">
                  <c:v>26.443278437777632</c:v>
                </c:pt>
                <c:pt idx="363">
                  <c:v>23.905810018282295</c:v>
                </c:pt>
                <c:pt idx="364">
                  <c:v>22.393049010222562</c:v>
                </c:pt>
                <c:pt idx="365">
                  <c:v>21.398215287656988</c:v>
                </c:pt>
                <c:pt idx="366">
                  <c:v>20.667791486876791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2-49E7-998D-CC85107A8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9208"/>
        <c:axId val="392899232"/>
      </c:scatterChart>
      <c:valAx>
        <c:axId val="3519192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92899232"/>
        <c:crosses val="autoZero"/>
        <c:crossBetween val="midCat"/>
        <c:majorUnit val="30.5"/>
      </c:valAx>
      <c:valAx>
        <c:axId val="39289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519192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364638511095193"/>
          <c:y val="3.4672744434824407E-3"/>
          <c:w val="0.36264662371748979"/>
          <c:h val="5.84361321976445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Ed e Eb (m3/s)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Diário'!$T$18:$T$384</c:f>
              <c:numCache>
                <c:formatCode>0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182.79431325985786</c:v>
                </c:pt>
                <c:pt idx="3">
                  <c:v>122.19686061718237</c:v>
                </c:pt>
                <c:pt idx="4">
                  <c:v>145.59840745424651</c:v>
                </c:pt>
                <c:pt idx="5">
                  <c:v>72.799203727123256</c:v>
                </c:pt>
                <c:pt idx="6">
                  <c:v>100.48297430215884</c:v>
                </c:pt>
                <c:pt idx="7">
                  <c:v>50.363812575066781</c:v>
                </c:pt>
                <c:pt idx="8">
                  <c:v>25.181906287533391</c:v>
                </c:pt>
                <c:pt idx="9">
                  <c:v>31.942363449896753</c:v>
                </c:pt>
                <c:pt idx="10">
                  <c:v>166.56187978086646</c:v>
                </c:pt>
                <c:pt idx="11">
                  <c:v>83.280939890433231</c:v>
                </c:pt>
                <c:pt idx="12">
                  <c:v>41.640469945216616</c:v>
                </c:pt>
                <c:pt idx="13">
                  <c:v>20.820234972608308</c:v>
                </c:pt>
                <c:pt idx="14">
                  <c:v>10.410117486304154</c:v>
                </c:pt>
                <c:pt idx="15">
                  <c:v>5.2050587431520769</c:v>
                </c:pt>
                <c:pt idx="16">
                  <c:v>613.1082765606983</c:v>
                </c:pt>
                <c:pt idx="17">
                  <c:v>338.16793574290938</c:v>
                </c:pt>
                <c:pt idx="18">
                  <c:v>340.48492113967734</c:v>
                </c:pt>
                <c:pt idx="19">
                  <c:v>303.34060970194832</c:v>
                </c:pt>
                <c:pt idx="20">
                  <c:v>151.67030485097416</c:v>
                </c:pt>
                <c:pt idx="21">
                  <c:v>75.835152425487081</c:v>
                </c:pt>
                <c:pt idx="22">
                  <c:v>37.917576212743541</c:v>
                </c:pt>
                <c:pt idx="23">
                  <c:v>18.95878810637177</c:v>
                </c:pt>
                <c:pt idx="24">
                  <c:v>9.4793940531858851</c:v>
                </c:pt>
                <c:pt idx="25">
                  <c:v>4.7396970265929426</c:v>
                </c:pt>
                <c:pt idx="26">
                  <c:v>2.3698485132964713</c:v>
                </c:pt>
                <c:pt idx="27">
                  <c:v>1.1849242566482356</c:v>
                </c:pt>
                <c:pt idx="28">
                  <c:v>0.59246212832411782</c:v>
                </c:pt>
                <c:pt idx="29">
                  <c:v>60.627671247192751</c:v>
                </c:pt>
                <c:pt idx="30">
                  <c:v>30.605989015719071</c:v>
                </c:pt>
                <c:pt idx="31">
                  <c:v>15.302994507859536</c:v>
                </c:pt>
                <c:pt idx="32">
                  <c:v>7.6690622517612876</c:v>
                </c:pt>
                <c:pt idx="33">
                  <c:v>23.686627216849651</c:v>
                </c:pt>
                <c:pt idx="34">
                  <c:v>28.19840467562685</c:v>
                </c:pt>
                <c:pt idx="35">
                  <c:v>31.564929877310245</c:v>
                </c:pt>
                <c:pt idx="36">
                  <c:v>15.782464938655123</c:v>
                </c:pt>
                <c:pt idx="37">
                  <c:v>7.8912324693275613</c:v>
                </c:pt>
                <c:pt idx="38">
                  <c:v>68.71446618345044</c:v>
                </c:pt>
                <c:pt idx="39">
                  <c:v>80.914586090811881</c:v>
                </c:pt>
                <c:pt idx="40">
                  <c:v>40.459141156125263</c:v>
                </c:pt>
                <c:pt idx="41">
                  <c:v>43.001031841674262</c:v>
                </c:pt>
                <c:pt idx="42">
                  <c:v>126.79261399250231</c:v>
                </c:pt>
                <c:pt idx="43">
                  <c:v>72.534814153466826</c:v>
                </c:pt>
                <c:pt idx="44">
                  <c:v>39.932662316374078</c:v>
                </c:pt>
                <c:pt idx="45">
                  <c:v>19.966331158187039</c:v>
                </c:pt>
                <c:pt idx="46">
                  <c:v>105.56156752779452</c:v>
                </c:pt>
                <c:pt idx="47">
                  <c:v>52.820156915920407</c:v>
                </c:pt>
                <c:pt idx="48">
                  <c:v>26.410078457960203</c:v>
                </c:pt>
                <c:pt idx="49">
                  <c:v>21.640185092635047</c:v>
                </c:pt>
                <c:pt idx="50">
                  <c:v>10.820092546317523</c:v>
                </c:pt>
                <c:pt idx="51">
                  <c:v>8.661805789344367</c:v>
                </c:pt>
                <c:pt idx="52">
                  <c:v>233.51092435437664</c:v>
                </c:pt>
                <c:pt idx="53">
                  <c:v>116.80557256198425</c:v>
                </c:pt>
                <c:pt idx="54">
                  <c:v>316.2218947531502</c:v>
                </c:pt>
                <c:pt idx="55">
                  <c:v>299.00031817601933</c:v>
                </c:pt>
                <c:pt idx="56">
                  <c:v>154.70247672512781</c:v>
                </c:pt>
                <c:pt idx="57">
                  <c:v>229.05594706782657</c:v>
                </c:pt>
                <c:pt idx="58">
                  <c:v>236.97413713449711</c:v>
                </c:pt>
                <c:pt idx="59">
                  <c:v>118.48706856724856</c:v>
                </c:pt>
                <c:pt idx="60">
                  <c:v>60.751576712982533</c:v>
                </c:pt>
                <c:pt idx="61">
                  <c:v>274.20974668076991</c:v>
                </c:pt>
                <c:pt idx="62">
                  <c:v>260.2553694712883</c:v>
                </c:pt>
                <c:pt idx="63">
                  <c:v>172.4449010663439</c:v>
                </c:pt>
                <c:pt idx="64">
                  <c:v>86.222450533171951</c:v>
                </c:pt>
                <c:pt idx="65">
                  <c:v>43.111225266585976</c:v>
                </c:pt>
                <c:pt idx="66">
                  <c:v>194.37535906969569</c:v>
                </c:pt>
                <c:pt idx="67">
                  <c:v>97.390837066269071</c:v>
                </c:pt>
                <c:pt idx="68">
                  <c:v>49.821533040307983</c:v>
                </c:pt>
                <c:pt idx="69">
                  <c:v>24.910766520153992</c:v>
                </c:pt>
                <c:pt idx="70">
                  <c:v>134.03119761467553</c:v>
                </c:pt>
                <c:pt idx="71">
                  <c:v>70.779023506139382</c:v>
                </c:pt>
                <c:pt idx="72">
                  <c:v>46.119037956628425</c:v>
                </c:pt>
                <c:pt idx="73">
                  <c:v>23.059518978314212</c:v>
                </c:pt>
                <c:pt idx="74">
                  <c:v>104.5822967618888</c:v>
                </c:pt>
                <c:pt idx="75">
                  <c:v>52.437445591412136</c:v>
                </c:pt>
                <c:pt idx="76">
                  <c:v>26.218722795706068</c:v>
                </c:pt>
                <c:pt idx="77">
                  <c:v>13.109361397853034</c:v>
                </c:pt>
                <c:pt idx="78">
                  <c:v>95.927684314427452</c:v>
                </c:pt>
                <c:pt idx="79">
                  <c:v>112.87787112633488</c:v>
                </c:pt>
                <c:pt idx="80">
                  <c:v>89.740496105094664</c:v>
                </c:pt>
                <c:pt idx="81">
                  <c:v>44.870248052547332</c:v>
                </c:pt>
                <c:pt idx="82">
                  <c:v>106.51465255590369</c:v>
                </c:pt>
                <c:pt idx="83">
                  <c:v>53.257326277951847</c:v>
                </c:pt>
                <c:pt idx="84">
                  <c:v>26.628663138975924</c:v>
                </c:pt>
                <c:pt idx="85">
                  <c:v>13.314331569487962</c:v>
                </c:pt>
                <c:pt idx="86">
                  <c:v>8.2448123772961708</c:v>
                </c:pt>
                <c:pt idx="87">
                  <c:v>22.380266101184134</c:v>
                </c:pt>
                <c:pt idx="88">
                  <c:v>16.508613858660752</c:v>
                </c:pt>
                <c:pt idx="89">
                  <c:v>8.2543069293303759</c:v>
                </c:pt>
                <c:pt idx="90">
                  <c:v>4.127153464665188</c:v>
                </c:pt>
                <c:pt idx="91">
                  <c:v>2.063576732332594</c:v>
                </c:pt>
                <c:pt idx="92">
                  <c:v>22.450866715094691</c:v>
                </c:pt>
                <c:pt idx="93">
                  <c:v>12.249098793169342</c:v>
                </c:pt>
                <c:pt idx="94">
                  <c:v>28.271634364411064</c:v>
                </c:pt>
                <c:pt idx="95">
                  <c:v>44.691399027374835</c:v>
                </c:pt>
                <c:pt idx="96">
                  <c:v>266.98141719895233</c:v>
                </c:pt>
                <c:pt idx="97">
                  <c:v>336.00662274308854</c:v>
                </c:pt>
                <c:pt idx="98">
                  <c:v>169.9827762761085</c:v>
                </c:pt>
                <c:pt idx="99">
                  <c:v>126.19607751518726</c:v>
                </c:pt>
                <c:pt idx="100">
                  <c:v>63.399490574491644</c:v>
                </c:pt>
                <c:pt idx="101">
                  <c:v>82.332901507703539</c:v>
                </c:pt>
                <c:pt idx="102">
                  <c:v>50.767004692225818</c:v>
                </c:pt>
                <c:pt idx="103">
                  <c:v>25.383502346112909</c:v>
                </c:pt>
                <c:pt idx="104">
                  <c:v>12.691751173056455</c:v>
                </c:pt>
                <c:pt idx="105">
                  <c:v>6.3458755865282273</c:v>
                </c:pt>
                <c:pt idx="106">
                  <c:v>3.1729377932641136</c:v>
                </c:pt>
                <c:pt idx="107">
                  <c:v>2.3348037331620843</c:v>
                </c:pt>
                <c:pt idx="108">
                  <c:v>156.61921128680402</c:v>
                </c:pt>
                <c:pt idx="109">
                  <c:v>691.3051355044563</c:v>
                </c:pt>
                <c:pt idx="110">
                  <c:v>1027.3351470824082</c:v>
                </c:pt>
                <c:pt idx="111">
                  <c:v>622.90149311500602</c:v>
                </c:pt>
                <c:pt idx="112">
                  <c:v>321.72306944110619</c:v>
                </c:pt>
                <c:pt idx="113">
                  <c:v>160.8615347205531</c:v>
                </c:pt>
                <c:pt idx="114">
                  <c:v>80.430767360276548</c:v>
                </c:pt>
                <c:pt idx="115">
                  <c:v>40.215383680138274</c:v>
                </c:pt>
                <c:pt idx="116">
                  <c:v>20.107691840069137</c:v>
                </c:pt>
                <c:pt idx="117">
                  <c:v>10.053845920034568</c:v>
                </c:pt>
                <c:pt idx="118">
                  <c:v>5.0269229600172842</c:v>
                </c:pt>
                <c:pt idx="119">
                  <c:v>2.5134614800086421</c:v>
                </c:pt>
                <c:pt idx="120">
                  <c:v>1.2567307400043211</c:v>
                </c:pt>
                <c:pt idx="121">
                  <c:v>0.62836537000216053</c:v>
                </c:pt>
                <c:pt idx="122">
                  <c:v>0.31418268500108026</c:v>
                </c:pt>
                <c:pt idx="123">
                  <c:v>0.15709134250054013</c:v>
                </c:pt>
                <c:pt idx="124">
                  <c:v>59.755288469341863</c:v>
                </c:pt>
                <c:pt idx="125">
                  <c:v>30.141233307010204</c:v>
                </c:pt>
                <c:pt idx="126">
                  <c:v>16.020453849172199</c:v>
                </c:pt>
                <c:pt idx="127">
                  <c:v>8.0102269245860995</c:v>
                </c:pt>
                <c:pt idx="128">
                  <c:v>4.7692481759509171</c:v>
                </c:pt>
                <c:pt idx="129">
                  <c:v>6.2283798711230896</c:v>
                </c:pt>
                <c:pt idx="130">
                  <c:v>3.1141899355615448</c:v>
                </c:pt>
                <c:pt idx="131">
                  <c:v>1.5570949677807724</c:v>
                </c:pt>
                <c:pt idx="132">
                  <c:v>0.77854748389038619</c:v>
                </c:pt>
                <c:pt idx="133">
                  <c:v>117.12061288151479</c:v>
                </c:pt>
                <c:pt idx="134">
                  <c:v>97.424613624453542</c:v>
                </c:pt>
                <c:pt idx="135">
                  <c:v>53.059982900036147</c:v>
                </c:pt>
                <c:pt idx="136">
                  <c:v>26.529991450018073</c:v>
                </c:pt>
                <c:pt idx="137">
                  <c:v>13.264995725009037</c:v>
                </c:pt>
                <c:pt idx="138">
                  <c:v>6.6324978625045183</c:v>
                </c:pt>
                <c:pt idx="139">
                  <c:v>3.3162489312522592</c:v>
                </c:pt>
                <c:pt idx="140">
                  <c:v>25.133106394510857</c:v>
                </c:pt>
                <c:pt idx="141">
                  <c:v>39.32697818564619</c:v>
                </c:pt>
                <c:pt idx="142">
                  <c:v>49.428048532358524</c:v>
                </c:pt>
                <c:pt idx="143">
                  <c:v>24.714024266179262</c:v>
                </c:pt>
                <c:pt idx="144">
                  <c:v>12.357012133089631</c:v>
                </c:pt>
                <c:pt idx="145">
                  <c:v>81.811134012830038</c:v>
                </c:pt>
                <c:pt idx="146">
                  <c:v>76.600305709486591</c:v>
                </c:pt>
                <c:pt idx="147">
                  <c:v>53.742013661915543</c:v>
                </c:pt>
                <c:pt idx="148">
                  <c:v>174.95959415904395</c:v>
                </c:pt>
                <c:pt idx="149">
                  <c:v>87.479797079521973</c:v>
                </c:pt>
                <c:pt idx="150">
                  <c:v>47.028318555570948</c:v>
                </c:pt>
                <c:pt idx="151">
                  <c:v>168.61936033969602</c:v>
                </c:pt>
                <c:pt idx="152">
                  <c:v>154.59856936663121</c:v>
                </c:pt>
                <c:pt idx="153">
                  <c:v>281.62555984151351</c:v>
                </c:pt>
                <c:pt idx="154">
                  <c:v>143.62121965411322</c:v>
                </c:pt>
                <c:pt idx="155">
                  <c:v>125.41219018640055</c:v>
                </c:pt>
                <c:pt idx="156">
                  <c:v>106.44013489231884</c:v>
                </c:pt>
                <c:pt idx="157">
                  <c:v>295.36238107910515</c:v>
                </c:pt>
                <c:pt idx="158">
                  <c:v>213.71096796550339</c:v>
                </c:pt>
                <c:pt idx="159">
                  <c:v>106.85548398275169</c:v>
                </c:pt>
                <c:pt idx="160">
                  <c:v>53.427741991375846</c:v>
                </c:pt>
                <c:pt idx="161">
                  <c:v>26.713870995687923</c:v>
                </c:pt>
                <c:pt idx="162">
                  <c:v>33.920472834559789</c:v>
                </c:pt>
                <c:pt idx="163">
                  <c:v>16.960236417279894</c:v>
                </c:pt>
                <c:pt idx="164">
                  <c:v>8.4801182086399471</c:v>
                </c:pt>
                <c:pt idx="165">
                  <c:v>4.2400591043199736</c:v>
                </c:pt>
                <c:pt idx="166">
                  <c:v>2.1200295521599868</c:v>
                </c:pt>
                <c:pt idx="167">
                  <c:v>11.655517521081695</c:v>
                </c:pt>
                <c:pt idx="168">
                  <c:v>204.97408379305864</c:v>
                </c:pt>
                <c:pt idx="169">
                  <c:v>109.20709555795324</c:v>
                </c:pt>
                <c:pt idx="170">
                  <c:v>54.603547778976619</c:v>
                </c:pt>
                <c:pt idx="171">
                  <c:v>27.30177388948831</c:v>
                </c:pt>
                <c:pt idx="172">
                  <c:v>13.650886944744155</c:v>
                </c:pt>
                <c:pt idx="173">
                  <c:v>6.8254434723720774</c:v>
                </c:pt>
                <c:pt idx="174">
                  <c:v>82.075314928761458</c:v>
                </c:pt>
                <c:pt idx="175">
                  <c:v>41.564573838245835</c:v>
                </c:pt>
                <c:pt idx="176">
                  <c:v>20.782286919122917</c:v>
                </c:pt>
                <c:pt idx="177">
                  <c:v>10.391143459561459</c:v>
                </c:pt>
                <c:pt idx="178">
                  <c:v>5.1955717297807293</c:v>
                </c:pt>
                <c:pt idx="179">
                  <c:v>2.5977858648903647</c:v>
                </c:pt>
                <c:pt idx="180">
                  <c:v>1.2988929324451823</c:v>
                </c:pt>
                <c:pt idx="181">
                  <c:v>31.21252069883321</c:v>
                </c:pt>
                <c:pt idx="182">
                  <c:v>32.825927899816392</c:v>
                </c:pt>
                <c:pt idx="183">
                  <c:v>76.01138432772774</c:v>
                </c:pt>
                <c:pt idx="184">
                  <c:v>48.715964243950467</c:v>
                </c:pt>
                <c:pt idx="185">
                  <c:v>24.357992921472693</c:v>
                </c:pt>
                <c:pt idx="186">
                  <c:v>12.178996460736347</c:v>
                </c:pt>
                <c:pt idx="187">
                  <c:v>6.0894982303681733</c:v>
                </c:pt>
                <c:pt idx="188">
                  <c:v>3.0447491151840866</c:v>
                </c:pt>
                <c:pt idx="189">
                  <c:v>1.5223745575920433</c:v>
                </c:pt>
                <c:pt idx="190">
                  <c:v>0.76118727879602166</c:v>
                </c:pt>
                <c:pt idx="191">
                  <c:v>0.38059363939801083</c:v>
                </c:pt>
                <c:pt idx="192">
                  <c:v>0.19029681969900542</c:v>
                </c:pt>
                <c:pt idx="193">
                  <c:v>9.5148409849502708E-2</c:v>
                </c:pt>
                <c:pt idx="194">
                  <c:v>4.7574204924751354E-2</c:v>
                </c:pt>
                <c:pt idx="195">
                  <c:v>2.3787102462375677E-2</c:v>
                </c:pt>
                <c:pt idx="196">
                  <c:v>1.1893551231187838E-2</c:v>
                </c:pt>
                <c:pt idx="197">
                  <c:v>5.9467756155939192E-3</c:v>
                </c:pt>
                <c:pt idx="198">
                  <c:v>2.9733878077969596E-3</c:v>
                </c:pt>
                <c:pt idx="199">
                  <c:v>1.4866939038984798E-3</c:v>
                </c:pt>
                <c:pt idx="200">
                  <c:v>6.5307995943008649E-3</c:v>
                </c:pt>
                <c:pt idx="201">
                  <c:v>1.1950158130645467</c:v>
                </c:pt>
                <c:pt idx="202">
                  <c:v>0.59750790653227337</c:v>
                </c:pt>
                <c:pt idx="203">
                  <c:v>0.29875395326613668</c:v>
                </c:pt>
                <c:pt idx="204">
                  <c:v>0.14937697663306834</c:v>
                </c:pt>
                <c:pt idx="205">
                  <c:v>7.4688488316534171E-2</c:v>
                </c:pt>
                <c:pt idx="206">
                  <c:v>3.7344244158267086E-2</c:v>
                </c:pt>
                <c:pt idx="207">
                  <c:v>1.8672122079133543E-2</c:v>
                </c:pt>
                <c:pt idx="208">
                  <c:v>9.3360610395667714E-3</c:v>
                </c:pt>
                <c:pt idx="209">
                  <c:v>4.6680305197833857E-3</c:v>
                </c:pt>
                <c:pt idx="210">
                  <c:v>2.3340152598916928E-3</c:v>
                </c:pt>
                <c:pt idx="211">
                  <c:v>1.1670076299458464E-3</c:v>
                </c:pt>
                <c:pt idx="212">
                  <c:v>5.8350381497292321E-4</c:v>
                </c:pt>
                <c:pt idx="213">
                  <c:v>2.9175190748646161E-4</c:v>
                </c:pt>
                <c:pt idx="214">
                  <c:v>1.458759537432308E-4</c:v>
                </c:pt>
                <c:pt idx="215">
                  <c:v>96.198281496314308</c:v>
                </c:pt>
                <c:pt idx="216">
                  <c:v>134.32407138425546</c:v>
                </c:pt>
                <c:pt idx="217">
                  <c:v>67.162035692127731</c:v>
                </c:pt>
                <c:pt idx="218">
                  <c:v>33.581017846063865</c:v>
                </c:pt>
                <c:pt idx="219">
                  <c:v>16.790508923031933</c:v>
                </c:pt>
                <c:pt idx="220">
                  <c:v>8.3952544615159663</c:v>
                </c:pt>
                <c:pt idx="221">
                  <c:v>4.1976272307579832</c:v>
                </c:pt>
                <c:pt idx="222">
                  <c:v>2.0988136153789916</c:v>
                </c:pt>
                <c:pt idx="223">
                  <c:v>1.0494068076894958</c:v>
                </c:pt>
                <c:pt idx="224">
                  <c:v>0.5247034038447479</c:v>
                </c:pt>
                <c:pt idx="225">
                  <c:v>0.26235170192237395</c:v>
                </c:pt>
                <c:pt idx="226">
                  <c:v>0.13117585096118697</c:v>
                </c:pt>
                <c:pt idx="227">
                  <c:v>0.42569490513329356</c:v>
                </c:pt>
                <c:pt idx="228">
                  <c:v>81.030544588183943</c:v>
                </c:pt>
                <c:pt idx="229">
                  <c:v>365.15583903357856</c:v>
                </c:pt>
                <c:pt idx="230">
                  <c:v>199.69002194703677</c:v>
                </c:pt>
                <c:pt idx="231">
                  <c:v>99.845010973518384</c:v>
                </c:pt>
                <c:pt idx="232">
                  <c:v>49.922505486759192</c:v>
                </c:pt>
                <c:pt idx="233">
                  <c:v>24.961252743379596</c:v>
                </c:pt>
                <c:pt idx="234">
                  <c:v>12.480626371689798</c:v>
                </c:pt>
                <c:pt idx="235">
                  <c:v>6.240313185844899</c:v>
                </c:pt>
                <c:pt idx="236">
                  <c:v>20.973907013405981</c:v>
                </c:pt>
                <c:pt idx="237">
                  <c:v>10.48695350670299</c:v>
                </c:pt>
                <c:pt idx="238">
                  <c:v>49.576641914429999</c:v>
                </c:pt>
                <c:pt idx="239">
                  <c:v>24.791430288591393</c:v>
                </c:pt>
                <c:pt idx="240">
                  <c:v>275.15007468088248</c:v>
                </c:pt>
                <c:pt idx="241">
                  <c:v>167.4648519636001</c:v>
                </c:pt>
                <c:pt idx="242">
                  <c:v>175.80937860322911</c:v>
                </c:pt>
                <c:pt idx="243">
                  <c:v>87.904689301614553</c:v>
                </c:pt>
                <c:pt idx="244">
                  <c:v>43.952344650807277</c:v>
                </c:pt>
                <c:pt idx="245">
                  <c:v>21.976172325403638</c:v>
                </c:pt>
                <c:pt idx="246">
                  <c:v>10.988086162701819</c:v>
                </c:pt>
                <c:pt idx="247">
                  <c:v>5.8374257419116136</c:v>
                </c:pt>
                <c:pt idx="248">
                  <c:v>15.842680963150762</c:v>
                </c:pt>
                <c:pt idx="249">
                  <c:v>191.58169171339534</c:v>
                </c:pt>
                <c:pt idx="250">
                  <c:v>258.62034805544266</c:v>
                </c:pt>
                <c:pt idx="251">
                  <c:v>136.07373393952548</c:v>
                </c:pt>
                <c:pt idx="252">
                  <c:v>92.270329979754422</c:v>
                </c:pt>
                <c:pt idx="253">
                  <c:v>46.163669578841656</c:v>
                </c:pt>
                <c:pt idx="254">
                  <c:v>23.081834789420828</c:v>
                </c:pt>
                <c:pt idx="255">
                  <c:v>197.16197491454287</c:v>
                </c:pt>
                <c:pt idx="256">
                  <c:v>392.3676199851746</c:v>
                </c:pt>
                <c:pt idx="257">
                  <c:v>413.35295552272527</c:v>
                </c:pt>
                <c:pt idx="258">
                  <c:v>206.67647776136263</c:v>
                </c:pt>
                <c:pt idx="259">
                  <c:v>103.33823888068132</c:v>
                </c:pt>
                <c:pt idx="260">
                  <c:v>51.669119440340658</c:v>
                </c:pt>
                <c:pt idx="261">
                  <c:v>25.834559720170329</c:v>
                </c:pt>
                <c:pt idx="262">
                  <c:v>12.917279860085165</c:v>
                </c:pt>
                <c:pt idx="263">
                  <c:v>6.4586399300425823</c:v>
                </c:pt>
                <c:pt idx="264">
                  <c:v>3.2293199650212912</c:v>
                </c:pt>
                <c:pt idx="265">
                  <c:v>1.6146599825106456</c:v>
                </c:pt>
                <c:pt idx="266">
                  <c:v>0.80732999125532279</c:v>
                </c:pt>
                <c:pt idx="267">
                  <c:v>0.40366499562766139</c:v>
                </c:pt>
                <c:pt idx="268">
                  <c:v>0.2018324978138307</c:v>
                </c:pt>
                <c:pt idx="269">
                  <c:v>0.10789970974148608</c:v>
                </c:pt>
                <c:pt idx="270">
                  <c:v>5.3949854870743039E-2</c:v>
                </c:pt>
                <c:pt idx="271">
                  <c:v>8.4110316499891056</c:v>
                </c:pt>
                <c:pt idx="272">
                  <c:v>6.792807294061844</c:v>
                </c:pt>
                <c:pt idx="273">
                  <c:v>11.682088225021516</c:v>
                </c:pt>
                <c:pt idx="274">
                  <c:v>5.8410441125107582</c:v>
                </c:pt>
                <c:pt idx="275">
                  <c:v>2.9205220562553791</c:v>
                </c:pt>
                <c:pt idx="276">
                  <c:v>1.4602610281276895</c:v>
                </c:pt>
                <c:pt idx="277">
                  <c:v>0.73013051406384477</c:v>
                </c:pt>
                <c:pt idx="278">
                  <c:v>0.36506525703192239</c:v>
                </c:pt>
                <c:pt idx="279">
                  <c:v>0.18253262851596119</c:v>
                </c:pt>
                <c:pt idx="280">
                  <c:v>9.1266314257980596E-2</c:v>
                </c:pt>
                <c:pt idx="281">
                  <c:v>4.5633157128990298E-2</c:v>
                </c:pt>
                <c:pt idx="282">
                  <c:v>2.2816578564495149E-2</c:v>
                </c:pt>
                <c:pt idx="283">
                  <c:v>1.1408289282247575E-2</c:v>
                </c:pt>
                <c:pt idx="284">
                  <c:v>5.7041446411237873E-3</c:v>
                </c:pt>
                <c:pt idx="285">
                  <c:v>2.8520723205618936E-3</c:v>
                </c:pt>
                <c:pt idx="286">
                  <c:v>1.4260361602809468E-3</c:v>
                </c:pt>
                <c:pt idx="287">
                  <c:v>3.9452296468912247E-2</c:v>
                </c:pt>
                <c:pt idx="288">
                  <c:v>1.9726148234456124E-2</c:v>
                </c:pt>
                <c:pt idx="289">
                  <c:v>9.8630741172280618E-3</c:v>
                </c:pt>
                <c:pt idx="290">
                  <c:v>4.9315370586140309E-3</c:v>
                </c:pt>
                <c:pt idx="291">
                  <c:v>2.4657685293070154E-3</c:v>
                </c:pt>
                <c:pt idx="292">
                  <c:v>1.2328842646535077E-3</c:v>
                </c:pt>
                <c:pt idx="293">
                  <c:v>6.1644213232675386E-4</c:v>
                </c:pt>
                <c:pt idx="294">
                  <c:v>0.11985848212558443</c:v>
                </c:pt>
                <c:pt idx="295">
                  <c:v>5.9929241062792217E-2</c:v>
                </c:pt>
                <c:pt idx="296">
                  <c:v>3.1623675608218868E-2</c:v>
                </c:pt>
                <c:pt idx="297">
                  <c:v>134.84840291622055</c:v>
                </c:pt>
                <c:pt idx="298">
                  <c:v>67.424201458110275</c:v>
                </c:pt>
                <c:pt idx="299">
                  <c:v>33.712100729055138</c:v>
                </c:pt>
                <c:pt idx="300">
                  <c:v>16.856050364527569</c:v>
                </c:pt>
                <c:pt idx="301">
                  <c:v>8.4280251822637844</c:v>
                </c:pt>
                <c:pt idx="302">
                  <c:v>4.2140125911318922</c:v>
                </c:pt>
                <c:pt idx="303">
                  <c:v>2.1070062955659461</c:v>
                </c:pt>
                <c:pt idx="304">
                  <c:v>1.053503147782973</c:v>
                </c:pt>
                <c:pt idx="305">
                  <c:v>0.52675157389148652</c:v>
                </c:pt>
                <c:pt idx="306">
                  <c:v>0.26337578694574326</c:v>
                </c:pt>
                <c:pt idx="307">
                  <c:v>0.13168789347287163</c:v>
                </c:pt>
                <c:pt idx="308">
                  <c:v>6.5843946736435816E-2</c:v>
                </c:pt>
                <c:pt idx="309">
                  <c:v>3.2921973368217908E-2</c:v>
                </c:pt>
                <c:pt idx="310">
                  <c:v>1.6460986684108954E-2</c:v>
                </c:pt>
                <c:pt idx="311">
                  <c:v>8.2304933420544769E-3</c:v>
                </c:pt>
                <c:pt idx="312">
                  <c:v>4.1152466710272385E-3</c:v>
                </c:pt>
                <c:pt idx="313">
                  <c:v>2.0576233355136192E-3</c:v>
                </c:pt>
                <c:pt idx="314">
                  <c:v>1.0288116677568096E-3</c:v>
                </c:pt>
                <c:pt idx="315">
                  <c:v>5.1440583387840481E-4</c:v>
                </c:pt>
                <c:pt idx="316">
                  <c:v>2.572029169392024E-4</c:v>
                </c:pt>
                <c:pt idx="317">
                  <c:v>1.286014584696012E-4</c:v>
                </c:pt>
                <c:pt idx="318">
                  <c:v>6.4300729234800601E-5</c:v>
                </c:pt>
                <c:pt idx="319">
                  <c:v>3.2150364617400301E-5</c:v>
                </c:pt>
                <c:pt idx="320">
                  <c:v>2.9591462870564842E-3</c:v>
                </c:pt>
                <c:pt idx="321">
                  <c:v>13.120700027881179</c:v>
                </c:pt>
                <c:pt idx="322">
                  <c:v>6.5603500139405897</c:v>
                </c:pt>
                <c:pt idx="323">
                  <c:v>3.2801750069702948</c:v>
                </c:pt>
                <c:pt idx="324">
                  <c:v>1.6400875034851474</c:v>
                </c:pt>
                <c:pt idx="325">
                  <c:v>0.82004375174257371</c:v>
                </c:pt>
                <c:pt idx="326">
                  <c:v>0.41002187587128686</c:v>
                </c:pt>
                <c:pt idx="327">
                  <c:v>4.0352200514425389</c:v>
                </c:pt>
                <c:pt idx="328">
                  <c:v>2.49486811559991</c:v>
                </c:pt>
                <c:pt idx="329">
                  <c:v>1.2589609577818413</c:v>
                </c:pt>
                <c:pt idx="330">
                  <c:v>25.937443949672549</c:v>
                </c:pt>
                <c:pt idx="331">
                  <c:v>16.733852547471944</c:v>
                </c:pt>
                <c:pt idx="332">
                  <c:v>393.20601988903974</c:v>
                </c:pt>
                <c:pt idx="333">
                  <c:v>196.72188103318544</c:v>
                </c:pt>
                <c:pt idx="334">
                  <c:v>98.36094051659272</c:v>
                </c:pt>
                <c:pt idx="335">
                  <c:v>49.18047025829636</c:v>
                </c:pt>
                <c:pt idx="336">
                  <c:v>24.59023512914818</c:v>
                </c:pt>
                <c:pt idx="337">
                  <c:v>12.29511756457409</c:v>
                </c:pt>
                <c:pt idx="338">
                  <c:v>6.147558782287045</c:v>
                </c:pt>
                <c:pt idx="339">
                  <c:v>3.0737793911435225</c:v>
                </c:pt>
                <c:pt idx="340">
                  <c:v>1.5368896955717612</c:v>
                </c:pt>
                <c:pt idx="341">
                  <c:v>0.77753010125842326</c:v>
                </c:pt>
                <c:pt idx="342">
                  <c:v>143.53644658122596</c:v>
                </c:pt>
                <c:pt idx="343">
                  <c:v>72.14146773281982</c:v>
                </c:pt>
                <c:pt idx="344">
                  <c:v>36.07073386640991</c:v>
                </c:pt>
                <c:pt idx="345">
                  <c:v>18.035366933204955</c:v>
                </c:pt>
                <c:pt idx="346">
                  <c:v>29.305666436009055</c:v>
                </c:pt>
                <c:pt idx="347">
                  <c:v>31.294866996067114</c:v>
                </c:pt>
                <c:pt idx="348">
                  <c:v>42.678843699935804</c:v>
                </c:pt>
                <c:pt idx="349">
                  <c:v>21.339421849967902</c:v>
                </c:pt>
                <c:pt idx="350">
                  <c:v>10.669710924983951</c:v>
                </c:pt>
                <c:pt idx="351">
                  <c:v>5.3348554624919755</c:v>
                </c:pt>
                <c:pt idx="352">
                  <c:v>2.6674277312459878</c:v>
                </c:pt>
                <c:pt idx="353">
                  <c:v>1.3337138656229939</c:v>
                </c:pt>
                <c:pt idx="354">
                  <c:v>0.66685693281149694</c:v>
                </c:pt>
                <c:pt idx="355">
                  <c:v>0.33342846640574847</c:v>
                </c:pt>
                <c:pt idx="356">
                  <c:v>0.64112712515906489</c:v>
                </c:pt>
                <c:pt idx="357">
                  <c:v>0.32056356257953245</c:v>
                </c:pt>
                <c:pt idx="358">
                  <c:v>0.16028178128976622</c:v>
                </c:pt>
                <c:pt idx="359">
                  <c:v>8.0140890644883112E-2</c:v>
                </c:pt>
                <c:pt idx="360">
                  <c:v>4.0070445322441556E-2</c:v>
                </c:pt>
                <c:pt idx="361">
                  <c:v>2.0035222661220778E-2</c:v>
                </c:pt>
                <c:pt idx="362">
                  <c:v>4.0521067004406923</c:v>
                </c:pt>
                <c:pt idx="363">
                  <c:v>2.0260533502203462</c:v>
                </c:pt>
                <c:pt idx="364">
                  <c:v>1.0130266751101731</c:v>
                </c:pt>
                <c:pt idx="365">
                  <c:v>0.50651333755508654</c:v>
                </c:pt>
                <c:pt idx="366">
                  <c:v>0.25325666877754327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4-4FF9-9591-DB2A46F1A7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'Smap - Diário'!$A$18:$A$384</c:f>
              <c:numCache>
                <c:formatCode>d/m/yy</c:formatCode>
                <c:ptCount val="367"/>
                <c:pt idx="0">
                  <c:v>42271</c:v>
                </c:pt>
                <c:pt idx="1">
                  <c:v>42272</c:v>
                </c:pt>
                <c:pt idx="2">
                  <c:v>42273</c:v>
                </c:pt>
                <c:pt idx="3">
                  <c:v>42274</c:v>
                </c:pt>
                <c:pt idx="4">
                  <c:v>42275</c:v>
                </c:pt>
                <c:pt idx="5">
                  <c:v>42276</c:v>
                </c:pt>
                <c:pt idx="6">
                  <c:v>42277</c:v>
                </c:pt>
                <c:pt idx="7">
                  <c:v>42278</c:v>
                </c:pt>
                <c:pt idx="8">
                  <c:v>42279</c:v>
                </c:pt>
                <c:pt idx="9">
                  <c:v>42280</c:v>
                </c:pt>
                <c:pt idx="10">
                  <c:v>42281</c:v>
                </c:pt>
                <c:pt idx="11">
                  <c:v>42282</c:v>
                </c:pt>
                <c:pt idx="12">
                  <c:v>42283</c:v>
                </c:pt>
                <c:pt idx="13">
                  <c:v>42284</c:v>
                </c:pt>
                <c:pt idx="14">
                  <c:v>42285</c:v>
                </c:pt>
                <c:pt idx="15">
                  <c:v>42286</c:v>
                </c:pt>
                <c:pt idx="16">
                  <c:v>42287</c:v>
                </c:pt>
                <c:pt idx="17">
                  <c:v>42288</c:v>
                </c:pt>
                <c:pt idx="18">
                  <c:v>42289</c:v>
                </c:pt>
                <c:pt idx="19">
                  <c:v>42290</c:v>
                </c:pt>
                <c:pt idx="20">
                  <c:v>42291</c:v>
                </c:pt>
                <c:pt idx="21">
                  <c:v>42292</c:v>
                </c:pt>
                <c:pt idx="22">
                  <c:v>42293</c:v>
                </c:pt>
                <c:pt idx="23">
                  <c:v>42294</c:v>
                </c:pt>
                <c:pt idx="24">
                  <c:v>42295</c:v>
                </c:pt>
                <c:pt idx="25">
                  <c:v>42296</c:v>
                </c:pt>
                <c:pt idx="26">
                  <c:v>42297</c:v>
                </c:pt>
                <c:pt idx="27">
                  <c:v>42298</c:v>
                </c:pt>
                <c:pt idx="28">
                  <c:v>42299</c:v>
                </c:pt>
                <c:pt idx="29">
                  <c:v>42300</c:v>
                </c:pt>
                <c:pt idx="30">
                  <c:v>42301</c:v>
                </c:pt>
                <c:pt idx="31">
                  <c:v>42302</c:v>
                </c:pt>
                <c:pt idx="32">
                  <c:v>42303</c:v>
                </c:pt>
                <c:pt idx="33">
                  <c:v>42304</c:v>
                </c:pt>
                <c:pt idx="34">
                  <c:v>42305</c:v>
                </c:pt>
                <c:pt idx="35">
                  <c:v>42306</c:v>
                </c:pt>
                <c:pt idx="36">
                  <c:v>42307</c:v>
                </c:pt>
                <c:pt idx="37">
                  <c:v>42308</c:v>
                </c:pt>
                <c:pt idx="38">
                  <c:v>42309</c:v>
                </c:pt>
                <c:pt idx="39">
                  <c:v>42310</c:v>
                </c:pt>
                <c:pt idx="40">
                  <c:v>42311</c:v>
                </c:pt>
                <c:pt idx="41">
                  <c:v>42312</c:v>
                </c:pt>
                <c:pt idx="42">
                  <c:v>42313</c:v>
                </c:pt>
                <c:pt idx="43">
                  <c:v>42314</c:v>
                </c:pt>
                <c:pt idx="44">
                  <c:v>42315</c:v>
                </c:pt>
                <c:pt idx="45">
                  <c:v>42316</c:v>
                </c:pt>
                <c:pt idx="46">
                  <c:v>42317</c:v>
                </c:pt>
                <c:pt idx="47">
                  <c:v>42318</c:v>
                </c:pt>
                <c:pt idx="48">
                  <c:v>42319</c:v>
                </c:pt>
                <c:pt idx="49">
                  <c:v>42320</c:v>
                </c:pt>
                <c:pt idx="50">
                  <c:v>42321</c:v>
                </c:pt>
                <c:pt idx="51">
                  <c:v>42322</c:v>
                </c:pt>
                <c:pt idx="52">
                  <c:v>42323</c:v>
                </c:pt>
                <c:pt idx="53">
                  <c:v>42324</c:v>
                </c:pt>
                <c:pt idx="54">
                  <c:v>42325</c:v>
                </c:pt>
                <c:pt idx="55">
                  <c:v>42326</c:v>
                </c:pt>
                <c:pt idx="56">
                  <c:v>42327</c:v>
                </c:pt>
                <c:pt idx="57">
                  <c:v>42328</c:v>
                </c:pt>
                <c:pt idx="58">
                  <c:v>42329</c:v>
                </c:pt>
                <c:pt idx="59">
                  <c:v>42330</c:v>
                </c:pt>
                <c:pt idx="60">
                  <c:v>42331</c:v>
                </c:pt>
                <c:pt idx="61">
                  <c:v>42332</c:v>
                </c:pt>
                <c:pt idx="62">
                  <c:v>42333</c:v>
                </c:pt>
                <c:pt idx="63">
                  <c:v>42334</c:v>
                </c:pt>
                <c:pt idx="64">
                  <c:v>42335</c:v>
                </c:pt>
                <c:pt idx="65">
                  <c:v>42336</c:v>
                </c:pt>
                <c:pt idx="66">
                  <c:v>42337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42343</c:v>
                </c:pt>
                <c:pt idx="73">
                  <c:v>42344</c:v>
                </c:pt>
                <c:pt idx="74">
                  <c:v>42345</c:v>
                </c:pt>
                <c:pt idx="75">
                  <c:v>42346</c:v>
                </c:pt>
                <c:pt idx="76">
                  <c:v>42347</c:v>
                </c:pt>
                <c:pt idx="77">
                  <c:v>42348</c:v>
                </c:pt>
                <c:pt idx="78">
                  <c:v>42349</c:v>
                </c:pt>
                <c:pt idx="79">
                  <c:v>42350</c:v>
                </c:pt>
                <c:pt idx="80">
                  <c:v>42351</c:v>
                </c:pt>
                <c:pt idx="81">
                  <c:v>42352</c:v>
                </c:pt>
                <c:pt idx="82">
                  <c:v>42353</c:v>
                </c:pt>
                <c:pt idx="83">
                  <c:v>42354</c:v>
                </c:pt>
                <c:pt idx="84">
                  <c:v>42355</c:v>
                </c:pt>
                <c:pt idx="85">
                  <c:v>42356</c:v>
                </c:pt>
                <c:pt idx="86">
                  <c:v>42357</c:v>
                </c:pt>
                <c:pt idx="87">
                  <c:v>42358</c:v>
                </c:pt>
                <c:pt idx="88">
                  <c:v>42359</c:v>
                </c:pt>
                <c:pt idx="89">
                  <c:v>42360</c:v>
                </c:pt>
                <c:pt idx="90">
                  <c:v>42361</c:v>
                </c:pt>
                <c:pt idx="91">
                  <c:v>42362</c:v>
                </c:pt>
                <c:pt idx="92">
                  <c:v>42363</c:v>
                </c:pt>
                <c:pt idx="93">
                  <c:v>42364</c:v>
                </c:pt>
                <c:pt idx="94">
                  <c:v>42365</c:v>
                </c:pt>
                <c:pt idx="95">
                  <c:v>42366</c:v>
                </c:pt>
                <c:pt idx="96">
                  <c:v>42367</c:v>
                </c:pt>
                <c:pt idx="97">
                  <c:v>42368</c:v>
                </c:pt>
                <c:pt idx="98">
                  <c:v>42369</c:v>
                </c:pt>
                <c:pt idx="99">
                  <c:v>42370</c:v>
                </c:pt>
                <c:pt idx="100">
                  <c:v>42371</c:v>
                </c:pt>
                <c:pt idx="101">
                  <c:v>42372</c:v>
                </c:pt>
                <c:pt idx="102">
                  <c:v>42373</c:v>
                </c:pt>
                <c:pt idx="103">
                  <c:v>42374</c:v>
                </c:pt>
                <c:pt idx="104">
                  <c:v>42375</c:v>
                </c:pt>
                <c:pt idx="105">
                  <c:v>42376</c:v>
                </c:pt>
                <c:pt idx="106">
                  <c:v>42377</c:v>
                </c:pt>
                <c:pt idx="107">
                  <c:v>42378</c:v>
                </c:pt>
                <c:pt idx="108">
                  <c:v>42379</c:v>
                </c:pt>
                <c:pt idx="109">
                  <c:v>42380</c:v>
                </c:pt>
                <c:pt idx="110">
                  <c:v>42381</c:v>
                </c:pt>
                <c:pt idx="111">
                  <c:v>42382</c:v>
                </c:pt>
                <c:pt idx="112">
                  <c:v>42383</c:v>
                </c:pt>
                <c:pt idx="113">
                  <c:v>42384</c:v>
                </c:pt>
                <c:pt idx="114">
                  <c:v>42385</c:v>
                </c:pt>
                <c:pt idx="115">
                  <c:v>42386</c:v>
                </c:pt>
                <c:pt idx="116">
                  <c:v>42387</c:v>
                </c:pt>
                <c:pt idx="117">
                  <c:v>42388</c:v>
                </c:pt>
                <c:pt idx="118">
                  <c:v>42389</c:v>
                </c:pt>
                <c:pt idx="119">
                  <c:v>42390</c:v>
                </c:pt>
                <c:pt idx="120">
                  <c:v>42391</c:v>
                </c:pt>
                <c:pt idx="121">
                  <c:v>42392</c:v>
                </c:pt>
                <c:pt idx="122">
                  <c:v>42393</c:v>
                </c:pt>
                <c:pt idx="123">
                  <c:v>42394</c:v>
                </c:pt>
                <c:pt idx="124">
                  <c:v>42395</c:v>
                </c:pt>
                <c:pt idx="125">
                  <c:v>42396</c:v>
                </c:pt>
                <c:pt idx="126">
                  <c:v>42397</c:v>
                </c:pt>
                <c:pt idx="127">
                  <c:v>42398</c:v>
                </c:pt>
                <c:pt idx="128">
                  <c:v>42399</c:v>
                </c:pt>
                <c:pt idx="129">
                  <c:v>42400</c:v>
                </c:pt>
                <c:pt idx="130">
                  <c:v>42401</c:v>
                </c:pt>
                <c:pt idx="131">
                  <c:v>42402</c:v>
                </c:pt>
                <c:pt idx="132">
                  <c:v>42403</c:v>
                </c:pt>
                <c:pt idx="133">
                  <c:v>42404</c:v>
                </c:pt>
                <c:pt idx="134">
                  <c:v>42405</c:v>
                </c:pt>
                <c:pt idx="135">
                  <c:v>42406</c:v>
                </c:pt>
                <c:pt idx="136">
                  <c:v>42407</c:v>
                </c:pt>
                <c:pt idx="137">
                  <c:v>42408</c:v>
                </c:pt>
                <c:pt idx="138">
                  <c:v>42409</c:v>
                </c:pt>
                <c:pt idx="139">
                  <c:v>42410</c:v>
                </c:pt>
                <c:pt idx="140">
                  <c:v>42411</c:v>
                </c:pt>
                <c:pt idx="141">
                  <c:v>42412</c:v>
                </c:pt>
                <c:pt idx="142">
                  <c:v>42413</c:v>
                </c:pt>
                <c:pt idx="143">
                  <c:v>42414</c:v>
                </c:pt>
                <c:pt idx="144">
                  <c:v>42415</c:v>
                </c:pt>
                <c:pt idx="145">
                  <c:v>42416</c:v>
                </c:pt>
                <c:pt idx="146">
                  <c:v>42417</c:v>
                </c:pt>
                <c:pt idx="147">
                  <c:v>42418</c:v>
                </c:pt>
                <c:pt idx="148">
                  <c:v>42419</c:v>
                </c:pt>
                <c:pt idx="149">
                  <c:v>42420</c:v>
                </c:pt>
                <c:pt idx="150">
                  <c:v>42421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42427</c:v>
                </c:pt>
                <c:pt idx="157">
                  <c:v>42428</c:v>
                </c:pt>
                <c:pt idx="158">
                  <c:v>42429</c:v>
                </c:pt>
                <c:pt idx="159">
                  <c:v>42430</c:v>
                </c:pt>
                <c:pt idx="160">
                  <c:v>42431</c:v>
                </c:pt>
                <c:pt idx="161">
                  <c:v>42432</c:v>
                </c:pt>
                <c:pt idx="162">
                  <c:v>42433</c:v>
                </c:pt>
                <c:pt idx="163">
                  <c:v>42434</c:v>
                </c:pt>
                <c:pt idx="164">
                  <c:v>42435</c:v>
                </c:pt>
                <c:pt idx="165">
                  <c:v>42436</c:v>
                </c:pt>
                <c:pt idx="166">
                  <c:v>42437</c:v>
                </c:pt>
                <c:pt idx="167">
                  <c:v>42438</c:v>
                </c:pt>
                <c:pt idx="168">
                  <c:v>42439</c:v>
                </c:pt>
                <c:pt idx="169">
                  <c:v>42440</c:v>
                </c:pt>
                <c:pt idx="170">
                  <c:v>42441</c:v>
                </c:pt>
                <c:pt idx="171">
                  <c:v>42442</c:v>
                </c:pt>
                <c:pt idx="172">
                  <c:v>42443</c:v>
                </c:pt>
                <c:pt idx="173">
                  <c:v>42444</c:v>
                </c:pt>
                <c:pt idx="174">
                  <c:v>42445</c:v>
                </c:pt>
                <c:pt idx="175">
                  <c:v>42446</c:v>
                </c:pt>
                <c:pt idx="176">
                  <c:v>42447</c:v>
                </c:pt>
                <c:pt idx="177">
                  <c:v>42448</c:v>
                </c:pt>
                <c:pt idx="178">
                  <c:v>42449</c:v>
                </c:pt>
                <c:pt idx="179">
                  <c:v>42450</c:v>
                </c:pt>
                <c:pt idx="180">
                  <c:v>42451</c:v>
                </c:pt>
                <c:pt idx="181">
                  <c:v>42452</c:v>
                </c:pt>
                <c:pt idx="182">
                  <c:v>42453</c:v>
                </c:pt>
                <c:pt idx="183">
                  <c:v>42454</c:v>
                </c:pt>
                <c:pt idx="184">
                  <c:v>42455</c:v>
                </c:pt>
                <c:pt idx="185">
                  <c:v>42456</c:v>
                </c:pt>
                <c:pt idx="186">
                  <c:v>42457</c:v>
                </c:pt>
                <c:pt idx="187">
                  <c:v>42458</c:v>
                </c:pt>
                <c:pt idx="188">
                  <c:v>42459</c:v>
                </c:pt>
                <c:pt idx="189">
                  <c:v>42460</c:v>
                </c:pt>
                <c:pt idx="190">
                  <c:v>42461</c:v>
                </c:pt>
                <c:pt idx="191">
                  <c:v>42462</c:v>
                </c:pt>
                <c:pt idx="192">
                  <c:v>42463</c:v>
                </c:pt>
                <c:pt idx="193">
                  <c:v>42464</c:v>
                </c:pt>
                <c:pt idx="194">
                  <c:v>42465</c:v>
                </c:pt>
                <c:pt idx="195">
                  <c:v>42466</c:v>
                </c:pt>
                <c:pt idx="196">
                  <c:v>42467</c:v>
                </c:pt>
                <c:pt idx="197">
                  <c:v>42468</c:v>
                </c:pt>
                <c:pt idx="198">
                  <c:v>42469</c:v>
                </c:pt>
                <c:pt idx="199">
                  <c:v>42470</c:v>
                </c:pt>
                <c:pt idx="200">
                  <c:v>42471</c:v>
                </c:pt>
                <c:pt idx="201">
                  <c:v>42472</c:v>
                </c:pt>
                <c:pt idx="202">
                  <c:v>42473</c:v>
                </c:pt>
                <c:pt idx="203">
                  <c:v>42474</c:v>
                </c:pt>
                <c:pt idx="204">
                  <c:v>42475</c:v>
                </c:pt>
                <c:pt idx="205">
                  <c:v>42476</c:v>
                </c:pt>
                <c:pt idx="206">
                  <c:v>42477</c:v>
                </c:pt>
                <c:pt idx="207">
                  <c:v>42478</c:v>
                </c:pt>
                <c:pt idx="208">
                  <c:v>42479</c:v>
                </c:pt>
                <c:pt idx="209">
                  <c:v>42480</c:v>
                </c:pt>
                <c:pt idx="210">
                  <c:v>42481</c:v>
                </c:pt>
                <c:pt idx="211">
                  <c:v>42482</c:v>
                </c:pt>
                <c:pt idx="212">
                  <c:v>42483</c:v>
                </c:pt>
                <c:pt idx="213">
                  <c:v>42484</c:v>
                </c:pt>
                <c:pt idx="214">
                  <c:v>42485</c:v>
                </c:pt>
                <c:pt idx="215">
                  <c:v>42486</c:v>
                </c:pt>
                <c:pt idx="216">
                  <c:v>42487</c:v>
                </c:pt>
                <c:pt idx="217">
                  <c:v>42488</c:v>
                </c:pt>
                <c:pt idx="218">
                  <c:v>42489</c:v>
                </c:pt>
                <c:pt idx="219">
                  <c:v>42490</c:v>
                </c:pt>
                <c:pt idx="220">
                  <c:v>42491</c:v>
                </c:pt>
                <c:pt idx="221">
                  <c:v>42492</c:v>
                </c:pt>
                <c:pt idx="222">
                  <c:v>42493</c:v>
                </c:pt>
                <c:pt idx="223">
                  <c:v>42494</c:v>
                </c:pt>
                <c:pt idx="224">
                  <c:v>42495</c:v>
                </c:pt>
                <c:pt idx="225">
                  <c:v>42496</c:v>
                </c:pt>
                <c:pt idx="226">
                  <c:v>42497</c:v>
                </c:pt>
                <c:pt idx="227">
                  <c:v>42498</c:v>
                </c:pt>
                <c:pt idx="228">
                  <c:v>42499</c:v>
                </c:pt>
                <c:pt idx="229">
                  <c:v>42500</c:v>
                </c:pt>
                <c:pt idx="230">
                  <c:v>42501</c:v>
                </c:pt>
                <c:pt idx="231">
                  <c:v>42502</c:v>
                </c:pt>
                <c:pt idx="232">
                  <c:v>42503</c:v>
                </c:pt>
                <c:pt idx="233">
                  <c:v>42504</c:v>
                </c:pt>
                <c:pt idx="234">
                  <c:v>42505</c:v>
                </c:pt>
                <c:pt idx="235">
                  <c:v>42506</c:v>
                </c:pt>
                <c:pt idx="236">
                  <c:v>42507</c:v>
                </c:pt>
                <c:pt idx="237">
                  <c:v>42508</c:v>
                </c:pt>
                <c:pt idx="238">
                  <c:v>42509</c:v>
                </c:pt>
                <c:pt idx="239">
                  <c:v>42510</c:v>
                </c:pt>
                <c:pt idx="240">
                  <c:v>42511</c:v>
                </c:pt>
                <c:pt idx="241">
                  <c:v>42512</c:v>
                </c:pt>
                <c:pt idx="242">
                  <c:v>42513</c:v>
                </c:pt>
                <c:pt idx="243">
                  <c:v>42514</c:v>
                </c:pt>
                <c:pt idx="244">
                  <c:v>42515</c:v>
                </c:pt>
                <c:pt idx="245">
                  <c:v>42516</c:v>
                </c:pt>
                <c:pt idx="246">
                  <c:v>42517</c:v>
                </c:pt>
                <c:pt idx="247">
                  <c:v>42518</c:v>
                </c:pt>
                <c:pt idx="248">
                  <c:v>42519</c:v>
                </c:pt>
                <c:pt idx="249">
                  <c:v>42520</c:v>
                </c:pt>
                <c:pt idx="250">
                  <c:v>42521</c:v>
                </c:pt>
                <c:pt idx="251">
                  <c:v>42522</c:v>
                </c:pt>
                <c:pt idx="252">
                  <c:v>42523</c:v>
                </c:pt>
                <c:pt idx="253">
                  <c:v>42524</c:v>
                </c:pt>
                <c:pt idx="254">
                  <c:v>42525</c:v>
                </c:pt>
                <c:pt idx="255">
                  <c:v>42526</c:v>
                </c:pt>
                <c:pt idx="256">
                  <c:v>42527</c:v>
                </c:pt>
                <c:pt idx="257">
                  <c:v>42528</c:v>
                </c:pt>
                <c:pt idx="258">
                  <c:v>42529</c:v>
                </c:pt>
                <c:pt idx="259">
                  <c:v>42530</c:v>
                </c:pt>
                <c:pt idx="260">
                  <c:v>42531</c:v>
                </c:pt>
                <c:pt idx="261">
                  <c:v>42532</c:v>
                </c:pt>
                <c:pt idx="262">
                  <c:v>42533</c:v>
                </c:pt>
                <c:pt idx="263">
                  <c:v>42534</c:v>
                </c:pt>
                <c:pt idx="264">
                  <c:v>42535</c:v>
                </c:pt>
                <c:pt idx="265">
                  <c:v>42536</c:v>
                </c:pt>
                <c:pt idx="266">
                  <c:v>42537</c:v>
                </c:pt>
                <c:pt idx="267">
                  <c:v>42538</c:v>
                </c:pt>
                <c:pt idx="268">
                  <c:v>42539</c:v>
                </c:pt>
                <c:pt idx="269">
                  <c:v>42540</c:v>
                </c:pt>
                <c:pt idx="270">
                  <c:v>42541</c:v>
                </c:pt>
                <c:pt idx="271">
                  <c:v>42542</c:v>
                </c:pt>
                <c:pt idx="272">
                  <c:v>42543</c:v>
                </c:pt>
                <c:pt idx="273">
                  <c:v>42544</c:v>
                </c:pt>
                <c:pt idx="274">
                  <c:v>42545</c:v>
                </c:pt>
                <c:pt idx="275">
                  <c:v>42546</c:v>
                </c:pt>
                <c:pt idx="276">
                  <c:v>42547</c:v>
                </c:pt>
                <c:pt idx="277">
                  <c:v>42548</c:v>
                </c:pt>
                <c:pt idx="278">
                  <c:v>42549</c:v>
                </c:pt>
                <c:pt idx="279">
                  <c:v>42550</c:v>
                </c:pt>
                <c:pt idx="280">
                  <c:v>42551</c:v>
                </c:pt>
                <c:pt idx="281">
                  <c:v>42552</c:v>
                </c:pt>
                <c:pt idx="282">
                  <c:v>42553</c:v>
                </c:pt>
                <c:pt idx="283">
                  <c:v>42554</c:v>
                </c:pt>
                <c:pt idx="284">
                  <c:v>42555</c:v>
                </c:pt>
                <c:pt idx="285">
                  <c:v>42556</c:v>
                </c:pt>
                <c:pt idx="286">
                  <c:v>42557</c:v>
                </c:pt>
                <c:pt idx="287">
                  <c:v>42558</c:v>
                </c:pt>
                <c:pt idx="288">
                  <c:v>42559</c:v>
                </c:pt>
                <c:pt idx="289">
                  <c:v>42560</c:v>
                </c:pt>
                <c:pt idx="290">
                  <c:v>42561</c:v>
                </c:pt>
                <c:pt idx="291">
                  <c:v>42562</c:v>
                </c:pt>
                <c:pt idx="292">
                  <c:v>42563</c:v>
                </c:pt>
                <c:pt idx="293">
                  <c:v>42564</c:v>
                </c:pt>
                <c:pt idx="294">
                  <c:v>42565</c:v>
                </c:pt>
                <c:pt idx="295">
                  <c:v>42566</c:v>
                </c:pt>
                <c:pt idx="296">
                  <c:v>42567</c:v>
                </c:pt>
                <c:pt idx="297">
                  <c:v>42568</c:v>
                </c:pt>
                <c:pt idx="298">
                  <c:v>42569</c:v>
                </c:pt>
                <c:pt idx="299">
                  <c:v>42570</c:v>
                </c:pt>
                <c:pt idx="300">
                  <c:v>42571</c:v>
                </c:pt>
                <c:pt idx="301">
                  <c:v>42572</c:v>
                </c:pt>
                <c:pt idx="302">
                  <c:v>42573</c:v>
                </c:pt>
                <c:pt idx="303">
                  <c:v>42574</c:v>
                </c:pt>
                <c:pt idx="304">
                  <c:v>42575</c:v>
                </c:pt>
                <c:pt idx="305">
                  <c:v>42576</c:v>
                </c:pt>
                <c:pt idx="306">
                  <c:v>42577</c:v>
                </c:pt>
                <c:pt idx="307">
                  <c:v>42578</c:v>
                </c:pt>
                <c:pt idx="308">
                  <c:v>42579</c:v>
                </c:pt>
                <c:pt idx="309">
                  <c:v>42580</c:v>
                </c:pt>
                <c:pt idx="310">
                  <c:v>42581</c:v>
                </c:pt>
                <c:pt idx="311">
                  <c:v>42582</c:v>
                </c:pt>
                <c:pt idx="312">
                  <c:v>42583</c:v>
                </c:pt>
                <c:pt idx="313">
                  <c:v>42584</c:v>
                </c:pt>
                <c:pt idx="314">
                  <c:v>42585</c:v>
                </c:pt>
                <c:pt idx="315">
                  <c:v>42586</c:v>
                </c:pt>
                <c:pt idx="316">
                  <c:v>42587</c:v>
                </c:pt>
                <c:pt idx="317">
                  <c:v>42588</c:v>
                </c:pt>
                <c:pt idx="318">
                  <c:v>42589</c:v>
                </c:pt>
                <c:pt idx="319">
                  <c:v>42590</c:v>
                </c:pt>
                <c:pt idx="320">
                  <c:v>42591</c:v>
                </c:pt>
                <c:pt idx="321">
                  <c:v>42592</c:v>
                </c:pt>
                <c:pt idx="322">
                  <c:v>42593</c:v>
                </c:pt>
                <c:pt idx="323">
                  <c:v>42594</c:v>
                </c:pt>
                <c:pt idx="324">
                  <c:v>42595</c:v>
                </c:pt>
                <c:pt idx="325">
                  <c:v>42596</c:v>
                </c:pt>
                <c:pt idx="326">
                  <c:v>42597</c:v>
                </c:pt>
                <c:pt idx="327">
                  <c:v>42598</c:v>
                </c:pt>
                <c:pt idx="328">
                  <c:v>42599</c:v>
                </c:pt>
                <c:pt idx="329">
                  <c:v>42600</c:v>
                </c:pt>
                <c:pt idx="330">
                  <c:v>42601</c:v>
                </c:pt>
                <c:pt idx="331">
                  <c:v>42602</c:v>
                </c:pt>
                <c:pt idx="332">
                  <c:v>42603</c:v>
                </c:pt>
                <c:pt idx="333">
                  <c:v>42604</c:v>
                </c:pt>
                <c:pt idx="334">
                  <c:v>42605</c:v>
                </c:pt>
                <c:pt idx="335">
                  <c:v>42606</c:v>
                </c:pt>
                <c:pt idx="336">
                  <c:v>42607</c:v>
                </c:pt>
                <c:pt idx="337">
                  <c:v>42608</c:v>
                </c:pt>
                <c:pt idx="338">
                  <c:v>42609</c:v>
                </c:pt>
                <c:pt idx="339">
                  <c:v>42610</c:v>
                </c:pt>
                <c:pt idx="340">
                  <c:v>42611</c:v>
                </c:pt>
                <c:pt idx="341">
                  <c:v>42612</c:v>
                </c:pt>
                <c:pt idx="342">
                  <c:v>42613</c:v>
                </c:pt>
                <c:pt idx="343">
                  <c:v>42614</c:v>
                </c:pt>
                <c:pt idx="344">
                  <c:v>42615</c:v>
                </c:pt>
                <c:pt idx="345">
                  <c:v>42616</c:v>
                </c:pt>
                <c:pt idx="346">
                  <c:v>42617</c:v>
                </c:pt>
                <c:pt idx="347">
                  <c:v>42618</c:v>
                </c:pt>
                <c:pt idx="348">
                  <c:v>42619</c:v>
                </c:pt>
                <c:pt idx="349">
                  <c:v>42620</c:v>
                </c:pt>
                <c:pt idx="350">
                  <c:v>42621</c:v>
                </c:pt>
                <c:pt idx="351">
                  <c:v>42622</c:v>
                </c:pt>
                <c:pt idx="352">
                  <c:v>42623</c:v>
                </c:pt>
                <c:pt idx="353">
                  <c:v>42624</c:v>
                </c:pt>
                <c:pt idx="354">
                  <c:v>42625</c:v>
                </c:pt>
                <c:pt idx="355">
                  <c:v>42626</c:v>
                </c:pt>
                <c:pt idx="356">
                  <c:v>42627</c:v>
                </c:pt>
                <c:pt idx="357">
                  <c:v>42628</c:v>
                </c:pt>
                <c:pt idx="358">
                  <c:v>42629</c:v>
                </c:pt>
                <c:pt idx="359">
                  <c:v>42630</c:v>
                </c:pt>
                <c:pt idx="360">
                  <c:v>42631</c:v>
                </c:pt>
                <c:pt idx="361">
                  <c:v>42632</c:v>
                </c:pt>
                <c:pt idx="362">
                  <c:v>42633</c:v>
                </c:pt>
                <c:pt idx="363">
                  <c:v>42634</c:v>
                </c:pt>
                <c:pt idx="364">
                  <c:v>42635</c:v>
                </c:pt>
                <c:pt idx="365">
                  <c:v>42636</c:v>
                </c:pt>
                <c:pt idx="366">
                  <c:v>42637</c:v>
                </c:pt>
              </c:numCache>
            </c:numRef>
          </c:xVal>
          <c:yVal>
            <c:numRef>
              <c:f>'Smap - Diário'!$U$18:$U$384</c:f>
              <c:numCache>
                <c:formatCode>0</c:formatCode>
                <c:ptCount val="367"/>
                <c:pt idx="0">
                  <c:v>35</c:v>
                </c:pt>
                <c:pt idx="1">
                  <c:v>34.481594727989503</c:v>
                </c:pt>
                <c:pt idx="2">
                  <c:v>33.845415460183524</c:v>
                </c:pt>
                <c:pt idx="3">
                  <c:v>34.499316607486783</c:v>
                </c:pt>
                <c:pt idx="4">
                  <c:v>35.486697653410644</c:v>
                </c:pt>
                <c:pt idx="5">
                  <c:v>37.225637966883752</c:v>
                </c:pt>
                <c:pt idx="6">
                  <c:v>38.461703557032727</c:v>
                </c:pt>
                <c:pt idx="7">
                  <c:v>40.264315502319477</c:v>
                </c:pt>
                <c:pt idx="8">
                  <c:v>41.618711500027224</c:v>
                </c:pt>
                <c:pt idx="9">
                  <c:v>42.470575707308448</c:v>
                </c:pt>
                <c:pt idx="10">
                  <c:v>43.39220551631535</c:v>
                </c:pt>
                <c:pt idx="11">
                  <c:v>45.340976265499052</c:v>
                </c:pt>
                <c:pt idx="12">
                  <c:v>46.655294777379162</c:v>
                </c:pt>
                <c:pt idx="13">
                  <c:v>47.453999376650771</c:v>
                </c:pt>
                <c:pt idx="14">
                  <c:v>47.834249471170303</c:v>
                </c:pt>
                <c:pt idx="15">
                  <c:v>47.87276666514078</c:v>
                </c:pt>
                <c:pt idx="16">
                  <c:v>47.638055364261206</c:v>
                </c:pt>
                <c:pt idx="17">
                  <c:v>49.890645565267981</c:v>
                </c:pt>
                <c:pt idx="18">
                  <c:v>52.108972211949514</c:v>
                </c:pt>
                <c:pt idx="19">
                  <c:v>55.178213196864284</c:v>
                </c:pt>
                <c:pt idx="20">
                  <c:v>58.696242271656033</c:v>
                </c:pt>
                <c:pt idx="21">
                  <c:v>61.176322836685557</c:v>
                </c:pt>
                <c:pt idx="22">
                  <c:v>62.835405380699292</c:v>
                </c:pt>
                <c:pt idx="23">
                  <c:v>63.850252761286356</c:v>
                </c:pt>
                <c:pt idx="24">
                  <c:v>64.353180883768218</c:v>
                </c:pt>
                <c:pt idx="25">
                  <c:v>64.437017671430894</c:v>
                </c:pt>
                <c:pt idx="26">
                  <c:v>64.171124329711034</c:v>
                </c:pt>
                <c:pt idx="27">
                  <c:v>63.619948598999315</c:v>
                </c:pt>
                <c:pt idx="28">
                  <c:v>62.83538800718874</c:v>
                </c:pt>
                <c:pt idx="29">
                  <c:v>61.859633300473504</c:v>
                </c:pt>
                <c:pt idx="30">
                  <c:v>61.490078561226746</c:v>
                </c:pt>
                <c:pt idx="31">
                  <c:v>60.932412589007278</c:v>
                </c:pt>
                <c:pt idx="32">
                  <c:v>60.151795572580887</c:v>
                </c:pt>
                <c:pt idx="33">
                  <c:v>59.223171089560985</c:v>
                </c:pt>
                <c:pt idx="34">
                  <c:v>58.528651492785031</c:v>
                </c:pt>
                <c:pt idx="35">
                  <c:v>58.004845514834891</c:v>
                </c:pt>
                <c:pt idx="36">
                  <c:v>57.652570476279493</c:v>
                </c:pt>
                <c:pt idx="37">
                  <c:v>57.053469030211104</c:v>
                </c:pt>
                <c:pt idx="38">
                  <c:v>56.251680884475782</c:v>
                </c:pt>
                <c:pt idx="39">
                  <c:v>56.084399318939305</c:v>
                </c:pt>
                <c:pt idx="40">
                  <c:v>56.35218064830466</c:v>
                </c:pt>
                <c:pt idx="41">
                  <c:v>56.295770671850534</c:v>
                </c:pt>
                <c:pt idx="42">
                  <c:v>56.415086571603574</c:v>
                </c:pt>
                <c:pt idx="43">
                  <c:v>57.356984804316632</c:v>
                </c:pt>
                <c:pt idx="44">
                  <c:v>58.109135338705364</c:v>
                </c:pt>
                <c:pt idx="45">
                  <c:v>58.600566603645291</c:v>
                </c:pt>
                <c:pt idx="46">
                  <c:v>58.679029836544892</c:v>
                </c:pt>
                <c:pt idx="47">
                  <c:v>59.52195851795689</c:v>
                </c:pt>
                <c:pt idx="48">
                  <c:v>59.937507589090401</c:v>
                </c:pt>
                <c:pt idx="49">
                  <c:v>59.945517861284515</c:v>
                </c:pt>
                <c:pt idx="50">
                  <c:v>59.884171001710463</c:v>
                </c:pt>
                <c:pt idx="51">
                  <c:v>59.510041641947787</c:v>
                </c:pt>
                <c:pt idx="52">
                  <c:v>59.028434843926696</c:v>
                </c:pt>
                <c:pt idx="53">
                  <c:v>59.971907967491028</c:v>
                </c:pt>
                <c:pt idx="54">
                  <c:v>60.469719447755914</c:v>
                </c:pt>
                <c:pt idx="55">
                  <c:v>62.414701875694817</c:v>
                </c:pt>
                <c:pt idx="56">
                  <c:v>65.055498017237923</c:v>
                </c:pt>
                <c:pt idx="57">
                  <c:v>67.096650483954676</c:v>
                </c:pt>
                <c:pt idx="58">
                  <c:v>69.838015073233748</c:v>
                </c:pt>
                <c:pt idx="59">
                  <c:v>72.948102514743979</c:v>
                </c:pt>
                <c:pt idx="60">
                  <c:v>75.015593378799636</c:v>
                </c:pt>
                <c:pt idx="61">
                  <c:v>76.452765706518974</c:v>
                </c:pt>
                <c:pt idx="62">
                  <c:v>79.044629022747515</c:v>
                </c:pt>
                <c:pt idx="63">
                  <c:v>81.995607919903847</c:v>
                </c:pt>
                <c:pt idx="64">
                  <c:v>84.681932225916157</c:v>
                </c:pt>
                <c:pt idx="65">
                  <c:v>86.362957920990823</c:v>
                </c:pt>
                <c:pt idx="66">
                  <c:v>87.280841960327422</c:v>
                </c:pt>
                <c:pt idx="67">
                  <c:v>89.148846109165063</c:v>
                </c:pt>
                <c:pt idx="68">
                  <c:v>90.287850538882438</c:v>
                </c:pt>
                <c:pt idx="69">
                  <c:v>90.902354293268672</c:v>
                </c:pt>
                <c:pt idx="70">
                  <c:v>91.018137937207868</c:v>
                </c:pt>
                <c:pt idx="71">
                  <c:v>92.039752375477775</c:v>
                </c:pt>
                <c:pt idx="72">
                  <c:v>92.685142616784404</c:v>
                </c:pt>
                <c:pt idx="73">
                  <c:v>93.16895597838753</c:v>
                </c:pt>
                <c:pt idx="74">
                  <c:v>93.142105036647038</c:v>
                </c:pt>
                <c:pt idx="75">
                  <c:v>93.867620452187111</c:v>
                </c:pt>
                <c:pt idx="76">
                  <c:v>94.115545644556477</c:v>
                </c:pt>
                <c:pt idx="77">
                  <c:v>93.889497947423195</c:v>
                </c:pt>
                <c:pt idx="78">
                  <c:v>93.304445474123312</c:v>
                </c:pt>
                <c:pt idx="79">
                  <c:v>93.513928246649343</c:v>
                </c:pt>
                <c:pt idx="80">
                  <c:v>94.243865536848375</c:v>
                </c:pt>
                <c:pt idx="81">
                  <c:v>95.117258495508906</c:v>
                </c:pt>
                <c:pt idx="82">
                  <c:v>95.390799961974608</c:v>
                </c:pt>
                <c:pt idx="83">
                  <c:v>96.307064286322856</c:v>
                </c:pt>
                <c:pt idx="84">
                  <c:v>96.657146834494</c:v>
                </c:pt>
                <c:pt idx="85">
                  <c:v>96.503100828498006</c:v>
                </c:pt>
                <c:pt idx="86">
                  <c:v>95.942440538627082</c:v>
                </c:pt>
                <c:pt idx="87">
                  <c:v>95.191331369200483</c:v>
                </c:pt>
                <c:pt idx="88">
                  <c:v>94.606962380050689</c:v>
                </c:pt>
                <c:pt idx="89">
                  <c:v>93.921972322938515</c:v>
                </c:pt>
                <c:pt idx="90">
                  <c:v>92.946566181199799</c:v>
                </c:pt>
                <c:pt idx="91">
                  <c:v>91.725334489069439</c:v>
                </c:pt>
                <c:pt idx="92">
                  <c:v>90.332798259498716</c:v>
                </c:pt>
                <c:pt idx="93">
                  <c:v>89.221722133602455</c:v>
                </c:pt>
                <c:pt idx="94">
                  <c:v>87.999459315046636</c:v>
                </c:pt>
                <c:pt idx="95">
                  <c:v>87.057565639258513</c:v>
                </c:pt>
                <c:pt idx="96">
                  <c:v>86.472079344371025</c:v>
                </c:pt>
                <c:pt idx="97">
                  <c:v>87.42525907910337</c:v>
                </c:pt>
                <c:pt idx="98">
                  <c:v>89.522007588430398</c:v>
                </c:pt>
                <c:pt idx="99">
                  <c:v>90.995576445472622</c:v>
                </c:pt>
                <c:pt idx="100">
                  <c:v>92.567818980393525</c:v>
                </c:pt>
                <c:pt idx="101">
                  <c:v>93.504876355723155</c:v>
                </c:pt>
                <c:pt idx="102">
                  <c:v>94.698826307931654</c:v>
                </c:pt>
                <c:pt idx="103">
                  <c:v>95.57969567486623</c:v>
                </c:pt>
                <c:pt idx="104">
                  <c:v>95.840312705194847</c:v>
                </c:pt>
                <c:pt idx="105">
                  <c:v>95.604995447868305</c:v>
                </c:pt>
                <c:pt idx="106">
                  <c:v>94.970567794063115</c:v>
                </c:pt>
                <c:pt idx="107">
                  <c:v>94.01347515495317</c:v>
                </c:pt>
                <c:pt idx="108">
                  <c:v>92.891158270765459</c:v>
                </c:pt>
                <c:pt idx="109">
                  <c:v>92.943492320526545</c:v>
                </c:pt>
                <c:pt idx="110">
                  <c:v>95.363227490274838</c:v>
                </c:pt>
                <c:pt idx="111">
                  <c:v>99.4370066834298</c:v>
                </c:pt>
                <c:pt idx="112">
                  <c:v>103.2603962014107</c:v>
                </c:pt>
                <c:pt idx="113">
                  <c:v>106.17485884383144</c:v>
                </c:pt>
                <c:pt idx="114">
                  <c:v>107.9776356877815</c:v>
                </c:pt>
                <c:pt idx="115">
                  <c:v>108.91236817393806</c:v>
                </c:pt>
                <c:pt idx="116">
                  <c:v>109.16768468709971</c:v>
                </c:pt>
                <c:pt idx="117">
                  <c:v>108.87298787011845</c:v>
                </c:pt>
                <c:pt idx="118">
                  <c:v>108.1383035412845</c:v>
                </c:pt>
                <c:pt idx="119">
                  <c:v>107.04987094741801</c:v>
                </c:pt>
                <c:pt idx="120">
                  <c:v>105.67614766678517</c:v>
                </c:pt>
                <c:pt idx="121">
                  <c:v>104.0720783777635</c:v>
                </c:pt>
                <c:pt idx="122">
                  <c:v>102.28218853340287</c:v>
                </c:pt>
                <c:pt idx="123">
                  <c:v>100.34286516333982</c:v>
                </c:pt>
                <c:pt idx="124">
                  <c:v>98.28406435803052</c:v>
                </c:pt>
                <c:pt idx="125">
                  <c:v>96.860711497247095</c:v>
                </c:pt>
                <c:pt idx="126">
                  <c:v>95.308268893382277</c:v>
                </c:pt>
                <c:pt idx="127">
                  <c:v>93.67745160285348</c:v>
                </c:pt>
                <c:pt idx="128">
                  <c:v>91.902064289673845</c:v>
                </c:pt>
                <c:pt idx="129">
                  <c:v>90.079111632152802</c:v>
                </c:pt>
                <c:pt idx="130">
                  <c:v>88.27502886556519</c:v>
                </c:pt>
                <c:pt idx="131">
                  <c:v>86.370889411937767</c:v>
                </c:pt>
                <c:pt idx="132">
                  <c:v>84.398175571406853</c:v>
                </c:pt>
                <c:pt idx="133">
                  <c:v>82.47051857726386</c:v>
                </c:pt>
                <c:pt idx="134">
                  <c:v>81.342441330534271</c:v>
                </c:pt>
                <c:pt idx="135">
                  <c:v>80.662079259769541</c:v>
                </c:pt>
                <c:pt idx="136">
                  <c:v>79.902404787440162</c:v>
                </c:pt>
                <c:pt idx="137">
                  <c:v>78.898530296287291</c:v>
                </c:pt>
                <c:pt idx="138">
                  <c:v>77.714599735820158</c:v>
                </c:pt>
                <c:pt idx="139">
                  <c:v>76.364337721440705</c:v>
                </c:pt>
                <c:pt idx="140">
                  <c:v>74.8785330152309</c:v>
                </c:pt>
                <c:pt idx="141">
                  <c:v>73.704285289465702</c:v>
                </c:pt>
                <c:pt idx="142">
                  <c:v>72.864016867952273</c:v>
                </c:pt>
                <c:pt idx="143">
                  <c:v>72.369304325270647</c:v>
                </c:pt>
                <c:pt idx="144">
                  <c:v>71.610737872260245</c:v>
                </c:pt>
                <c:pt idx="145">
                  <c:v>70.636772032951569</c:v>
                </c:pt>
                <c:pt idx="146">
                  <c:v>70.396568515977791</c:v>
                </c:pt>
                <c:pt idx="147">
                  <c:v>70.514212650760129</c:v>
                </c:pt>
                <c:pt idx="148">
                  <c:v>70.690135022977969</c:v>
                </c:pt>
                <c:pt idx="149">
                  <c:v>71.934665977973907</c:v>
                </c:pt>
                <c:pt idx="150">
                  <c:v>72.601245355240138</c:v>
                </c:pt>
                <c:pt idx="151">
                  <c:v>72.995494464092019</c:v>
                </c:pt>
                <c:pt idx="152">
                  <c:v>74.410201624657759</c:v>
                </c:pt>
                <c:pt idx="153">
                  <c:v>76.227222986640896</c:v>
                </c:pt>
                <c:pt idx="154">
                  <c:v>79.029332947146017</c:v>
                </c:pt>
                <c:pt idx="155">
                  <c:v>81.120742824772947</c:v>
                </c:pt>
                <c:pt idx="156">
                  <c:v>83.315456934990323</c:v>
                </c:pt>
                <c:pt idx="157">
                  <c:v>85.494141008739589</c:v>
                </c:pt>
                <c:pt idx="158">
                  <c:v>88.633716567871446</c:v>
                </c:pt>
                <c:pt idx="159">
                  <c:v>91.669144804352982</c:v>
                </c:pt>
                <c:pt idx="160">
                  <c:v>93.642542505104942</c:v>
                </c:pt>
                <c:pt idx="161">
                  <c:v>94.806691695401781</c:v>
                </c:pt>
                <c:pt idx="162">
                  <c:v>95.342330724447535</c:v>
                </c:pt>
                <c:pt idx="163">
                  <c:v>95.914728257782926</c:v>
                </c:pt>
                <c:pt idx="164">
                  <c:v>95.957092155669471</c:v>
                </c:pt>
                <c:pt idx="165">
                  <c:v>95.571126636235192</c:v>
                </c:pt>
                <c:pt idx="166">
                  <c:v>94.83716606491906</c:v>
                </c:pt>
                <c:pt idx="167">
                  <c:v>93.819438003634929</c:v>
                </c:pt>
                <c:pt idx="168">
                  <c:v>92.895774193305868</c:v>
                </c:pt>
                <c:pt idx="169">
                  <c:v>93.373170505979957</c:v>
                </c:pt>
                <c:pt idx="170">
                  <c:v>93.647382327190201</c:v>
                </c:pt>
                <c:pt idx="171">
                  <c:v>93.465606416486239</c:v>
                </c:pt>
                <c:pt idx="172">
                  <c:v>92.90655199996516</c:v>
                </c:pt>
                <c:pt idx="173">
                  <c:v>92.040017592883729</c:v>
                </c:pt>
                <c:pt idx="174">
                  <c:v>90.929389391701775</c:v>
                </c:pt>
                <c:pt idx="175">
                  <c:v>90.605690976594246</c:v>
                </c:pt>
                <c:pt idx="176">
                  <c:v>90.040808352856132</c:v>
                </c:pt>
                <c:pt idx="177">
                  <c:v>89.179680687685263</c:v>
                </c:pt>
                <c:pt idx="178">
                  <c:v>88.076406027066866</c:v>
                </c:pt>
                <c:pt idx="179">
                  <c:v>86.774481958715171</c:v>
                </c:pt>
                <c:pt idx="180">
                  <c:v>85.309918164335357</c:v>
                </c:pt>
                <c:pt idx="181">
                  <c:v>83.712510835783988</c:v>
                </c:pt>
                <c:pt idx="182">
                  <c:v>82.530445292323137</c:v>
                </c:pt>
                <c:pt idx="183">
                  <c:v>81.584991337684954</c:v>
                </c:pt>
                <c:pt idx="184">
                  <c:v>81.28603389620541</c:v>
                </c:pt>
                <c:pt idx="185">
                  <c:v>81.024602055805317</c:v>
                </c:pt>
                <c:pt idx="186">
                  <c:v>80.485171700989497</c:v>
                </c:pt>
                <c:pt idx="187">
                  <c:v>79.678574824512808</c:v>
                </c:pt>
                <c:pt idx="188">
                  <c:v>78.652666786221957</c:v>
                </c:pt>
                <c:pt idx="189">
                  <c:v>77.446113315152161</c:v>
                </c:pt>
                <c:pt idx="190">
                  <c:v>76.098118465465404</c:v>
                </c:pt>
                <c:pt idx="191">
                  <c:v>74.644696915322257</c:v>
                </c:pt>
                <c:pt idx="192">
                  <c:v>73.105405791802525</c:v>
                </c:pt>
                <c:pt idx="193">
                  <c:v>71.495774472907584</c:v>
                </c:pt>
                <c:pt idx="194">
                  <c:v>69.862808727128339</c:v>
                </c:pt>
                <c:pt idx="195">
                  <c:v>68.26713997052849</c:v>
                </c:pt>
                <c:pt idx="196">
                  <c:v>66.707916338697871</c:v>
                </c:pt>
                <c:pt idx="197">
                  <c:v>65.184305423836321</c:v>
                </c:pt>
                <c:pt idx="198">
                  <c:v>63.695493830364157</c:v>
                </c:pt>
                <c:pt idx="199">
                  <c:v>62.240686740682342</c:v>
                </c:pt>
                <c:pt idx="200">
                  <c:v>60.819107490850939</c:v>
                </c:pt>
                <c:pt idx="201">
                  <c:v>59.429997155958922</c:v>
                </c:pt>
                <c:pt idx="202">
                  <c:v>58.072614144964135</c:v>
                </c:pt>
                <c:pt idx="203">
                  <c:v>56.746233804787288</c:v>
                </c:pt>
                <c:pt idx="204">
                  <c:v>55.450148033448286</c:v>
                </c:pt>
                <c:pt idx="205">
                  <c:v>54.183664902038593</c:v>
                </c:pt>
                <c:pt idx="206">
                  <c:v>52.946108285327782</c:v>
                </c:pt>
                <c:pt idx="207">
                  <c:v>51.736817500807064</c:v>
                </c:pt>
                <c:pt idx="208">
                  <c:v>50.555146955976973</c:v>
                </c:pt>
                <c:pt idx="209">
                  <c:v>49.40046580369112</c:v>
                </c:pt>
                <c:pt idx="210">
                  <c:v>48.272157605371852</c:v>
                </c:pt>
                <c:pt idx="211">
                  <c:v>47.169620001918105</c:v>
                </c:pt>
                <c:pt idx="212">
                  <c:v>46.092264392129671</c:v>
                </c:pt>
                <c:pt idx="213">
                  <c:v>45.039515618476344</c:v>
                </c:pt>
                <c:pt idx="214">
                  <c:v>44.01081166004407</c:v>
                </c:pt>
                <c:pt idx="215">
                  <c:v>43.005603332494211</c:v>
                </c:pt>
                <c:pt idx="216">
                  <c:v>42.023353994875734</c:v>
                </c:pt>
                <c:pt idx="217">
                  <c:v>41.239542735566367</c:v>
                </c:pt>
                <c:pt idx="218">
                  <c:v>40.367890565870049</c:v>
                </c:pt>
                <c:pt idx="219">
                  <c:v>39.44588667110267</c:v>
                </c:pt>
                <c:pt idx="220">
                  <c:v>38.544941374395528</c:v>
                </c:pt>
                <c:pt idx="221">
                  <c:v>37.664573696704196</c:v>
                </c:pt>
                <c:pt idx="222">
                  <c:v>36.804313644560793</c:v>
                </c:pt>
                <c:pt idx="223">
                  <c:v>35.963701959163117</c:v>
                </c:pt>
                <c:pt idx="224">
                  <c:v>35.142289871194464</c:v>
                </c:pt>
                <c:pt idx="225">
                  <c:v>34.3396388612435</c:v>
                </c:pt>
                <c:pt idx="226">
                  <c:v>33.555320425696095</c:v>
                </c:pt>
                <c:pt idx="227">
                  <c:v>32.788915847974209</c:v>
                </c:pt>
                <c:pt idx="228">
                  <c:v>32.040015974999626</c:v>
                </c:pt>
                <c:pt idx="229">
                  <c:v>31.546485471419704</c:v>
                </c:pt>
                <c:pt idx="230">
                  <c:v>32.989220436292349</c:v>
                </c:pt>
                <c:pt idx="231">
                  <c:v>34.625776620180837</c:v>
                </c:pt>
                <c:pt idx="232">
                  <c:v>35.870346606511042</c:v>
                </c:pt>
                <c:pt idx="233">
                  <c:v>36.793714517703798</c:v>
                </c:pt>
                <c:pt idx="234">
                  <c:v>37.443111639229123</c:v>
                </c:pt>
                <c:pt idx="235">
                  <c:v>37.851254897131895</c:v>
                </c:pt>
                <c:pt idx="236">
                  <c:v>38.076927161409913</c:v>
                </c:pt>
                <c:pt idx="237">
                  <c:v>38.623190891055621</c:v>
                </c:pt>
                <c:pt idx="238">
                  <c:v>38.936882396189432</c:v>
                </c:pt>
                <c:pt idx="239">
                  <c:v>39.869910630726444</c:v>
                </c:pt>
                <c:pt idx="240">
                  <c:v>40.554252343749297</c:v>
                </c:pt>
                <c:pt idx="241">
                  <c:v>43.002195467806004</c:v>
                </c:pt>
                <c:pt idx="242">
                  <c:v>45.639573660584652</c:v>
                </c:pt>
                <c:pt idx="243">
                  <c:v>48.939042791847697</c:v>
                </c:pt>
                <c:pt idx="244">
                  <c:v>51.511466402207112</c:v>
                </c:pt>
                <c:pt idx="245">
                  <c:v>53.467357402897022</c:v>
                </c:pt>
                <c:pt idx="246">
                  <c:v>54.908005725437903</c:v>
                </c:pt>
                <c:pt idx="247">
                  <c:v>55.925952586685298</c:v>
                </c:pt>
                <c:pt idx="248">
                  <c:v>56.682544427822066</c:v>
                </c:pt>
                <c:pt idx="249">
                  <c:v>57.590289769517781</c:v>
                </c:pt>
                <c:pt idx="250">
                  <c:v>59.891088129317417</c:v>
                </c:pt>
                <c:pt idx="251">
                  <c:v>63.229250466462332</c:v>
                </c:pt>
                <c:pt idx="252">
                  <c:v>66.132055240841197</c:v>
                </c:pt>
                <c:pt idx="253">
                  <c:v>69.028567147525777</c:v>
                </c:pt>
                <c:pt idx="254">
                  <c:v>71.29732819067182</c:v>
                </c:pt>
                <c:pt idx="255">
                  <c:v>72.958630504284983</c:v>
                </c:pt>
                <c:pt idx="256">
                  <c:v>75.887783180284302</c:v>
                </c:pt>
                <c:pt idx="257">
                  <c:v>80.085154521494573</c:v>
                </c:pt>
                <c:pt idx="258">
                  <c:v>84.854197668749705</c:v>
                </c:pt>
                <c:pt idx="259">
                  <c:v>88.465821128638311</c:v>
                </c:pt>
                <c:pt idx="260">
                  <c:v>91.146610261580463</c:v>
                </c:pt>
                <c:pt idx="261">
                  <c:v>93.063252970722246</c:v>
                </c:pt>
                <c:pt idx="262">
                  <c:v>94.360874518225486</c:v>
                </c:pt>
                <c:pt idx="263">
                  <c:v>95.145207158769011</c:v>
                </c:pt>
                <c:pt idx="264">
                  <c:v>95.500560391898972</c:v>
                </c:pt>
                <c:pt idx="265">
                  <c:v>95.509337282076174</c:v>
                </c:pt>
                <c:pt idx="266">
                  <c:v>95.216104701160418</c:v>
                </c:pt>
                <c:pt idx="267">
                  <c:v>94.66882248044962</c:v>
                </c:pt>
                <c:pt idx="268">
                  <c:v>93.907301481175836</c:v>
                </c:pt>
                <c:pt idx="269">
                  <c:v>92.968243145495748</c:v>
                </c:pt>
                <c:pt idx="270">
                  <c:v>91.917186163106749</c:v>
                </c:pt>
                <c:pt idx="271">
                  <c:v>90.739804647544162</c:v>
                </c:pt>
                <c:pt idx="272">
                  <c:v>89.792429737093187</c:v>
                </c:pt>
                <c:pt idx="273">
                  <c:v>88.896027703748459</c:v>
                </c:pt>
                <c:pt idx="274">
                  <c:v>88.207308466400775</c:v>
                </c:pt>
                <c:pt idx="275">
                  <c:v>87.343197957235645</c:v>
                </c:pt>
                <c:pt idx="276">
                  <c:v>86.333751916545936</c:v>
                </c:pt>
                <c:pt idx="277">
                  <c:v>85.198025838952077</c:v>
                </c:pt>
                <c:pt idx="278">
                  <c:v>83.95550000875572</c:v>
                </c:pt>
                <c:pt idx="279">
                  <c:v>82.624306001058315</c:v>
                </c:pt>
                <c:pt idx="280">
                  <c:v>81.217220214714175</c:v>
                </c:pt>
                <c:pt idx="281">
                  <c:v>79.746925824914129</c:v>
                </c:pt>
                <c:pt idx="282">
                  <c:v>78.223973838611258</c:v>
                </c:pt>
                <c:pt idx="283">
                  <c:v>76.641522938960762</c:v>
                </c:pt>
                <c:pt idx="284">
                  <c:v>75.010488622308714</c:v>
                </c:pt>
                <c:pt idx="285">
                  <c:v>73.341550799163272</c:v>
                </c:pt>
                <c:pt idx="286">
                  <c:v>71.666427463829024</c:v>
                </c:pt>
                <c:pt idx="287">
                  <c:v>70.029563998350341</c:v>
                </c:pt>
                <c:pt idx="288">
                  <c:v>68.430086546092014</c:v>
                </c:pt>
                <c:pt idx="289">
                  <c:v>66.86714120933199</c:v>
                </c:pt>
                <c:pt idx="290">
                  <c:v>65.339893593399111</c:v>
                </c:pt>
                <c:pt idx="291">
                  <c:v>63.847528361222849</c:v>
                </c:pt>
                <c:pt idx="292">
                  <c:v>62.389248798057146</c:v>
                </c:pt>
                <c:pt idx="293">
                  <c:v>60.964276386145841</c:v>
                </c:pt>
                <c:pt idx="294">
                  <c:v>59.57185038910292</c:v>
                </c:pt>
                <c:pt idx="295">
                  <c:v>58.211227445785411</c:v>
                </c:pt>
                <c:pt idx="296">
                  <c:v>56.881681173442388</c:v>
                </c:pt>
                <c:pt idx="297">
                  <c:v>55.58250177992781</c:v>
                </c:pt>
                <c:pt idx="298">
                  <c:v>54.739004606347315</c:v>
                </c:pt>
                <c:pt idx="299">
                  <c:v>53.808371127089394</c:v>
                </c:pt>
                <c:pt idx="300">
                  <c:v>52.802529596692693</c:v>
                </c:pt>
                <c:pt idx="301">
                  <c:v>51.73686305436604</c:v>
                </c:pt>
                <c:pt idx="302">
                  <c:v>50.617118441442138</c:v>
                </c:pt>
                <c:pt idx="303">
                  <c:v>49.461021858472087</c:v>
                </c:pt>
                <c:pt idx="304">
                  <c:v>48.331330557950125</c:v>
                </c:pt>
                <c:pt idx="305">
                  <c:v>47.227441442391658</c:v>
                </c:pt>
                <c:pt idx="306">
                  <c:v>46.148765189077629</c:v>
                </c:pt>
                <c:pt idx="307">
                  <c:v>45.094725935438518</c:v>
                </c:pt>
                <c:pt idx="308">
                  <c:v>44.064760971624075</c:v>
                </c:pt>
                <c:pt idx="309">
                  <c:v>43.058320440094761</c:v>
                </c:pt>
                <c:pt idx="310">
                  <c:v>42.074867042074644</c:v>
                </c:pt>
                <c:pt idx="311">
                  <c:v>41.113875750708765</c:v>
                </c:pt>
                <c:pt idx="312">
                  <c:v>40.174833530772084</c:v>
                </c:pt>
                <c:pt idx="313">
                  <c:v>39.257239064780329</c:v>
                </c:pt>
                <c:pt idx="314">
                  <c:v>38.360602485356388</c:v>
                </c:pt>
                <c:pt idx="315">
                  <c:v>37.484445113709505</c:v>
                </c:pt>
                <c:pt idx="316">
                  <c:v>36.628299204087604</c:v>
                </c:pt>
                <c:pt idx="317">
                  <c:v>35.791707694066353</c:v>
                </c:pt>
                <c:pt idx="318">
                  <c:v>34.974223960541636</c:v>
                </c:pt>
                <c:pt idx="319">
                  <c:v>34.175411581295108</c:v>
                </c:pt>
                <c:pt idx="320">
                  <c:v>33.394844102005692</c:v>
                </c:pt>
                <c:pt idx="321">
                  <c:v>32.632104808582447</c:v>
                </c:pt>
                <c:pt idx="322">
                  <c:v>31.886786504697433</c:v>
                </c:pt>
                <c:pt idx="323">
                  <c:v>31.158491294399678</c:v>
                </c:pt>
                <c:pt idx="324">
                  <c:v>30.446830369694315</c:v>
                </c:pt>
                <c:pt idx="325">
                  <c:v>29.751423802973335</c:v>
                </c:pt>
                <c:pt idx="326">
                  <c:v>29.071900344187295</c:v>
                </c:pt>
                <c:pt idx="327">
                  <c:v>28.407897222649598</c:v>
                </c:pt>
                <c:pt idx="328">
                  <c:v>27.759059953367586</c:v>
                </c:pt>
                <c:pt idx="329">
                  <c:v>27.125042147797004</c:v>
                </c:pt>
                <c:pt idx="330">
                  <c:v>26.505505328918915</c:v>
                </c:pt>
                <c:pt idx="331">
                  <c:v>25.900118750540141</c:v>
                </c:pt>
                <c:pt idx="332">
                  <c:v>25.308559220721023</c:v>
                </c:pt>
                <c:pt idx="333">
                  <c:v>25.839126734619434</c:v>
                </c:pt>
                <c:pt idx="334">
                  <c:v>26.200633681165311</c:v>
                </c:pt>
                <c:pt idx="335">
                  <c:v>26.359778225534377</c:v>
                </c:pt>
                <c:pt idx="336">
                  <c:v>26.346414698040302</c:v>
                </c:pt>
                <c:pt idx="337">
                  <c:v>26.185195437679621</c:v>
                </c:pt>
                <c:pt idx="338">
                  <c:v>25.897272598447135</c:v>
                </c:pt>
                <c:pt idx="339">
                  <c:v>25.500881805837867</c:v>
                </c:pt>
                <c:pt idx="340">
                  <c:v>25.011239395119869</c:v>
                </c:pt>
                <c:pt idx="341">
                  <c:v>24.44182189603417</c:v>
                </c:pt>
                <c:pt idx="342">
                  <c:v>23.883569912404212</c:v>
                </c:pt>
                <c:pt idx="343">
                  <c:v>24.391617840370447</c:v>
                </c:pt>
                <c:pt idx="344">
                  <c:v>24.756004426055476</c:v>
                </c:pt>
                <c:pt idx="345">
                  <c:v>24.897990040912447</c:v>
                </c:pt>
                <c:pt idx="346">
                  <c:v>24.852277799708713</c:v>
                </c:pt>
                <c:pt idx="347">
                  <c:v>25.082662559601051</c:v>
                </c:pt>
                <c:pt idx="348">
                  <c:v>25.520650003798764</c:v>
                </c:pt>
                <c:pt idx="349">
                  <c:v>26.283152638397979</c:v>
                </c:pt>
                <c:pt idx="350">
                  <c:v>26.785624401488871</c:v>
                </c:pt>
                <c:pt idx="351">
                  <c:v>27.037123243521595</c:v>
                </c:pt>
                <c:pt idx="352">
                  <c:v>27.076894422310765</c:v>
                </c:pt>
                <c:pt idx="353">
                  <c:v>26.937772782056591</c:v>
                </c:pt>
                <c:pt idx="354">
                  <c:v>26.647188986340026</c:v>
                </c:pt>
                <c:pt idx="355">
                  <c:v>26.228208751683731</c:v>
                </c:pt>
                <c:pt idx="356">
                  <c:v>25.700530051731747</c:v>
                </c:pt>
                <c:pt idx="357">
                  <c:v>25.133240492338167</c:v>
                </c:pt>
                <c:pt idx="358">
                  <c:v>24.559196486143478</c:v>
                </c:pt>
                <c:pt idx="359">
                  <c:v>23.998263663170402</c:v>
                </c:pt>
                <c:pt idx="360">
                  <c:v>23.450142563580304</c:v>
                </c:pt>
                <c:pt idx="361">
                  <c:v>22.914540567206693</c:v>
                </c:pt>
                <c:pt idx="362">
                  <c:v>22.39117173733694</c:v>
                </c:pt>
                <c:pt idx="363">
                  <c:v>21.879756668061948</c:v>
                </c:pt>
                <c:pt idx="364">
                  <c:v>21.380022335112393</c:v>
                </c:pt>
                <c:pt idx="365">
                  <c:v>20.891701950101897</c:v>
                </c:pt>
                <c:pt idx="366">
                  <c:v>20.414534818099245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4-4FF9-9591-DB2A46F1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41816"/>
        <c:axId val="553341488"/>
      </c:scatterChart>
      <c:valAx>
        <c:axId val="55334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341488"/>
        <c:crosses val="autoZero"/>
        <c:crossBetween val="midCat"/>
      </c:valAx>
      <c:valAx>
        <c:axId val="55334148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34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6</xdr:row>
      <xdr:rowOff>0</xdr:rowOff>
    </xdr:from>
    <xdr:to>
      <xdr:col>25</xdr:col>
      <xdr:colOff>0</xdr:colOff>
      <xdr:row>24</xdr:row>
      <xdr:rowOff>76200</xdr:rowOff>
    </xdr:to>
    <xdr:graphicFrame macro="">
      <xdr:nvGraphicFramePr>
        <xdr:cNvPr id="1365" name="Gráfico 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6</xdr:row>
      <xdr:rowOff>0</xdr:rowOff>
    </xdr:to>
    <xdr:graphicFrame macro="">
      <xdr:nvGraphicFramePr>
        <xdr:cNvPr id="1366" name="Gráfico 2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98425</xdr:colOff>
      <xdr:row>3</xdr:row>
      <xdr:rowOff>104775</xdr:rowOff>
    </xdr:to>
    <xdr:pic>
      <xdr:nvPicPr>
        <xdr:cNvPr id="1367" name="Picture 9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0" cy="590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2543175</xdr:colOff>
      <xdr:row>13</xdr:row>
      <xdr:rowOff>38100</xdr:rowOff>
    </xdr:to>
    <xdr:graphicFrame macro="">
      <xdr:nvGraphicFramePr>
        <xdr:cNvPr id="1368" name="Gráfico 10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</xdr:colOff>
      <xdr:row>13</xdr:row>
      <xdr:rowOff>38100</xdr:rowOff>
    </xdr:from>
    <xdr:to>
      <xdr:col>26</xdr:col>
      <xdr:colOff>2527300</xdr:colOff>
      <xdr:row>30</xdr:row>
      <xdr:rowOff>139700</xdr:rowOff>
    </xdr:to>
    <xdr:graphicFrame macro="">
      <xdr:nvGraphicFramePr>
        <xdr:cNvPr id="1369" name="Gráfico 11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30</xdr:row>
      <xdr:rowOff>139701</xdr:rowOff>
    </xdr:from>
    <xdr:to>
      <xdr:col>26</xdr:col>
      <xdr:colOff>2514600</xdr:colOff>
      <xdr:row>43</xdr:row>
      <xdr:rowOff>12701</xdr:rowOff>
    </xdr:to>
    <xdr:graphicFrame macro="">
      <xdr:nvGraphicFramePr>
        <xdr:cNvPr id="1370" name="Gráfico 12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24</xdr:row>
      <xdr:rowOff>76200</xdr:rowOff>
    </xdr:from>
    <xdr:to>
      <xdr:col>25</xdr:col>
      <xdr:colOff>0</xdr:colOff>
      <xdr:row>43</xdr:row>
      <xdr:rowOff>12700</xdr:rowOff>
    </xdr:to>
    <xdr:graphicFrame macro="">
      <xdr:nvGraphicFramePr>
        <xdr:cNvPr id="1373" name="Gráfico 16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11</xdr:row>
      <xdr:rowOff>123825</xdr:rowOff>
    </xdr:from>
    <xdr:to>
      <xdr:col>0</xdr:col>
      <xdr:colOff>2923905</xdr:colOff>
      <xdr:row>18</xdr:row>
      <xdr:rowOff>123683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ABF80A-653D-4E75-B3C9-E986ACCD1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0"/>
          <a:ext cx="2161905" cy="1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21</xdr:row>
      <xdr:rowOff>104775</xdr:rowOff>
    </xdr:from>
    <xdr:to>
      <xdr:col>0</xdr:col>
      <xdr:colOff>3133429</xdr:colOff>
      <xdr:row>28</xdr:row>
      <xdr:rowOff>76062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D91969-318C-4DEF-9327-650D09FD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505200"/>
          <a:ext cx="2371429" cy="11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7</xdr:row>
      <xdr:rowOff>152400</xdr:rowOff>
    </xdr:from>
    <xdr:to>
      <xdr:col>10</xdr:col>
      <xdr:colOff>486386</xdr:colOff>
      <xdr:row>16</xdr:row>
      <xdr:rowOff>72890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B83B53B-0CDE-4BF6-96D8-A168EF0A6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7600" y="1285875"/>
          <a:ext cx="2658086" cy="13778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2</xdr:row>
      <xdr:rowOff>133350</xdr:rowOff>
    </xdr:from>
    <xdr:to>
      <xdr:col>3</xdr:col>
      <xdr:colOff>533400</xdr:colOff>
      <xdr:row>15</xdr:row>
      <xdr:rowOff>76200</xdr:rowOff>
    </xdr:to>
    <xdr:pic>
      <xdr:nvPicPr>
        <xdr:cNvPr id="3113" name="Picture 4" descr="Smap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457200"/>
          <a:ext cx="1876425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419100</xdr:colOff>
      <xdr:row>31</xdr:row>
      <xdr:rowOff>133349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381000</xdr:colOff>
      <xdr:row>31</xdr:row>
      <xdr:rowOff>152399</xdr:rowOff>
    </xdr:to>
    <xdr:graphicFrame macro="">
      <xdr:nvGraphicFramePr>
        <xdr:cNvPr id="3" name="Gráfico 1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0</xdr:row>
      <xdr:rowOff>1</xdr:rowOff>
    </xdr:from>
    <xdr:to>
      <xdr:col>23</xdr:col>
      <xdr:colOff>447675</xdr:colOff>
      <xdr:row>18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87A508-15ED-4715-B8B7-02EF88677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285751</xdr:colOff>
      <xdr:row>20</xdr:row>
      <xdr:rowOff>0</xdr:rowOff>
    </xdr:from>
    <xdr:to>
      <xdr:col>23</xdr:col>
      <xdr:colOff>381001</xdr:colOff>
      <xdr:row>38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F22C0E-6B26-42AC-9951-D39A568A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28574</xdr:colOff>
      <xdr:row>0</xdr:row>
      <xdr:rowOff>4761</xdr:rowOff>
    </xdr:from>
    <xdr:to>
      <xdr:col>13</xdr:col>
      <xdr:colOff>323849</xdr:colOff>
      <xdr:row>18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E32B14-84AE-4A55-8117-63FEF508C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523875</xdr:colOff>
      <xdr:row>2</xdr:row>
      <xdr:rowOff>114300</xdr:rowOff>
    </xdr:from>
    <xdr:to>
      <xdr:col>10</xdr:col>
      <xdr:colOff>9525</xdr:colOff>
      <xdr:row>15</xdr:row>
      <xdr:rowOff>95250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3D49AA1-4E13-4138-965E-FB470BCC162D}"/>
            </a:ext>
          </a:extLst>
        </xdr:cNvPr>
        <xdr:cNvCxnSpPr/>
      </xdr:nvCxnSpPr>
      <xdr:spPr bwMode="auto">
        <a:xfrm>
          <a:off x="2457450" y="438150"/>
          <a:ext cx="1314450" cy="20859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 cap="flat" cmpd="sng" algn="ctr">
          <a:solidFill>
            <a:srgbClr val="FF0000"/>
          </a:solidFill>
          <a:prstDash val="sys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295275</xdr:colOff>
      <xdr:row>38</xdr:row>
      <xdr:rowOff>42864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1B985DA-1DE6-4AAD-B7AD-70894C65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0.06988</cdr:x>
      <cdr:y>0.25282</cdr:y>
    </cdr:from>
    <cdr:to>
      <cdr:x>0.17349</cdr:x>
      <cdr:y>0.25926</cdr:y>
    </cdr:to>
    <cdr:cxnSp macro="">
      <cdr:nvCxnSpPr>
        <cdr:cNvPr id="2" name="Conector de Seta Reta 1">
          <a:extLst xmlns:a="http://schemas.openxmlformats.org/drawingml/2006/main">
            <a:ext uri="{FF2B5EF4-FFF2-40B4-BE49-F238E27FC236}">
              <a16:creationId xmlns:a16="http://schemas.microsoft.com/office/drawing/2014/main" id="{D3D49AA1-4E13-4138-965E-FB470BCC162D}"/>
            </a:ext>
          </a:extLst>
        </cdr:cNvPr>
        <cdr:cNvCxnSpPr/>
      </cdr:nvCxnSpPr>
      <cdr:spPr bwMode="auto">
        <a:xfrm xmlns:a="http://schemas.openxmlformats.org/drawingml/2006/main">
          <a:off x="276227" y="747719"/>
          <a:ext cx="409574" cy="1904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chemeClr val="tx1"/>
          </a:solidFill>
          <a:prstDash val="sysDash"/>
          <a:round/>
          <a:headEnd type="none" w="med" len="med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0.12611</cdr:x>
      <cdr:y>0.26543</cdr:y>
    </cdr:from>
    <cdr:to>
      <cdr:x>0.43133</cdr:x>
      <cdr:y>0.27053</cdr:y>
    </cdr:to>
    <cdr:cxnSp macro="">
      <cdr:nvCxnSpPr>
        <cdr:cNvPr id="2" name="Conector de Seta Reta 1">
          <a:extLst xmlns:a="http://schemas.openxmlformats.org/drawingml/2006/main">
            <a:ext uri="{FF2B5EF4-FFF2-40B4-BE49-F238E27FC236}">
              <a16:creationId xmlns:a16="http://schemas.microsoft.com/office/drawing/2014/main" id="{D3D49AA1-4E13-4138-965E-FB470BCC162D}"/>
            </a:ext>
          </a:extLst>
        </cdr:cNvPr>
        <cdr:cNvCxnSpPr/>
      </cdr:nvCxnSpPr>
      <cdr:spPr bwMode="auto">
        <a:xfrm xmlns:a="http://schemas.openxmlformats.org/drawingml/2006/main">
          <a:off x="498497" y="785013"/>
          <a:ext cx="1206478" cy="15087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chemeClr val="tx1"/>
          </a:solidFill>
          <a:prstDash val="sysDash"/>
          <a:round/>
          <a:headEnd type="none" w="med" len="med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0.12852</cdr:x>
      <cdr:y>0.1621</cdr:y>
    </cdr:from>
    <cdr:to>
      <cdr:x>0.81928</cdr:x>
      <cdr:y>0.41868</cdr:y>
    </cdr:to>
    <cdr:cxnSp macro="">
      <cdr:nvCxnSpPr>
        <cdr:cNvPr id="4" name="Conector de Seta Reta 3">
          <a:extLst xmlns:a="http://schemas.openxmlformats.org/drawingml/2006/main">
            <a:ext uri="{FF2B5EF4-FFF2-40B4-BE49-F238E27FC236}">
              <a16:creationId xmlns:a16="http://schemas.microsoft.com/office/drawing/2014/main" id="{D3D49AA1-4E13-4138-965E-FB470BCC162D}"/>
            </a:ext>
          </a:extLst>
        </cdr:cNvPr>
        <cdr:cNvCxnSpPr/>
      </cdr:nvCxnSpPr>
      <cdr:spPr bwMode="auto">
        <a:xfrm xmlns:a="http://schemas.openxmlformats.org/drawingml/2006/main">
          <a:off x="508023" y="479413"/>
          <a:ext cx="2730477" cy="758837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rgbClr val="FF0000"/>
          </a:solidFill>
          <a:prstDash val="sysDash"/>
          <a:round/>
          <a:headEnd type="none" w="med" len="med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</xdr:colOff>
      <xdr:row>2</xdr:row>
      <xdr:rowOff>31749</xdr:rowOff>
    </xdr:from>
    <xdr:to>
      <xdr:col>18</xdr:col>
      <xdr:colOff>281185</xdr:colOff>
      <xdr:row>25</xdr:row>
      <xdr:rowOff>71430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D70290-2724-49EC-B4C0-F3164F42B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9085" y="370416"/>
          <a:ext cx="5191850" cy="37438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</xdr:row>
      <xdr:rowOff>66675</xdr:rowOff>
    </xdr:from>
    <xdr:to>
      <xdr:col>4</xdr:col>
      <xdr:colOff>352425</xdr:colOff>
      <xdr:row>15</xdr:row>
      <xdr:rowOff>0</xdr:rowOff>
    </xdr:to>
    <xdr:pic>
      <xdr:nvPicPr>
        <xdr:cNvPr id="2" name="Picture 4" descr="Smap">
          <a:extLst>
            <a:ext uri="{FF2B5EF4-FFF2-40B4-BE49-F238E27FC236}">
              <a16:creationId xmlns:a16="http://schemas.microsoft.com/office/drawing/2014/main" id="{FE31B097-2A3C-4E58-8035-8E5C0AED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390525"/>
          <a:ext cx="1876425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6</xdr:row>
      <xdr:rowOff>0</xdr:rowOff>
    </xdr:from>
    <xdr:to>
      <xdr:col>15</xdr:col>
      <xdr:colOff>47625</xdr:colOff>
      <xdr:row>19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D43E89-5A6F-4A50-B239-A2121C845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971550"/>
          <a:ext cx="169545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lopes1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W547"/>
  <sheetViews>
    <sheetView tabSelected="1" zoomScale="75" workbookViewId="0">
      <selection activeCell="A6" sqref="A6"/>
    </sheetView>
  </sheetViews>
  <sheetFormatPr defaultRowHeight="12.75" x14ac:dyDescent="0.2"/>
  <cols>
    <col min="1" max="1" width="8.85546875" customWidth="1"/>
    <col min="2" max="2" width="7.7109375" customWidth="1"/>
    <col min="3" max="3" width="5.5703125" customWidth="1"/>
    <col min="4" max="5" width="5.85546875" customWidth="1"/>
    <col min="6" max="6" width="6.28515625" customWidth="1"/>
    <col min="7" max="7" width="6.7109375" customWidth="1"/>
    <col min="8" max="9" width="6.85546875" customWidth="1"/>
    <col min="10" max="10" width="5.7109375" customWidth="1"/>
    <col min="11" max="11" width="5.5703125" customWidth="1"/>
    <col min="12" max="12" width="5.28515625" customWidth="1"/>
    <col min="13" max="13" width="6" customWidth="1"/>
    <col min="14" max="14" width="5.7109375" customWidth="1"/>
    <col min="15" max="16" width="5.28515625" customWidth="1"/>
    <col min="17" max="18" width="6.42578125" customWidth="1"/>
    <col min="19" max="19" width="4.85546875" customWidth="1"/>
    <col min="20" max="20" width="5.5703125" customWidth="1"/>
    <col min="21" max="21" width="6.28515625" customWidth="1"/>
    <col min="22" max="22" width="8.7109375" customWidth="1"/>
    <col min="23" max="23" width="1.85546875" customWidth="1"/>
    <col min="24" max="24" width="1.42578125" customWidth="1"/>
    <col min="25" max="25" width="118.42578125" customWidth="1"/>
    <col min="26" max="26" width="2.5703125" customWidth="1"/>
    <col min="27" max="27" width="37.5703125" customWidth="1"/>
    <col min="28" max="28" width="8.28515625" customWidth="1"/>
    <col min="29" max="29" width="10" customWidth="1"/>
    <col min="30" max="30" width="9.85546875" customWidth="1"/>
    <col min="31" max="31" width="4" style="35" customWidth="1"/>
    <col min="34" max="34" width="4.28515625" style="35" customWidth="1"/>
    <col min="35" max="35" width="5.140625" customWidth="1"/>
    <col min="36" max="36" width="5.7109375" customWidth="1"/>
    <col min="37" max="37" width="4" style="35" customWidth="1"/>
    <col min="38" max="38" width="9.7109375" customWidth="1"/>
    <col min="39" max="39" width="10.140625" customWidth="1"/>
    <col min="40" max="40" width="16.7109375" customWidth="1"/>
    <col min="41" max="41" width="14.42578125" customWidth="1"/>
    <col min="42" max="42" width="4.5703125" style="35" customWidth="1"/>
    <col min="43" max="43" width="9" customWidth="1"/>
  </cols>
  <sheetData>
    <row r="1" spans="1:49" x14ac:dyDescent="0.2">
      <c r="A1" s="40"/>
      <c r="B1" s="8"/>
      <c r="C1" s="40"/>
      <c r="D1" s="40"/>
      <c r="E1" s="40"/>
      <c r="F1" s="40"/>
      <c r="G1" s="40"/>
      <c r="H1" s="58" t="s">
        <v>307</v>
      </c>
      <c r="I1" s="8"/>
      <c r="J1" s="8"/>
      <c r="K1" s="8"/>
      <c r="L1" s="8"/>
      <c r="M1" s="8"/>
      <c r="N1" s="8"/>
      <c r="O1" s="8"/>
      <c r="U1" s="95"/>
      <c r="X1" s="8"/>
      <c r="AE1" s="52"/>
      <c r="AH1" s="52"/>
    </row>
    <row r="2" spans="1:49" x14ac:dyDescent="0.2">
      <c r="A2" s="40"/>
      <c r="C2" s="40"/>
      <c r="D2" s="40"/>
      <c r="E2" s="40"/>
      <c r="F2" s="40"/>
      <c r="G2" s="40"/>
      <c r="H2" s="8"/>
      <c r="J2" s="100" t="s">
        <v>12</v>
      </c>
      <c r="K2" s="87"/>
      <c r="L2" s="87"/>
      <c r="M2" s="87" t="s">
        <v>73</v>
      </c>
      <c r="N2" s="87"/>
      <c r="O2" s="88"/>
      <c r="Q2" s="101" t="s">
        <v>10</v>
      </c>
      <c r="R2" s="102"/>
      <c r="S2" s="103"/>
      <c r="U2" s="104" t="s">
        <v>145</v>
      </c>
      <c r="V2" s="105"/>
      <c r="AH2" s="21"/>
      <c r="AW2" s="47"/>
    </row>
    <row r="3" spans="1:49" x14ac:dyDescent="0.2">
      <c r="A3" s="40"/>
      <c r="C3" s="40"/>
      <c r="D3" s="40"/>
      <c r="E3" s="40"/>
      <c r="F3" s="40"/>
      <c r="G3" s="40"/>
      <c r="H3" s="158"/>
      <c r="J3" s="77" t="s">
        <v>79</v>
      </c>
      <c r="K3" s="172">
        <v>206</v>
      </c>
      <c r="L3" s="76" t="s">
        <v>74</v>
      </c>
      <c r="M3" s="82" t="s">
        <v>14</v>
      </c>
      <c r="N3" s="76"/>
      <c r="O3" s="39"/>
      <c r="Q3" s="83" t="s">
        <v>85</v>
      </c>
      <c r="R3" s="69">
        <v>50</v>
      </c>
      <c r="S3" s="84" t="s">
        <v>67</v>
      </c>
      <c r="U3" s="106" t="s">
        <v>279</v>
      </c>
      <c r="V3" s="107">
        <f>1-(AD16/AC16)</f>
        <v>0.75823603850327559</v>
      </c>
      <c r="AH3" s="21"/>
      <c r="AW3" s="47"/>
    </row>
    <row r="4" spans="1:49" x14ac:dyDescent="0.2">
      <c r="A4" s="40"/>
      <c r="C4" s="40"/>
      <c r="D4" s="40"/>
      <c r="E4" s="40"/>
      <c r="F4" s="40"/>
      <c r="G4" s="40"/>
      <c r="H4" s="158"/>
      <c r="J4" s="77" t="s">
        <v>81</v>
      </c>
      <c r="K4" s="172">
        <v>10</v>
      </c>
      <c r="L4" s="76" t="s">
        <v>67</v>
      </c>
      <c r="M4" s="82" t="s">
        <v>110</v>
      </c>
      <c r="N4" s="76"/>
      <c r="O4" s="145"/>
      <c r="Q4" s="77" t="s">
        <v>86</v>
      </c>
      <c r="R4" s="70">
        <v>35</v>
      </c>
      <c r="S4" s="85" t="s">
        <v>6</v>
      </c>
      <c r="T4" s="151">
        <f>MIN($B18:$B384)</f>
        <v>23</v>
      </c>
      <c r="U4" s="108" t="s">
        <v>144</v>
      </c>
      <c r="V4" s="110">
        <f>AF16/AG16*100</f>
        <v>5.4200858232820535</v>
      </c>
      <c r="AH4" s="43"/>
      <c r="AW4" s="47"/>
    </row>
    <row r="5" spans="1:49" x14ac:dyDescent="0.2">
      <c r="A5" s="58"/>
      <c r="C5" s="59" t="s">
        <v>131</v>
      </c>
      <c r="D5" s="58"/>
      <c r="E5" s="58"/>
      <c r="F5" s="58"/>
      <c r="G5" s="58"/>
      <c r="H5" s="158"/>
      <c r="J5" s="77" t="s">
        <v>83</v>
      </c>
      <c r="K5" s="172">
        <v>47</v>
      </c>
      <c r="L5" s="76" t="s">
        <v>67</v>
      </c>
      <c r="M5" s="93" t="s">
        <v>146</v>
      </c>
      <c r="N5" s="76"/>
      <c r="O5" s="145"/>
      <c r="Q5" s="81" t="s">
        <v>87</v>
      </c>
      <c r="R5" s="71">
        <v>0</v>
      </c>
      <c r="S5" s="86" t="s">
        <v>6</v>
      </c>
      <c r="U5" s="147"/>
      <c r="V5" s="31"/>
      <c r="AW5" s="47"/>
    </row>
    <row r="6" spans="1:49" x14ac:dyDescent="0.2">
      <c r="A6" s="60"/>
      <c r="B6" s="140" t="s">
        <v>275</v>
      </c>
      <c r="C6" s="141"/>
      <c r="D6" s="141"/>
      <c r="E6" s="141"/>
      <c r="F6" s="142"/>
      <c r="H6" s="155"/>
      <c r="J6" s="77" t="s">
        <v>82</v>
      </c>
      <c r="K6" s="172">
        <v>1</v>
      </c>
      <c r="L6" s="76" t="s">
        <v>74</v>
      </c>
      <c r="M6" s="93" t="s">
        <v>147</v>
      </c>
      <c r="N6" s="76"/>
      <c r="O6" s="9"/>
      <c r="T6" s="8"/>
      <c r="U6" s="78" t="s">
        <v>64</v>
      </c>
      <c r="V6" s="109">
        <f>AO14</f>
        <v>0.73326022173600114</v>
      </c>
      <c r="AW6" s="47"/>
    </row>
    <row r="7" spans="1:49" x14ac:dyDescent="0.2">
      <c r="A7" s="60"/>
      <c r="J7" s="83" t="s">
        <v>80</v>
      </c>
      <c r="K7" s="162">
        <v>1</v>
      </c>
      <c r="L7" s="96" t="s">
        <v>75</v>
      </c>
      <c r="M7" s="97" t="s">
        <v>68</v>
      </c>
      <c r="N7" s="96"/>
      <c r="O7" s="148"/>
      <c r="Q7" s="101" t="s">
        <v>11</v>
      </c>
      <c r="R7" s="102"/>
      <c r="S7" s="103"/>
      <c r="T7" s="8"/>
      <c r="U7" s="79" t="s">
        <v>65</v>
      </c>
      <c r="V7" s="146">
        <f>AJ16</f>
        <v>-62.77384196185286</v>
      </c>
      <c r="Y7" s="20"/>
      <c r="Z7" s="20"/>
      <c r="AA7" s="20"/>
      <c r="AB7" s="20"/>
      <c r="AC7" s="20"/>
      <c r="AD7" s="20"/>
      <c r="AE7" s="20"/>
      <c r="AH7" s="20"/>
      <c r="AI7" s="20"/>
      <c r="AJ7" s="20"/>
      <c r="AK7" s="20"/>
      <c r="AL7" s="20"/>
      <c r="AM7" s="20"/>
      <c r="AN7" s="20"/>
      <c r="AO7" s="20"/>
      <c r="AP7" s="20"/>
      <c r="AQ7" s="20"/>
    </row>
    <row r="8" spans="1:49" x14ac:dyDescent="0.2">
      <c r="A8" s="60"/>
      <c r="C8" s="165" t="s">
        <v>299</v>
      </c>
      <c r="D8" s="171">
        <v>1.8176475708829145</v>
      </c>
      <c r="E8" s="171">
        <v>0.65986502381405987</v>
      </c>
      <c r="F8" s="171">
        <v>0.34846748720471621</v>
      </c>
      <c r="G8" s="171">
        <v>1.0730951439136722</v>
      </c>
      <c r="H8" s="171"/>
      <c r="I8" s="171"/>
      <c r="J8" s="81" t="s">
        <v>84</v>
      </c>
      <c r="K8" s="163">
        <v>30</v>
      </c>
      <c r="L8" s="80" t="s">
        <v>75</v>
      </c>
      <c r="M8" s="94" t="s">
        <v>148</v>
      </c>
      <c r="N8" s="80"/>
      <c r="O8" s="149"/>
      <c r="Q8" s="61" t="s">
        <v>5</v>
      </c>
      <c r="R8" s="68">
        <v>3440</v>
      </c>
      <c r="S8" s="7" t="s">
        <v>4</v>
      </c>
      <c r="T8" s="150">
        <f>V16/R8*1000</f>
        <v>36.168143148188186</v>
      </c>
      <c r="Y8" s="20"/>
      <c r="Z8" s="20"/>
      <c r="AA8" s="20"/>
      <c r="AB8" s="20"/>
      <c r="AC8" s="49" t="s">
        <v>138</v>
      </c>
      <c r="AD8" s="49" t="s">
        <v>138</v>
      </c>
      <c r="AE8" s="53"/>
      <c r="AH8" s="53"/>
      <c r="AI8" s="14"/>
      <c r="AJ8" s="14"/>
      <c r="AK8" s="20"/>
      <c r="AL8" s="14"/>
      <c r="AM8" s="14"/>
      <c r="AN8" s="14"/>
      <c r="AO8" s="14"/>
      <c r="AP8" s="20"/>
      <c r="AQ8" s="14"/>
    </row>
    <row r="9" spans="1:49" x14ac:dyDescent="0.2">
      <c r="B9" s="164">
        <f>SUM(D9:I9)</f>
        <v>1.0255738276067414</v>
      </c>
      <c r="C9" s="7" t="s">
        <v>300</v>
      </c>
      <c r="D9" s="170">
        <f t="shared" ref="D9:G9" si="0">D15*D8</f>
        <v>0.36352951417658291</v>
      </c>
      <c r="E9" s="170">
        <f t="shared" si="0"/>
        <v>0.19795950714421795</v>
      </c>
      <c r="F9" s="170">
        <f t="shared" si="0"/>
        <v>3.4846748720471624E-2</v>
      </c>
      <c r="G9" s="170">
        <f t="shared" si="0"/>
        <v>0.4292380575654689</v>
      </c>
      <c r="H9" s="170"/>
      <c r="I9" s="170"/>
      <c r="O9" s="8"/>
      <c r="S9" s="8"/>
      <c r="T9" s="8"/>
      <c r="V9" s="8"/>
      <c r="Y9" s="21"/>
      <c r="Z9" s="21"/>
      <c r="AA9" s="21"/>
      <c r="AB9" s="21"/>
      <c r="AC9" s="48" t="s">
        <v>139</v>
      </c>
      <c r="AD9" s="48" t="s">
        <v>140</v>
      </c>
      <c r="AE9" s="54"/>
      <c r="AH9" s="54"/>
      <c r="AI9" s="4"/>
      <c r="AJ9" s="4"/>
      <c r="AK9" s="21"/>
      <c r="AL9" s="4"/>
      <c r="AM9" s="4"/>
      <c r="AN9" s="4"/>
      <c r="AO9" s="4"/>
      <c r="AP9" s="21"/>
      <c r="AQ9" s="4"/>
      <c r="AW9" s="47"/>
    </row>
    <row r="10" spans="1:49" x14ac:dyDescent="0.2">
      <c r="A10" s="8"/>
      <c r="B10" s="8"/>
      <c r="C10" s="8"/>
      <c r="J10" t="s">
        <v>89</v>
      </c>
      <c r="K10" t="s">
        <v>7</v>
      </c>
      <c r="L10" t="s">
        <v>90</v>
      </c>
      <c r="M10" t="s">
        <v>91</v>
      </c>
      <c r="N10" t="s">
        <v>92</v>
      </c>
      <c r="O10" t="s">
        <v>93</v>
      </c>
      <c r="P10" t="s">
        <v>94</v>
      </c>
      <c r="Q10" t="s">
        <v>95</v>
      </c>
      <c r="R10" t="s">
        <v>96</v>
      </c>
      <c r="S10" t="s">
        <v>97</v>
      </c>
      <c r="T10" t="s">
        <v>0</v>
      </c>
      <c r="U10" t="s">
        <v>0</v>
      </c>
      <c r="V10" t="s">
        <v>0</v>
      </c>
      <c r="Y10" s="21"/>
      <c r="Z10" s="21"/>
      <c r="AA10" s="21"/>
      <c r="AB10" s="21"/>
      <c r="AC10" s="4"/>
      <c r="AD10" s="4"/>
      <c r="AE10" s="21"/>
      <c r="AH10" s="21"/>
      <c r="AI10" s="4"/>
      <c r="AJ10" s="4"/>
      <c r="AK10" s="21"/>
      <c r="AL10" s="4"/>
      <c r="AM10" s="4"/>
      <c r="AN10" s="4"/>
      <c r="AO10" s="4"/>
      <c r="AP10" s="21"/>
      <c r="AW10" s="47"/>
    </row>
    <row r="11" spans="1:49" x14ac:dyDescent="0.2">
      <c r="A11" s="64" t="s">
        <v>70</v>
      </c>
      <c r="B11" s="62" t="s">
        <v>0</v>
      </c>
      <c r="C11" s="62" t="s">
        <v>88</v>
      </c>
      <c r="D11" s="62" t="s">
        <v>99</v>
      </c>
      <c r="E11" s="62" t="s">
        <v>100</v>
      </c>
      <c r="F11" s="62" t="s">
        <v>101</v>
      </c>
      <c r="G11" s="62" t="s">
        <v>102</v>
      </c>
      <c r="H11" s="62" t="s">
        <v>103</v>
      </c>
      <c r="I11" s="62" t="s">
        <v>104</v>
      </c>
      <c r="J11" t="s">
        <v>1</v>
      </c>
      <c r="L11" s="41">
        <f>MIN(L18:L384)</f>
        <v>0.30399175216422569</v>
      </c>
      <c r="M11" t="s">
        <v>76</v>
      </c>
      <c r="T11" t="s">
        <v>276</v>
      </c>
      <c r="U11" t="s">
        <v>78</v>
      </c>
      <c r="V11" t="s">
        <v>8</v>
      </c>
      <c r="Y11" s="21"/>
      <c r="Z11" s="21"/>
      <c r="AA11" s="21"/>
      <c r="AB11" s="21"/>
      <c r="AC11" s="48" t="s">
        <v>135</v>
      </c>
      <c r="AD11" s="48" t="s">
        <v>137</v>
      </c>
      <c r="AE11" s="54"/>
      <c r="AH11" s="54"/>
      <c r="AI11" s="4"/>
      <c r="AJ11" s="4"/>
      <c r="AK11" s="21"/>
      <c r="AL11" s="4"/>
      <c r="AM11" s="4"/>
      <c r="AN11" s="4"/>
      <c r="AO11" s="4"/>
      <c r="AP11" s="21"/>
      <c r="AW11" s="47"/>
    </row>
    <row r="12" spans="1:49" x14ac:dyDescent="0.2">
      <c r="A12" s="62"/>
      <c r="B12" s="62" t="s">
        <v>9</v>
      </c>
      <c r="C12" s="62" t="s">
        <v>98</v>
      </c>
      <c r="D12" s="62"/>
      <c r="E12" s="62"/>
      <c r="F12" s="62"/>
      <c r="G12" s="62"/>
      <c r="H12" s="62"/>
      <c r="I12" s="62"/>
      <c r="J12" t="s">
        <v>13</v>
      </c>
      <c r="L12" s="41">
        <f>MAX(L18:L384)</f>
        <v>0.87331559884838161</v>
      </c>
      <c r="M12" t="s">
        <v>77</v>
      </c>
      <c r="N12" s="73"/>
      <c r="T12" t="s">
        <v>6</v>
      </c>
      <c r="U12" t="s">
        <v>6</v>
      </c>
      <c r="V12" t="s">
        <v>6</v>
      </c>
      <c r="Y12" s="21"/>
      <c r="Z12" s="21"/>
      <c r="AA12" s="21"/>
      <c r="AB12" s="21"/>
      <c r="AC12" s="48" t="s">
        <v>136</v>
      </c>
      <c r="AD12" s="48" t="s">
        <v>136</v>
      </c>
      <c r="AE12" s="54"/>
      <c r="AH12" s="54"/>
      <c r="AI12" s="4"/>
      <c r="AJ12" s="4"/>
      <c r="AK12" s="21"/>
      <c r="AL12" s="4"/>
      <c r="AM12" s="4"/>
      <c r="AN12" s="4"/>
      <c r="AO12" s="4"/>
      <c r="AP12" s="21"/>
      <c r="AQ12" s="24" t="s">
        <v>2</v>
      </c>
      <c r="AW12" s="47"/>
    </row>
    <row r="13" spans="1:49" x14ac:dyDescent="0.2">
      <c r="A13" s="62"/>
      <c r="B13" s="62" t="s">
        <v>150</v>
      </c>
      <c r="C13" s="62" t="s">
        <v>13</v>
      </c>
      <c r="D13" s="62"/>
      <c r="E13" s="62"/>
      <c r="F13" s="62"/>
      <c r="G13" s="62"/>
      <c r="H13" s="62"/>
      <c r="I13" s="62"/>
      <c r="V13" s="5" t="s">
        <v>58</v>
      </c>
      <c r="Y13" s="21"/>
      <c r="Z13" s="21"/>
      <c r="AA13" s="21"/>
      <c r="AB13" s="21"/>
      <c r="AC13" s="4"/>
      <c r="AD13" s="16" t="s">
        <v>57</v>
      </c>
      <c r="AE13" s="50"/>
      <c r="AF13" s="47"/>
      <c r="AG13" s="47" t="s">
        <v>144</v>
      </c>
      <c r="AH13" s="50"/>
      <c r="AJ13" s="17"/>
      <c r="AK13" s="50"/>
      <c r="AL13" s="17"/>
      <c r="AM13" s="17"/>
      <c r="AN13" s="4"/>
      <c r="AO13" s="22" t="s">
        <v>64</v>
      </c>
      <c r="AP13" s="56"/>
      <c r="AQ13" s="25" t="s">
        <v>3</v>
      </c>
      <c r="AW13" s="47"/>
    </row>
    <row r="14" spans="1:49" x14ac:dyDescent="0.2">
      <c r="A14" s="155">
        <f>A384-A18+1</f>
        <v>367</v>
      </c>
      <c r="B14" s="113">
        <f>STDEV(B18:B384)</f>
        <v>121.64550611032529</v>
      </c>
      <c r="C14" s="64" t="s">
        <v>302</v>
      </c>
      <c r="D14" s="64" t="s">
        <v>303</v>
      </c>
      <c r="E14" s="159" t="s">
        <v>304</v>
      </c>
      <c r="F14" s="159" t="s">
        <v>305</v>
      </c>
      <c r="G14" s="64" t="s">
        <v>306</v>
      </c>
      <c r="H14" s="166"/>
      <c r="I14" s="166"/>
      <c r="V14" s="75">
        <f>STDEV(V18:V384)</f>
        <v>114.47445796483186</v>
      </c>
      <c r="Y14" s="21"/>
      <c r="Z14" s="21"/>
      <c r="AA14" s="21"/>
      <c r="AB14" s="21"/>
      <c r="AC14" s="3"/>
      <c r="AD14" s="44">
        <f>(AC16-AD16)/AC16</f>
        <v>0.75823603850327559</v>
      </c>
      <c r="AE14" s="50"/>
      <c r="AH14" s="50"/>
      <c r="AJ14" s="17"/>
      <c r="AK14" s="50"/>
      <c r="AL14" s="17" t="s">
        <v>66</v>
      </c>
      <c r="AM14" s="17"/>
      <c r="AN14" s="3"/>
      <c r="AO14" s="45">
        <f>(AN16-AO16)/AN16</f>
        <v>0.73326022173600114</v>
      </c>
      <c r="AP14" s="57"/>
      <c r="AQ14" s="26" t="s">
        <v>56</v>
      </c>
    </row>
    <row r="15" spans="1:49" x14ac:dyDescent="0.2">
      <c r="D15" s="167">
        <v>0.2</v>
      </c>
      <c r="E15" s="168">
        <v>0.3</v>
      </c>
      <c r="F15" s="168">
        <v>0.1</v>
      </c>
      <c r="G15" s="168">
        <v>0.4</v>
      </c>
      <c r="H15" s="168"/>
      <c r="I15" s="169"/>
      <c r="J15" s="72">
        <f>SUM(D15:I15)</f>
        <v>1</v>
      </c>
      <c r="K15" s="160" t="s">
        <v>71</v>
      </c>
      <c r="L15" s="7"/>
      <c r="M15" s="161">
        <v>1</v>
      </c>
      <c r="N15" s="7" t="s">
        <v>69</v>
      </c>
      <c r="V15" s="6" t="s">
        <v>59</v>
      </c>
      <c r="Y15" s="21"/>
      <c r="Z15" s="21"/>
      <c r="AA15" s="21"/>
      <c r="AB15" s="21"/>
      <c r="AC15" s="18" t="s">
        <v>60</v>
      </c>
      <c r="AD15" s="19" t="s">
        <v>61</v>
      </c>
      <c r="AE15" s="55"/>
      <c r="AF15" s="47" t="s">
        <v>142</v>
      </c>
      <c r="AG15" s="47" t="s">
        <v>141</v>
      </c>
      <c r="AH15" s="55"/>
      <c r="AI15" s="22" t="s">
        <v>62</v>
      </c>
      <c r="AJ15" s="23" t="s">
        <v>63</v>
      </c>
      <c r="AK15" s="50"/>
      <c r="AL15" s="15"/>
      <c r="AM15" s="15"/>
      <c r="AN15" s="18" t="s">
        <v>60</v>
      </c>
      <c r="AO15" s="19" t="s">
        <v>61</v>
      </c>
      <c r="AP15" s="55"/>
      <c r="AQ15" s="4"/>
    </row>
    <row r="16" spans="1:49" x14ac:dyDescent="0.2">
      <c r="A16" s="99" t="s">
        <v>151</v>
      </c>
      <c r="B16" s="112">
        <f>AVERAGE(B18:B384)</f>
        <v>131.54845139455026</v>
      </c>
      <c r="C16" s="98">
        <f>AVERAGE(C18:C384)*365.25</f>
        <v>1723.4226702997353</v>
      </c>
      <c r="D16" s="98">
        <f>AVERAGE(D18:D384)*365.25</f>
        <v>2126.5113760217982</v>
      </c>
      <c r="E16" s="98">
        <f>AVERAGE(E18:E384)*365.25</f>
        <v>2110.7966689373307</v>
      </c>
      <c r="F16" s="98">
        <f>AVERAGE(F18:F384)*365.25</f>
        <v>2135.0305585831065</v>
      </c>
      <c r="G16" s="98">
        <f>AVERAGE(G18:G384)*365.25</f>
        <v>2547.3152043596724</v>
      </c>
      <c r="H16" s="98"/>
      <c r="I16" s="98"/>
      <c r="J16" s="98">
        <f>AVERAGE(J18:J384)*365.25</f>
        <v>2358.705419392476</v>
      </c>
      <c r="K16" s="27">
        <f>AVERAGE(K18:K384)</f>
        <v>116.88303887274454</v>
      </c>
      <c r="L16" s="28">
        <f>AVERAGE(L18:L384)</f>
        <v>0.56771640900450304</v>
      </c>
      <c r="M16" s="98">
        <f>AVERAGE(M18:M384)*365.25</f>
        <v>547.51939693643055</v>
      </c>
      <c r="N16" s="98">
        <f>AVERAGE(N18:N384)*365.25</f>
        <v>1258.0964051837468</v>
      </c>
      <c r="O16" s="98">
        <f>AVERAGE(O18:O384)*365.25</f>
        <v>577.39385711469447</v>
      </c>
      <c r="P16" s="27">
        <f>AVERAGE(P18:P384)</f>
        <v>2.9980354916873146</v>
      </c>
      <c r="Q16" s="98">
        <f>AVERAGE(Q18:Q384)*365.25</f>
        <v>547.5130664023618</v>
      </c>
      <c r="R16" s="27">
        <f>AVERAGE(R18:R384)</f>
        <v>71.142125706044041</v>
      </c>
      <c r="S16" s="98">
        <f>AVERAGE(S18:S384)*365.25</f>
        <v>593.86672781090044</v>
      </c>
      <c r="T16" s="27">
        <f>AVERAGE(T18:T384)</f>
        <v>59.682768918552938</v>
      </c>
      <c r="U16" s="27">
        <f>AVERAGE(U18:U384)</f>
        <v>64.735643511214391</v>
      </c>
      <c r="V16" s="29">
        <f>AVERAGE(V18:V384)</f>
        <v>124.41841242976736</v>
      </c>
      <c r="Y16" s="21"/>
      <c r="Z16" s="21"/>
      <c r="AA16" s="21"/>
      <c r="AB16" s="21"/>
      <c r="AC16" s="33">
        <f>SUM(AC18:AC384)</f>
        <v>5415932.2714023925</v>
      </c>
      <c r="AD16" s="33">
        <f>SUM(AD18:AD384)</f>
        <v>1309377.2411321951</v>
      </c>
      <c r="AE16" s="43"/>
      <c r="AF16" s="33">
        <f>SUM(AF18:AF384)</f>
        <v>2616.7243000753979</v>
      </c>
      <c r="AG16" s="33">
        <f>SUM(AG18:AG384)</f>
        <v>48278.281661799942</v>
      </c>
      <c r="AH16" s="43"/>
      <c r="AI16" s="46"/>
      <c r="AJ16" s="38">
        <f>AVERAGE(AJ18:AJ384)</f>
        <v>-62.77384196185286</v>
      </c>
      <c r="AK16" s="51"/>
      <c r="AL16" s="33">
        <f>AVERAGE(AL18:AL384)</f>
        <v>4085.9594467855204</v>
      </c>
      <c r="AM16" s="33">
        <f>AVERAGE(AM18:AM384)</f>
        <v>5488.3837296686816</v>
      </c>
      <c r="AN16" s="33">
        <f>SUM(AN18:AN384)</f>
        <v>4108083178.5577102</v>
      </c>
      <c r="AO16" s="33">
        <f>SUM(AO18:AO384)</f>
        <v>1095789196.1385477</v>
      </c>
      <c r="AP16" s="43"/>
      <c r="AQ16" s="34">
        <f>SUM(AQ18:AQ384)</f>
        <v>73.072482910563096</v>
      </c>
    </row>
    <row r="17" spans="1:49" x14ac:dyDescent="0.2">
      <c r="A17" s="1" t="s">
        <v>72</v>
      </c>
      <c r="B17" s="2"/>
      <c r="C17" s="2"/>
      <c r="D17" s="2"/>
      <c r="E17" s="2"/>
      <c r="F17" s="2"/>
      <c r="G17" s="2"/>
      <c r="H17" s="2"/>
      <c r="I17" s="2"/>
      <c r="J17" s="2"/>
      <c r="K17" s="33">
        <f>R3/100*K3</f>
        <v>103</v>
      </c>
      <c r="L17" s="2"/>
      <c r="M17" s="2"/>
      <c r="N17" s="2"/>
      <c r="O17" s="2"/>
      <c r="P17" s="33">
        <f>R5/(1-0.5^(1/K$7))/R8*86.4</f>
        <v>0</v>
      </c>
      <c r="Q17" s="2"/>
      <c r="R17" s="33">
        <f>R4/(1-0.5^(1/K$8))/R8*86.4</f>
        <v>38.488115259872096</v>
      </c>
      <c r="S17" s="2"/>
      <c r="T17" s="2"/>
      <c r="V17" s="2"/>
      <c r="Y17" s="21"/>
      <c r="Z17" s="21"/>
      <c r="AA17" s="21"/>
      <c r="AB17" s="21"/>
      <c r="AC17" s="21"/>
      <c r="AD17" s="21"/>
      <c r="AE17" s="21"/>
      <c r="AH17" s="21"/>
      <c r="AI17" s="21"/>
      <c r="AJ17" s="42">
        <v>0</v>
      </c>
      <c r="AK17" s="42"/>
      <c r="AL17" s="43">
        <v>0</v>
      </c>
      <c r="AM17" s="43">
        <v>0</v>
      </c>
      <c r="AN17" s="43"/>
      <c r="AO17" s="43"/>
      <c r="AP17" s="43"/>
      <c r="AQ17" s="21"/>
    </row>
    <row r="18" spans="1:49" x14ac:dyDescent="0.2">
      <c r="A18" s="65">
        <v>42271</v>
      </c>
      <c r="B18" s="67">
        <v>34.71</v>
      </c>
      <c r="C18" s="64">
        <v>4.9000000000000004</v>
      </c>
      <c r="D18" s="114">
        <v>0</v>
      </c>
      <c r="E18" s="114">
        <v>0</v>
      </c>
      <c r="F18" s="114">
        <v>0</v>
      </c>
      <c r="G18" s="66">
        <v>0</v>
      </c>
      <c r="H18" s="66"/>
      <c r="I18" s="66"/>
      <c r="J18" s="32">
        <f t="shared" ref="J18:J81" si="1">(D18*D$15*D$8+E18*E$15*E$8+F18*F$15*F$8+G18*G$15*G$8+H18*H$15*H$8+I18*I$15*I$8)*M$15</f>
        <v>0</v>
      </c>
      <c r="K18" s="33">
        <f>K17+J18-M18-N18-O18</f>
        <v>100.241</v>
      </c>
      <c r="L18" s="34">
        <f t="shared" ref="L18:L81" si="2">K17/$K$3</f>
        <v>0.5</v>
      </c>
      <c r="M18" s="32">
        <f t="shared" ref="M18:M81" si="3">IF(J18&gt;K$6,(J18-K$6)^2/(J18-K$6+K$3-K17),0)</f>
        <v>0</v>
      </c>
      <c r="N18" s="32">
        <f>IF((J18-M18)&gt;C18,C18,(J18-M18+(C18-(J18-M18))*L18))</f>
        <v>2.4500000000000002</v>
      </c>
      <c r="O18" s="32">
        <f t="shared" ref="O18:O81" si="4">IF(K17&gt;(K$5/100*K$3),(K$4/100*L18*(K17-(K$5/100*K$3))),0)</f>
        <v>0.30900000000000039</v>
      </c>
      <c r="P18" s="33">
        <f>P17+M18-Q18</f>
        <v>0</v>
      </c>
      <c r="Q18" s="32">
        <f t="shared" ref="Q18:Q81" si="5">P17*(1-0.5^(1/K$7))</f>
        <v>0</v>
      </c>
      <c r="R18" s="33">
        <f>R17-S18+O18</f>
        <v>37.918045492430231</v>
      </c>
      <c r="S18" s="32">
        <f t="shared" ref="S18:S81" si="6">R17*(1-0.5^(1/K$8))</f>
        <v>0.87906976744186049</v>
      </c>
      <c r="T18" s="33">
        <f t="shared" ref="T18:T81" si="7">Q18*R$8/86.4</f>
        <v>0</v>
      </c>
      <c r="U18" s="33">
        <f t="shared" ref="U18:U81" si="8">S18*R$8/86.4</f>
        <v>35</v>
      </c>
      <c r="V18" s="33">
        <f t="shared" ref="V18:V81" si="9">(Q18+S18)*R$8/86.4</f>
        <v>35</v>
      </c>
      <c r="Y18" s="21"/>
      <c r="Z18" s="21"/>
      <c r="AA18" s="21"/>
      <c r="AB18" s="21"/>
      <c r="AC18" s="33">
        <f t="shared" ref="AC18:AC81" si="10">(B18-B$16)^2</f>
        <v>9377.6856684946706</v>
      </c>
      <c r="AD18" s="33">
        <f t="shared" ref="AD18:AD81" si="11">(B18-V18)^2</f>
        <v>8.4099999999999508E-2</v>
      </c>
      <c r="AE18" s="43"/>
      <c r="AF18" s="3">
        <f t="shared" ref="AF18:AF81" si="12">B18-V18</f>
        <v>-0.28999999999999915</v>
      </c>
      <c r="AG18" s="3">
        <f t="shared" ref="AG18:AG81" si="13">B18</f>
        <v>34.71</v>
      </c>
      <c r="AH18" s="43"/>
      <c r="AI18" s="36" t="str">
        <f t="shared" ref="AI18:AI81" si="14">IF(V18&lt;B18,"-","+")</f>
        <v>+</v>
      </c>
      <c r="AJ18" s="37">
        <f>IF(AI18="-",AJ17-1,AJ17+1)</f>
        <v>1</v>
      </c>
      <c r="AK18" s="42"/>
      <c r="AL18" s="33">
        <f>V18-V$16</f>
        <v>-89.418412429767358</v>
      </c>
      <c r="AM18" s="33">
        <f>B18-B$16</f>
        <v>-96.838451394550248</v>
      </c>
      <c r="AN18" s="33">
        <f>(AM18-AM$16)^2</f>
        <v>31194706.811840724</v>
      </c>
      <c r="AO18" s="33">
        <f>(AM18-AL18)^2</f>
        <v>55.056978238896342</v>
      </c>
      <c r="AP18" s="43"/>
      <c r="AQ18" s="34">
        <f t="shared" ref="AQ18:AQ81" si="15">((V18-B18)/B18)^2</f>
        <v>6.9805038097696926E-5</v>
      </c>
    </row>
    <row r="19" spans="1:49" x14ac:dyDescent="0.2">
      <c r="A19" s="154">
        <f>A18+1</f>
        <v>42272</v>
      </c>
      <c r="B19" s="67">
        <v>33.25</v>
      </c>
      <c r="C19" s="64">
        <v>4.9000000000000004</v>
      </c>
      <c r="D19" s="114">
        <v>35.04</v>
      </c>
      <c r="E19" s="114">
        <v>41.04</v>
      </c>
      <c r="F19" s="114">
        <v>25.200000000000003</v>
      </c>
      <c r="G19" s="66">
        <v>35.76</v>
      </c>
      <c r="H19" s="66"/>
      <c r="I19" s="66"/>
      <c r="J19" s="32">
        <f t="shared" si="1"/>
        <v>37.090023356243222</v>
      </c>
      <c r="K19" s="33">
        <f t="shared" ref="K19:K46" si="16">K18+J19-M19-N19-O19</f>
        <v>123.08232920288962</v>
      </c>
      <c r="L19" s="34">
        <f t="shared" si="2"/>
        <v>0.48660679611650487</v>
      </c>
      <c r="M19" s="32">
        <f t="shared" si="3"/>
        <v>9.1822259684021628</v>
      </c>
      <c r="N19" s="32">
        <f>IF((J19-M19)&gt;C19,C19,(J19-M19+(C19-(J19-M19))*L19))</f>
        <v>4.9000000000000004</v>
      </c>
      <c r="O19" s="32">
        <f t="shared" si="4"/>
        <v>0.16646818495145665</v>
      </c>
      <c r="P19" s="33">
        <f t="shared" ref="P19:P46" si="17">P18+M19-Q19</f>
        <v>9.1822259684021628</v>
      </c>
      <c r="Q19" s="32">
        <f t="shared" si="5"/>
        <v>0</v>
      </c>
      <c r="R19" s="33">
        <f t="shared" ref="R19:R46" si="18">R18-S19+O19</f>
        <v>37.218464321422879</v>
      </c>
      <c r="S19" s="32">
        <f t="shared" si="6"/>
        <v>0.86604935595880617</v>
      </c>
      <c r="T19" s="33">
        <f t="shared" si="7"/>
        <v>0</v>
      </c>
      <c r="U19" s="33">
        <f t="shared" si="8"/>
        <v>34.481594727989503</v>
      </c>
      <c r="V19" s="33">
        <f t="shared" si="9"/>
        <v>34.481594727989503</v>
      </c>
      <c r="Y19" s="4"/>
      <c r="Z19" s="4"/>
      <c r="AA19" s="4"/>
      <c r="AB19" s="4"/>
      <c r="AC19" s="33">
        <f t="shared" si="10"/>
        <v>9662.5855465667591</v>
      </c>
      <c r="AD19" s="33">
        <f t="shared" si="11"/>
        <v>1.5168255740115373</v>
      </c>
      <c r="AE19" s="43"/>
      <c r="AF19" s="3">
        <f t="shared" si="12"/>
        <v>-1.2315947279895028</v>
      </c>
      <c r="AG19" s="3">
        <f t="shared" si="13"/>
        <v>33.25</v>
      </c>
      <c r="AH19" s="43"/>
      <c r="AI19" s="36" t="str">
        <f t="shared" si="14"/>
        <v>+</v>
      </c>
      <c r="AJ19" s="37">
        <f t="shared" ref="AJ19:AJ46" si="19">IF(AI19="-",AJ18-1,AJ18+1)</f>
        <v>2</v>
      </c>
      <c r="AK19" s="42"/>
      <c r="AL19" s="33">
        <f t="shared" ref="AL19:AL82" si="20">V19-V$16+AL18</f>
        <v>-179.35523013154523</v>
      </c>
      <c r="AM19" s="33">
        <f t="shared" ref="AM19:AM82" si="21">B19-B$16+AM18</f>
        <v>-195.1369027891005</v>
      </c>
      <c r="AN19" s="33">
        <f t="shared" ref="AN19:AN273" si="22">(AM19-AM$16)^2</f>
        <v>32302406.779573306</v>
      </c>
      <c r="AO19" s="33">
        <f t="shared" ref="AO19:AO46" si="23">(AM19-AL19)^2</f>
        <v>249.06119187022782</v>
      </c>
      <c r="AP19" s="43"/>
      <c r="AQ19" s="34">
        <f t="shared" si="15"/>
        <v>1.3719944137138671E-3</v>
      </c>
    </row>
    <row r="20" spans="1:49" x14ac:dyDescent="0.2">
      <c r="A20" s="154">
        <f t="shared" ref="A20:A83" si="24">A19+1</f>
        <v>42273</v>
      </c>
      <c r="B20" s="67">
        <v>47.75</v>
      </c>
      <c r="C20" s="64">
        <v>4.9000000000000004</v>
      </c>
      <c r="D20" s="114">
        <v>5.28</v>
      </c>
      <c r="E20" s="114">
        <v>25.68</v>
      </c>
      <c r="F20" s="114">
        <v>16.080000000000002</v>
      </c>
      <c r="G20" s="66">
        <v>12.96</v>
      </c>
      <c r="H20" s="66"/>
      <c r="I20" s="66"/>
      <c r="J20" s="32">
        <f t="shared" si="1"/>
        <v>13.126296923789535</v>
      </c>
      <c r="K20" s="33">
        <f>K19+J20-M20-N20-O20</f>
        <v>128.19233808478677</v>
      </c>
      <c r="L20" s="34">
        <f t="shared" si="2"/>
        <v>0.59748703496548361</v>
      </c>
      <c r="M20" s="32">
        <f t="shared" si="3"/>
        <v>1.5471479212201731</v>
      </c>
      <c r="N20" s="32">
        <f t="shared" ref="N20:N81" si="25">IF((J20-M20)&gt;C20,C20,(J20-M20+(C20-(J20-M20))*L20))</f>
        <v>4.9000000000000004</v>
      </c>
      <c r="O20" s="32">
        <f t="shared" si="4"/>
        <v>1.569140120672196</v>
      </c>
      <c r="P20" s="33">
        <f t="shared" si="17"/>
        <v>6.1382609054212542</v>
      </c>
      <c r="Q20" s="32">
        <f t="shared" si="5"/>
        <v>4.5911129842010814</v>
      </c>
      <c r="R20" s="33">
        <f t="shared" si="18"/>
        <v>37.937533542164886</v>
      </c>
      <c r="S20" s="32">
        <f t="shared" si="6"/>
        <v>0.85007089993019103</v>
      </c>
      <c r="T20" s="33">
        <f t="shared" si="7"/>
        <v>182.79431325985786</v>
      </c>
      <c r="U20" s="33">
        <f t="shared" si="8"/>
        <v>33.845415460183524</v>
      </c>
      <c r="V20" s="33">
        <f t="shared" si="9"/>
        <v>216.6397287200414</v>
      </c>
      <c r="Y20" s="4"/>
      <c r="Z20" s="4"/>
      <c r="AA20" s="4"/>
      <c r="AB20" s="4"/>
      <c r="AC20" s="33">
        <f t="shared" si="10"/>
        <v>7022.1804561248018</v>
      </c>
      <c r="AD20" s="33">
        <f t="shared" si="11"/>
        <v>28523.740467129177</v>
      </c>
      <c r="AE20" s="43"/>
      <c r="AF20" s="3">
        <f t="shared" si="12"/>
        <v>-168.8897287200414</v>
      </c>
      <c r="AG20" s="3">
        <f t="shared" si="13"/>
        <v>47.75</v>
      </c>
      <c r="AH20" s="43"/>
      <c r="AI20" s="36" t="str">
        <f t="shared" si="14"/>
        <v>+</v>
      </c>
      <c r="AJ20" s="37">
        <f t="shared" si="19"/>
        <v>3</v>
      </c>
      <c r="AK20" s="42"/>
      <c r="AL20" s="33">
        <f t="shared" si="20"/>
        <v>-87.13391384127118</v>
      </c>
      <c r="AM20" s="33">
        <f t="shared" si="21"/>
        <v>-278.93535418365076</v>
      </c>
      <c r="AN20" s="33">
        <f>(AM20-AM$16)^2</f>
        <v>33261969.414967306</v>
      </c>
      <c r="AO20" s="33">
        <f t="shared" si="23"/>
        <v>36787.792517411392</v>
      </c>
      <c r="AP20" s="43"/>
      <c r="AQ20" s="34">
        <f t="shared" si="15"/>
        <v>12.510069556044705</v>
      </c>
    </row>
    <row r="21" spans="1:49" x14ac:dyDescent="0.2">
      <c r="A21" s="154">
        <f t="shared" si="24"/>
        <v>42274</v>
      </c>
      <c r="B21" s="67">
        <v>53.75</v>
      </c>
      <c r="C21" s="64">
        <v>4.9000000000000004</v>
      </c>
      <c r="D21" s="114">
        <v>9.36</v>
      </c>
      <c r="E21" s="114">
        <v>20.16</v>
      </c>
      <c r="F21" s="114">
        <v>30</v>
      </c>
      <c r="G21" s="66">
        <v>30.240000000000002</v>
      </c>
      <c r="H21" s="66"/>
      <c r="I21" s="66"/>
      <c r="J21" s="32">
        <f t="shared" ref="J21:J26" si="26">(D21*D$15*D$8+E21*E$15*E$8+F21*F$15*F$8+G21*G$15*G$8+H21*H$15*H$8+I21*I$15*I$8)*M$15</f>
        <v>21.419061239114178</v>
      </c>
      <c r="K21" s="33">
        <f>K20+J21-M21-N21-O21</f>
        <v>138.51447097405739</v>
      </c>
      <c r="L21" s="34">
        <f t="shared" si="2"/>
        <v>0.62229290332420761</v>
      </c>
      <c r="M21" s="32">
        <f t="shared" si="3"/>
        <v>4.2446500147585011</v>
      </c>
      <c r="N21" s="32">
        <f t="shared" si="25"/>
        <v>4.9000000000000004</v>
      </c>
      <c r="O21" s="32">
        <f t="shared" si="4"/>
        <v>1.9522783350850574</v>
      </c>
      <c r="P21" s="33">
        <f>P20+M21-Q21</f>
        <v>7.3137804674691278</v>
      </c>
      <c r="Q21" s="32">
        <f t="shared" si="5"/>
        <v>3.0691304527106271</v>
      </c>
      <c r="R21" s="33">
        <f>R20-S21+O21</f>
        <v>39.023317413620042</v>
      </c>
      <c r="S21" s="32">
        <f t="shared" si="6"/>
        <v>0.86649446362990068</v>
      </c>
      <c r="T21" s="33">
        <f t="shared" si="7"/>
        <v>122.19686061718237</v>
      </c>
      <c r="U21" s="33">
        <f t="shared" si="8"/>
        <v>34.499316607486783</v>
      </c>
      <c r="V21" s="33">
        <f t="shared" si="9"/>
        <v>156.69617722466916</v>
      </c>
      <c r="Y21" s="4"/>
      <c r="Z21" s="4"/>
      <c r="AA21" s="4"/>
      <c r="AB21" s="4"/>
      <c r="AC21" s="33">
        <f t="shared" si="10"/>
        <v>6052.5990393901984</v>
      </c>
      <c r="AD21" s="33">
        <f t="shared" si="11"/>
        <v>10597.915405172991</v>
      </c>
      <c r="AE21" s="43"/>
      <c r="AF21" s="3">
        <f t="shared" si="12"/>
        <v>-102.94617722466916</v>
      </c>
      <c r="AG21" s="3">
        <f t="shared" si="13"/>
        <v>53.75</v>
      </c>
      <c r="AH21" s="43"/>
      <c r="AI21" s="36" t="str">
        <f t="shared" si="14"/>
        <v>+</v>
      </c>
      <c r="AJ21" s="37">
        <f t="shared" si="19"/>
        <v>4</v>
      </c>
      <c r="AK21" s="42"/>
      <c r="AL21" s="33">
        <f t="shared" si="20"/>
        <v>-54.856149046369381</v>
      </c>
      <c r="AM21" s="33">
        <f t="shared" si="21"/>
        <v>-356.73380557820099</v>
      </c>
      <c r="AN21" s="33">
        <f>(AM21-AM$16)^2</f>
        <v>34165399.000850596</v>
      </c>
      <c r="AO21" s="33">
        <f>(AM21-AL21)^2</f>
        <v>91130.119513150479</v>
      </c>
      <c r="AP21" s="43"/>
      <c r="AQ21" s="34">
        <f t="shared" si="15"/>
        <v>3.6682887286699373</v>
      </c>
    </row>
    <row r="22" spans="1:49" x14ac:dyDescent="0.2">
      <c r="A22" s="154">
        <f t="shared" si="24"/>
        <v>42275</v>
      </c>
      <c r="B22" s="67">
        <v>77.13</v>
      </c>
      <c r="C22" s="64">
        <v>4.9000000000000004</v>
      </c>
      <c r="D22" s="114">
        <v>0</v>
      </c>
      <c r="E22" s="114">
        <v>0</v>
      </c>
      <c r="F22" s="114">
        <v>0.24</v>
      </c>
      <c r="G22" s="66">
        <v>0.24</v>
      </c>
      <c r="H22" s="66"/>
      <c r="I22" s="66"/>
      <c r="J22" s="32">
        <f t="shared" si="26"/>
        <v>0.11138035350862573</v>
      </c>
      <c r="K22" s="33">
        <f>K21+J22-M22-N22-O22</f>
        <v>132.4910638091001</v>
      </c>
      <c r="L22" s="34">
        <f t="shared" si="2"/>
        <v>0.67240034453425912</v>
      </c>
      <c r="M22" s="32">
        <f t="shared" si="3"/>
        <v>0</v>
      </c>
      <c r="N22" s="32">
        <f t="shared" si="25"/>
        <v>3.331249853652948</v>
      </c>
      <c r="O22" s="32">
        <f t="shared" si="4"/>
        <v>2.8035376648129859</v>
      </c>
      <c r="P22" s="33">
        <f>P21+M22-Q22</f>
        <v>3.6568902337345639</v>
      </c>
      <c r="Q22" s="32">
        <f t="shared" si="5"/>
        <v>3.6568902337345639</v>
      </c>
      <c r="R22" s="33">
        <f t="shared" si="18"/>
        <v>40.935561276905503</v>
      </c>
      <c r="S22" s="32">
        <f t="shared" si="6"/>
        <v>0.89129380152752313</v>
      </c>
      <c r="T22" s="33">
        <f t="shared" si="7"/>
        <v>145.59840745424651</v>
      </c>
      <c r="U22" s="33">
        <f t="shared" si="8"/>
        <v>35.486697653410644</v>
      </c>
      <c r="V22" s="33">
        <f t="shared" si="9"/>
        <v>181.08510510765717</v>
      </c>
      <c r="Y22" s="4"/>
      <c r="Z22" s="4"/>
      <c r="AA22" s="4"/>
      <c r="AB22" s="4"/>
      <c r="AC22" s="33">
        <f t="shared" si="10"/>
        <v>2961.3678521810293</v>
      </c>
      <c r="AD22" s="33">
        <f t="shared" si="11"/>
        <v>10806.663877944051</v>
      </c>
      <c r="AE22" s="43"/>
      <c r="AF22" s="3">
        <f t="shared" si="12"/>
        <v>-103.95510510765718</v>
      </c>
      <c r="AG22" s="3">
        <f t="shared" si="13"/>
        <v>77.13</v>
      </c>
      <c r="AH22" s="43"/>
      <c r="AI22" s="36" t="str">
        <f t="shared" si="14"/>
        <v>+</v>
      </c>
      <c r="AJ22" s="37">
        <f t="shared" si="19"/>
        <v>5</v>
      </c>
      <c r="AK22" s="42"/>
      <c r="AL22" s="33">
        <f t="shared" si="20"/>
        <v>1.8105436315204315</v>
      </c>
      <c r="AM22" s="33">
        <f t="shared" si="21"/>
        <v>-411.15225697275127</v>
      </c>
      <c r="AN22" s="33">
        <f>(AM22-AM$16)^2</f>
        <v>34804524.857677303</v>
      </c>
      <c r="AO22" s="33">
        <f t="shared" si="23"/>
        <v>170538.27468292348</v>
      </c>
      <c r="AP22" s="43"/>
      <c r="AQ22" s="34">
        <f t="shared" si="15"/>
        <v>1.8165400651564376</v>
      </c>
    </row>
    <row r="23" spans="1:49" x14ac:dyDescent="0.2">
      <c r="A23" s="154">
        <f t="shared" si="24"/>
        <v>42276</v>
      </c>
      <c r="B23" s="67">
        <v>79.63</v>
      </c>
      <c r="C23" s="64">
        <v>4.9000000000000004</v>
      </c>
      <c r="D23" s="114">
        <v>36.72</v>
      </c>
      <c r="E23" s="114">
        <v>22.32</v>
      </c>
      <c r="F23" s="114">
        <v>0</v>
      </c>
      <c r="G23" s="66">
        <v>0.72</v>
      </c>
      <c r="H23" s="66"/>
      <c r="I23" s="66"/>
      <c r="J23" s="32">
        <f t="shared" si="26"/>
        <v>18.076311361470207</v>
      </c>
      <c r="K23" s="33">
        <f t="shared" si="16"/>
        <v>140.15408150126132</v>
      </c>
      <c r="L23" s="34">
        <f t="shared" si="2"/>
        <v>0.64316050392767032</v>
      </c>
      <c r="M23" s="32">
        <f t="shared" si="3"/>
        <v>3.2190717317993016</v>
      </c>
      <c r="N23" s="32">
        <f t="shared" si="25"/>
        <v>4.9000000000000004</v>
      </c>
      <c r="O23" s="32">
        <f t="shared" si="4"/>
        <v>2.2942219375096911</v>
      </c>
      <c r="P23" s="33">
        <f>P22+M23-Q23</f>
        <v>5.047516848666584</v>
      </c>
      <c r="Q23" s="32">
        <f t="shared" si="5"/>
        <v>1.8284451168672819</v>
      </c>
      <c r="R23" s="33">
        <f t="shared" si="18"/>
        <v>42.294813702688813</v>
      </c>
      <c r="S23" s="32">
        <f t="shared" si="6"/>
        <v>0.93496951172638265</v>
      </c>
      <c r="T23" s="33">
        <f t="shared" si="7"/>
        <v>72.799203727123256</v>
      </c>
      <c r="U23" s="33">
        <f t="shared" si="8"/>
        <v>37.225637966883752</v>
      </c>
      <c r="V23" s="33">
        <f t="shared" si="9"/>
        <v>110.02484169400701</v>
      </c>
      <c r="Y23" s="4"/>
      <c r="Z23" s="4"/>
      <c r="AA23" s="4"/>
      <c r="AB23" s="4"/>
      <c r="AC23" s="33">
        <f t="shared" si="10"/>
        <v>2695.525595208278</v>
      </c>
      <c r="AD23" s="33">
        <f t="shared" si="11"/>
        <v>923.84640160374715</v>
      </c>
      <c r="AE23" s="43"/>
      <c r="AF23" s="3">
        <f t="shared" si="12"/>
        <v>-30.394841694007013</v>
      </c>
      <c r="AG23" s="3">
        <f t="shared" si="13"/>
        <v>79.63</v>
      </c>
      <c r="AH23" s="43"/>
      <c r="AI23" s="36" t="str">
        <f t="shared" si="14"/>
        <v>+</v>
      </c>
      <c r="AJ23" s="37">
        <f t="shared" si="19"/>
        <v>6</v>
      </c>
      <c r="AK23" s="42"/>
      <c r="AL23" s="33">
        <f t="shared" si="20"/>
        <v>-12.583027104239918</v>
      </c>
      <c r="AM23" s="33">
        <f t="shared" si="21"/>
        <v>-463.07070836730156</v>
      </c>
      <c r="AN23" s="33">
        <f t="shared" si="22"/>
        <v>35419809.928018197</v>
      </c>
      <c r="AO23" s="33">
        <f t="shared" si="23"/>
        <v>202939.15096976981</v>
      </c>
      <c r="AP23" s="43"/>
      <c r="AQ23" s="34">
        <f t="shared" si="15"/>
        <v>0.14569556773286091</v>
      </c>
    </row>
    <row r="24" spans="1:49" x14ac:dyDescent="0.2">
      <c r="A24" s="154">
        <f t="shared" si="24"/>
        <v>42277</v>
      </c>
      <c r="B24" s="67">
        <v>72.08</v>
      </c>
      <c r="C24" s="64">
        <v>4.9000000000000004</v>
      </c>
      <c r="D24" s="114">
        <v>0.48</v>
      </c>
      <c r="E24" s="114">
        <v>0</v>
      </c>
      <c r="F24" s="114">
        <v>3.5999999999999996</v>
      </c>
      <c r="G24" s="66">
        <v>3.12</v>
      </c>
      <c r="H24" s="66"/>
      <c r="I24" s="66"/>
      <c r="J24" s="32">
        <f t="shared" si="26"/>
        <v>1.6391652018027207</v>
      </c>
      <c r="K24" s="33">
        <f t="shared" si="16"/>
        <v>134.98308464415763</v>
      </c>
      <c r="L24" s="34">
        <f t="shared" si="2"/>
        <v>0.68035961893816177</v>
      </c>
      <c r="M24" s="32">
        <f t="shared" si="3"/>
        <v>6.1447189723878772E-3</v>
      </c>
      <c r="N24" s="32">
        <f t="shared" si="25"/>
        <v>3.8557414222106674</v>
      </c>
      <c r="O24" s="32">
        <f t="shared" si="4"/>
        <v>2.9482759177233402</v>
      </c>
      <c r="P24" s="33">
        <f t="shared" si="17"/>
        <v>2.5299031433056802</v>
      </c>
      <c r="Q24" s="32">
        <f t="shared" si="5"/>
        <v>2.523758424333292</v>
      </c>
      <c r="R24" s="33">
        <f t="shared" si="18"/>
        <v>44.277074740375056</v>
      </c>
      <c r="S24" s="32">
        <f t="shared" si="6"/>
        <v>0.96601488003710123</v>
      </c>
      <c r="T24" s="33">
        <f t="shared" si="7"/>
        <v>100.48297430215884</v>
      </c>
      <c r="U24" s="33">
        <f t="shared" si="8"/>
        <v>38.461703557032727</v>
      </c>
      <c r="V24" s="33">
        <f t="shared" si="9"/>
        <v>138.94467785919159</v>
      </c>
      <c r="Y24" s="4"/>
      <c r="Z24" s="4"/>
      <c r="AA24" s="4"/>
      <c r="AB24" s="4"/>
      <c r="AC24" s="33">
        <f t="shared" si="10"/>
        <v>3536.4967112659865</v>
      </c>
      <c r="AD24" s="33">
        <f t="shared" si="11"/>
        <v>4470.8851452134659</v>
      </c>
      <c r="AE24" s="43"/>
      <c r="AF24" s="3">
        <f t="shared" si="12"/>
        <v>-66.864677859191588</v>
      </c>
      <c r="AG24" s="3">
        <f t="shared" si="13"/>
        <v>72.08</v>
      </c>
      <c r="AH24" s="43"/>
      <c r="AI24" s="36" t="str">
        <f t="shared" si="14"/>
        <v>+</v>
      </c>
      <c r="AJ24" s="37">
        <f t="shared" si="19"/>
        <v>7</v>
      </c>
      <c r="AK24" s="42"/>
      <c r="AL24" s="33">
        <f t="shared" si="20"/>
        <v>1.9432383251843106</v>
      </c>
      <c r="AM24" s="33">
        <f t="shared" si="21"/>
        <v>-522.53915976185181</v>
      </c>
      <c r="AN24" s="33">
        <f t="shared" si="22"/>
        <v>36131193.982679911</v>
      </c>
      <c r="AO24" s="33">
        <f>(AM24-AL24)^2</f>
        <v>275081.78590312821</v>
      </c>
      <c r="AP24" s="43"/>
      <c r="AQ24" s="34">
        <f t="shared" si="15"/>
        <v>0.86052592191880029</v>
      </c>
    </row>
    <row r="25" spans="1:49" x14ac:dyDescent="0.2">
      <c r="A25" s="154">
        <f t="shared" si="24"/>
        <v>42278</v>
      </c>
      <c r="B25" s="67">
        <v>57.13</v>
      </c>
      <c r="C25" s="64">
        <v>5.97</v>
      </c>
      <c r="D25" s="114">
        <v>0</v>
      </c>
      <c r="E25" s="114">
        <v>0</v>
      </c>
      <c r="F25" s="114">
        <v>0.24</v>
      </c>
      <c r="G25" s="66">
        <v>0</v>
      </c>
      <c r="H25" s="66"/>
      <c r="I25" s="66"/>
      <c r="J25" s="32">
        <f t="shared" si="26"/>
        <v>8.3632196929131885E-3</v>
      </c>
      <c r="K25" s="33">
        <f t="shared" si="16"/>
        <v>128.57601080622382</v>
      </c>
      <c r="L25" s="34">
        <f t="shared" si="2"/>
        <v>0.65525769244736709</v>
      </c>
      <c r="M25" s="32">
        <f t="shared" si="3"/>
        <v>0</v>
      </c>
      <c r="N25" s="32">
        <f t="shared" si="25"/>
        <v>3.9147715795662861</v>
      </c>
      <c r="O25" s="32">
        <f t="shared" si="4"/>
        <v>2.5006654780604283</v>
      </c>
      <c r="P25" s="33">
        <f t="shared" si="17"/>
        <v>1.2649515716528401</v>
      </c>
      <c r="Q25" s="32">
        <f t="shared" si="5"/>
        <v>1.2649515716528401</v>
      </c>
      <c r="R25" s="33">
        <f>R24-S25+O25</f>
        <v>45.766450433726064</v>
      </c>
      <c r="S25" s="32">
        <f t="shared" si="6"/>
        <v>1.0112897847094195</v>
      </c>
      <c r="T25" s="33">
        <f t="shared" si="7"/>
        <v>50.363812575066781</v>
      </c>
      <c r="U25" s="33">
        <f t="shared" si="8"/>
        <v>40.264315502319477</v>
      </c>
      <c r="V25" s="33">
        <f t="shared" si="9"/>
        <v>90.628128077386251</v>
      </c>
      <c r="Y25" s="4"/>
      <c r="Z25" s="4"/>
      <c r="AA25" s="4"/>
      <c r="AB25" s="4"/>
      <c r="AC25" s="33">
        <f t="shared" si="10"/>
        <v>5538.1059079630395</v>
      </c>
      <c r="AD25" s="33">
        <f t="shared" si="11"/>
        <v>1122.1245846889728</v>
      </c>
      <c r="AE25" s="43"/>
      <c r="AF25" s="3">
        <f t="shared" si="12"/>
        <v>-33.498128077386248</v>
      </c>
      <c r="AG25" s="3">
        <f t="shared" si="13"/>
        <v>57.13</v>
      </c>
      <c r="AH25" s="43"/>
      <c r="AI25" s="36" t="str">
        <f t="shared" si="14"/>
        <v>+</v>
      </c>
      <c r="AJ25" s="37">
        <f t="shared" si="19"/>
        <v>8</v>
      </c>
      <c r="AK25" s="42"/>
      <c r="AL25" s="33">
        <f t="shared" si="20"/>
        <v>-31.847046027196797</v>
      </c>
      <c r="AM25" s="33">
        <f t="shared" si="21"/>
        <v>-596.95761115640209</v>
      </c>
      <c r="AN25" s="33">
        <f t="shared" si="22"/>
        <v>37031379.234354824</v>
      </c>
      <c r="AO25" s="33">
        <f t="shared" si="23"/>
        <v>319349.95082064974</v>
      </c>
      <c r="AP25" s="43"/>
      <c r="AQ25" s="34">
        <f t="shared" si="15"/>
        <v>0.34380534906293042</v>
      </c>
    </row>
    <row r="26" spans="1:49" x14ac:dyDescent="0.2">
      <c r="A26" s="154">
        <f t="shared" si="24"/>
        <v>42279</v>
      </c>
      <c r="B26" s="67">
        <v>54.17</v>
      </c>
      <c r="C26" s="64">
        <v>5.97</v>
      </c>
      <c r="D26" s="114">
        <v>1.6800000000000002</v>
      </c>
      <c r="E26" s="114">
        <v>0</v>
      </c>
      <c r="F26" s="114">
        <v>8.3999999999999986</v>
      </c>
      <c r="G26" s="66">
        <v>21.6</v>
      </c>
      <c r="H26" s="66"/>
      <c r="I26" s="66"/>
      <c r="J26" s="32">
        <f t="shared" si="26"/>
        <v>10.17498431648275</v>
      </c>
      <c r="K26" s="33">
        <f t="shared" si="16"/>
        <v>129.8268557412745</v>
      </c>
      <c r="L26" s="34">
        <f t="shared" si="2"/>
        <v>0.62415539226322247</v>
      </c>
      <c r="M26" s="32">
        <f t="shared" si="3"/>
        <v>0.97207084328467264</v>
      </c>
      <c r="N26" s="32">
        <f t="shared" si="25"/>
        <v>5.97</v>
      </c>
      <c r="O26" s="32">
        <f t="shared" si="4"/>
        <v>1.9820685381473766</v>
      </c>
      <c r="P26" s="33">
        <f t="shared" si="17"/>
        <v>1.6045466291110928</v>
      </c>
      <c r="Q26" s="32">
        <f t="shared" si="5"/>
        <v>0.63247578582642006</v>
      </c>
      <c r="R26" s="33">
        <f t="shared" si="18"/>
        <v>46.703211799314616</v>
      </c>
      <c r="S26" s="32">
        <f t="shared" si="6"/>
        <v>1.0453071725588234</v>
      </c>
      <c r="T26" s="33">
        <f t="shared" si="7"/>
        <v>25.181906287533391</v>
      </c>
      <c r="U26" s="33">
        <f t="shared" si="8"/>
        <v>41.618711500027224</v>
      </c>
      <c r="V26" s="33">
        <f t="shared" si="9"/>
        <v>66.800617787560611</v>
      </c>
      <c r="Y26" s="4"/>
      <c r="Z26" s="4"/>
      <c r="AA26" s="4"/>
      <c r="AB26" s="4"/>
      <c r="AC26" s="33">
        <f t="shared" si="10"/>
        <v>5987.4247402187757</v>
      </c>
      <c r="AD26" s="33">
        <f t="shared" si="11"/>
        <v>159.53250569544247</v>
      </c>
      <c r="AE26" s="43"/>
      <c r="AF26" s="3">
        <f t="shared" si="12"/>
        <v>-12.63061778756061</v>
      </c>
      <c r="AG26" s="3">
        <f t="shared" si="13"/>
        <v>54.17</v>
      </c>
      <c r="AH26" s="43"/>
      <c r="AI26" s="36" t="str">
        <f t="shared" si="14"/>
        <v>+</v>
      </c>
      <c r="AJ26" s="37">
        <f t="shared" si="19"/>
        <v>9</v>
      </c>
      <c r="AK26" s="42"/>
      <c r="AL26" s="33">
        <f t="shared" si="20"/>
        <v>-89.464840669403543</v>
      </c>
      <c r="AM26" s="33">
        <f t="shared" si="21"/>
        <v>-674.33606255095231</v>
      </c>
      <c r="AN26" s="33">
        <f t="shared" si="22"/>
        <v>37979115.237415604</v>
      </c>
      <c r="AO26" s="33">
        <f t="shared" si="23"/>
        <v>342074.34618521587</v>
      </c>
      <c r="AP26" s="43"/>
      <c r="AQ26" s="34">
        <f t="shared" si="15"/>
        <v>5.4366517572174047E-2</v>
      </c>
      <c r="AW26" s="47"/>
    </row>
    <row r="27" spans="1:49" x14ac:dyDescent="0.2">
      <c r="A27" s="154">
        <f t="shared" si="24"/>
        <v>42280</v>
      </c>
      <c r="B27" s="67">
        <v>162.04</v>
      </c>
      <c r="C27" s="64">
        <v>5.97</v>
      </c>
      <c r="D27" s="114">
        <v>34.08</v>
      </c>
      <c r="E27" s="114">
        <v>36</v>
      </c>
      <c r="F27" s="114">
        <v>14.399999999999999</v>
      </c>
      <c r="G27" s="66">
        <v>21.12</v>
      </c>
      <c r="H27" s="66"/>
      <c r="I27" s="66"/>
      <c r="J27" s="32">
        <f t="shared" si="1"/>
        <v>29.082929057687288</v>
      </c>
      <c r="K27" s="33">
        <f t="shared" si="16"/>
        <v>143.29504613427653</v>
      </c>
      <c r="L27" s="34">
        <f t="shared" si="2"/>
        <v>0.63022745505473055</v>
      </c>
      <c r="M27" s="32">
        <f t="shared" si="3"/>
        <v>7.5645559953670487</v>
      </c>
      <c r="N27" s="32">
        <f t="shared" si="25"/>
        <v>5.97</v>
      </c>
      <c r="O27" s="32">
        <f t="shared" si="4"/>
        <v>2.0801826693182055</v>
      </c>
      <c r="P27" s="33">
        <f t="shared" si="17"/>
        <v>8.3668293099225952</v>
      </c>
      <c r="Q27" s="32">
        <f t="shared" si="5"/>
        <v>0.8022733145555464</v>
      </c>
      <c r="R27" s="33">
        <f t="shared" si="18"/>
        <v>47.716691636914376</v>
      </c>
      <c r="S27" s="32">
        <f t="shared" si="6"/>
        <v>1.0667028317184448</v>
      </c>
      <c r="T27" s="33">
        <f t="shared" si="7"/>
        <v>31.942363449896753</v>
      </c>
      <c r="U27" s="33">
        <f t="shared" si="8"/>
        <v>42.470575707308448</v>
      </c>
      <c r="V27" s="33">
        <f t="shared" si="9"/>
        <v>74.412939157205201</v>
      </c>
      <c r="Y27" s="4"/>
      <c r="Z27" s="4"/>
      <c r="AA27" s="4"/>
      <c r="AB27" s="4"/>
      <c r="AC27" s="33">
        <f t="shared" si="10"/>
        <v>929.73453635850376</v>
      </c>
      <c r="AD27" s="33">
        <f t="shared" si="11"/>
        <v>7678.5017919468601</v>
      </c>
      <c r="AE27" s="43"/>
      <c r="AF27" s="3">
        <f t="shared" si="12"/>
        <v>87.627060842794791</v>
      </c>
      <c r="AG27" s="3">
        <f t="shared" si="13"/>
        <v>162.04</v>
      </c>
      <c r="AH27" s="43"/>
      <c r="AI27" s="36" t="str">
        <f t="shared" si="14"/>
        <v>-</v>
      </c>
      <c r="AJ27" s="37">
        <f t="shared" si="19"/>
        <v>8</v>
      </c>
      <c r="AK27" s="42"/>
      <c r="AL27" s="33">
        <f t="shared" si="20"/>
        <v>-139.47031394196568</v>
      </c>
      <c r="AM27" s="33">
        <f t="shared" si="21"/>
        <v>-643.84451394550251</v>
      </c>
      <c r="AN27" s="33">
        <f t="shared" si="22"/>
        <v>37604223.231779501</v>
      </c>
      <c r="AO27" s="33">
        <f t="shared" si="23"/>
        <v>254393.33362920777</v>
      </c>
      <c r="AP27" s="43"/>
      <c r="AQ27" s="34">
        <f t="shared" si="15"/>
        <v>0.29243679862588756</v>
      </c>
    </row>
    <row r="28" spans="1:49" x14ac:dyDescent="0.2">
      <c r="A28" s="154">
        <f t="shared" si="24"/>
        <v>42281</v>
      </c>
      <c r="B28" s="67">
        <v>328.92</v>
      </c>
      <c r="C28" s="64">
        <v>5.97</v>
      </c>
      <c r="D28" s="114">
        <v>0.24</v>
      </c>
      <c r="E28" s="114">
        <v>0</v>
      </c>
      <c r="F28" s="114">
        <v>0</v>
      </c>
      <c r="G28" s="66">
        <v>0</v>
      </c>
      <c r="H28" s="66"/>
      <c r="I28" s="66"/>
      <c r="J28" s="32">
        <f t="shared" si="1"/>
        <v>8.7247083402379896E-2</v>
      </c>
      <c r="K28" s="33">
        <f t="shared" si="16"/>
        <v>135.97012507325331</v>
      </c>
      <c r="L28" s="34">
        <f t="shared" si="2"/>
        <v>0.69560702006930353</v>
      </c>
      <c r="M28" s="32">
        <f t="shared" si="3"/>
        <v>0</v>
      </c>
      <c r="N28" s="32">
        <f t="shared" si="25"/>
        <v>4.1793313095208546</v>
      </c>
      <c r="O28" s="32">
        <f t="shared" si="4"/>
        <v>3.2328368349047514</v>
      </c>
      <c r="P28" s="33">
        <f t="shared" si="17"/>
        <v>4.1834146549612976</v>
      </c>
      <c r="Q28" s="32">
        <f t="shared" si="5"/>
        <v>4.1834146549612976</v>
      </c>
      <c r="R28" s="33">
        <f t="shared" si="18"/>
        <v>49.859677728618649</v>
      </c>
      <c r="S28" s="32">
        <f t="shared" si="6"/>
        <v>1.0898507432004787</v>
      </c>
      <c r="T28" s="33">
        <f t="shared" si="7"/>
        <v>166.56187978086646</v>
      </c>
      <c r="U28" s="33">
        <f t="shared" si="8"/>
        <v>43.39220551631535</v>
      </c>
      <c r="V28" s="33">
        <f t="shared" si="9"/>
        <v>209.95408529718179</v>
      </c>
      <c r="Y28" s="4"/>
      <c r="Z28" s="4"/>
      <c r="AA28" s="4"/>
      <c r="AB28" s="4"/>
      <c r="AC28" s="33">
        <f t="shared" si="10"/>
        <v>38955.528198913416</v>
      </c>
      <c r="AD28" s="33">
        <f t="shared" si="11"/>
        <v>14152.888861078221</v>
      </c>
      <c r="AE28" s="43"/>
      <c r="AF28" s="3">
        <f t="shared" si="12"/>
        <v>118.96591470281822</v>
      </c>
      <c r="AG28" s="3">
        <f t="shared" si="13"/>
        <v>328.92</v>
      </c>
      <c r="AH28" s="43"/>
      <c r="AI28" s="36" t="str">
        <f t="shared" si="14"/>
        <v>-</v>
      </c>
      <c r="AJ28" s="37">
        <f t="shared" si="19"/>
        <v>7</v>
      </c>
      <c r="AK28" s="42"/>
      <c r="AL28" s="33">
        <f t="shared" si="20"/>
        <v>-53.934641074551251</v>
      </c>
      <c r="AM28" s="33">
        <f t="shared" si="21"/>
        <v>-446.47296534005272</v>
      </c>
      <c r="AN28" s="33">
        <f t="shared" si="22"/>
        <v>35222523.990289994</v>
      </c>
      <c r="AO28" s="33">
        <f t="shared" si="23"/>
        <v>154086.33601716801</v>
      </c>
      <c r="AP28" s="43"/>
      <c r="AQ28" s="34">
        <f t="shared" si="15"/>
        <v>0.13081710475922501</v>
      </c>
    </row>
    <row r="29" spans="1:49" x14ac:dyDescent="0.2">
      <c r="A29" s="154">
        <f t="shared" si="24"/>
        <v>42282</v>
      </c>
      <c r="B29" s="67">
        <v>209.54</v>
      </c>
      <c r="C29" s="64">
        <v>5.97</v>
      </c>
      <c r="D29" s="114">
        <v>0</v>
      </c>
      <c r="E29" s="114">
        <v>0</v>
      </c>
      <c r="F29" s="114">
        <v>0</v>
      </c>
      <c r="G29" s="66">
        <v>0</v>
      </c>
      <c r="H29" s="66"/>
      <c r="I29" s="66"/>
      <c r="J29" s="32">
        <f t="shared" si="1"/>
        <v>0</v>
      </c>
      <c r="K29" s="33">
        <f t="shared" si="16"/>
        <v>129.44553096174022</v>
      </c>
      <c r="L29" s="34">
        <f t="shared" si="2"/>
        <v>0.66004915084103555</v>
      </c>
      <c r="M29" s="32">
        <f t="shared" si="3"/>
        <v>0</v>
      </c>
      <c r="N29" s="32">
        <f t="shared" si="25"/>
        <v>3.940493430520982</v>
      </c>
      <c r="O29" s="32">
        <f t="shared" si="4"/>
        <v>2.584100680992119</v>
      </c>
      <c r="P29" s="33">
        <f t="shared" si="17"/>
        <v>2.0917073274806488</v>
      </c>
      <c r="Q29" s="32">
        <f t="shared" si="5"/>
        <v>2.0917073274806488</v>
      </c>
      <c r="R29" s="33">
        <f t="shared" si="18"/>
        <v>51.304981796430795</v>
      </c>
      <c r="S29" s="32">
        <f t="shared" si="6"/>
        <v>1.1387966131799763</v>
      </c>
      <c r="T29" s="33">
        <f t="shared" si="7"/>
        <v>83.280939890433231</v>
      </c>
      <c r="U29" s="33">
        <f t="shared" si="8"/>
        <v>45.340976265499052</v>
      </c>
      <c r="V29" s="33">
        <f t="shared" si="9"/>
        <v>128.6219161559323</v>
      </c>
      <c r="Y29" s="4"/>
      <c r="Z29" s="4"/>
      <c r="AA29" s="4"/>
      <c r="AB29" s="4"/>
      <c r="AC29" s="33">
        <f t="shared" si="10"/>
        <v>6082.6816538762287</v>
      </c>
      <c r="AD29" s="33">
        <f t="shared" si="11"/>
        <v>6547.7362929955689</v>
      </c>
      <c r="AE29" s="43"/>
      <c r="AF29" s="3">
        <f t="shared" si="12"/>
        <v>80.918083844067695</v>
      </c>
      <c r="AG29" s="3">
        <f t="shared" si="13"/>
        <v>209.54</v>
      </c>
      <c r="AH29" s="43"/>
      <c r="AI29" s="36" t="str">
        <f t="shared" si="14"/>
        <v>-</v>
      </c>
      <c r="AJ29" s="37">
        <f t="shared" si="19"/>
        <v>6</v>
      </c>
      <c r="AK29" s="42"/>
      <c r="AL29" s="33">
        <f t="shared" si="20"/>
        <v>-49.731137348386312</v>
      </c>
      <c r="AM29" s="33">
        <f t="shared" si="21"/>
        <v>-368.48141673460299</v>
      </c>
      <c r="AN29" s="33">
        <f t="shared" si="22"/>
        <v>34302869.343153566</v>
      </c>
      <c r="AO29" s="33">
        <f t="shared" si="23"/>
        <v>101601.74060879118</v>
      </c>
      <c r="AP29" s="43"/>
      <c r="AQ29" s="34">
        <f t="shared" si="15"/>
        <v>0.14912735015187348</v>
      </c>
    </row>
    <row r="30" spans="1:49" x14ac:dyDescent="0.2">
      <c r="A30" s="154">
        <f t="shared" si="24"/>
        <v>42283</v>
      </c>
      <c r="B30" s="67">
        <v>107.71</v>
      </c>
      <c r="C30" s="64">
        <v>5.97</v>
      </c>
      <c r="D30" s="114">
        <v>0</v>
      </c>
      <c r="E30" s="114">
        <v>0</v>
      </c>
      <c r="F30" s="114">
        <v>0</v>
      </c>
      <c r="G30" s="66">
        <v>0</v>
      </c>
      <c r="H30" s="66"/>
      <c r="I30" s="66"/>
      <c r="J30" s="32">
        <f t="shared" si="1"/>
        <v>0</v>
      </c>
      <c r="K30" s="33">
        <f t="shared" si="16"/>
        <v>123.64401281772709</v>
      </c>
      <c r="L30" s="34">
        <f t="shared" si="2"/>
        <v>0.62837636389194285</v>
      </c>
      <c r="M30" s="32">
        <f t="shared" si="3"/>
        <v>0</v>
      </c>
      <c r="N30" s="32">
        <f t="shared" si="25"/>
        <v>3.7514068924348987</v>
      </c>
      <c r="O30" s="32">
        <f t="shared" si="4"/>
        <v>2.0501112515782327</v>
      </c>
      <c r="P30" s="33">
        <f t="shared" si="17"/>
        <v>1.0458536637403244</v>
      </c>
      <c r="Q30" s="32">
        <f t="shared" si="5"/>
        <v>1.0458536637403244</v>
      </c>
      <c r="R30" s="33">
        <f t="shared" si="18"/>
        <v>52.183285644298103</v>
      </c>
      <c r="S30" s="32">
        <f t="shared" si="6"/>
        <v>1.1718074037109185</v>
      </c>
      <c r="T30" s="33">
        <f t="shared" si="7"/>
        <v>41.640469945216616</v>
      </c>
      <c r="U30" s="33">
        <f t="shared" si="8"/>
        <v>46.655294777379162</v>
      </c>
      <c r="V30" s="33">
        <f t="shared" si="9"/>
        <v>88.295764722595777</v>
      </c>
      <c r="Y30" s="4"/>
      <c r="Z30" s="4"/>
      <c r="AA30" s="4"/>
      <c r="AB30" s="4"/>
      <c r="AC30" s="33">
        <f t="shared" si="10"/>
        <v>568.27176489033536</v>
      </c>
      <c r="AD30" s="33">
        <f t="shared" si="11"/>
        <v>376.9125314064064</v>
      </c>
      <c r="AE30" s="43"/>
      <c r="AF30" s="3">
        <f t="shared" si="12"/>
        <v>19.414235277404217</v>
      </c>
      <c r="AG30" s="3">
        <f t="shared" si="13"/>
        <v>107.71</v>
      </c>
      <c r="AH30" s="43"/>
      <c r="AI30" s="36" t="str">
        <f t="shared" si="14"/>
        <v>-</v>
      </c>
      <c r="AJ30" s="37">
        <f t="shared" si="19"/>
        <v>5</v>
      </c>
      <c r="AK30" s="42"/>
      <c r="AL30" s="33">
        <f t="shared" si="20"/>
        <v>-85.853785055557893</v>
      </c>
      <c r="AM30" s="33">
        <f t="shared" si="21"/>
        <v>-392.31986812915324</v>
      </c>
      <c r="AN30" s="33">
        <f t="shared" si="22"/>
        <v>34582674.805152401</v>
      </c>
      <c r="AO30" s="33">
        <f t="shared" si="23"/>
        <v>93921.460074471819</v>
      </c>
      <c r="AP30" s="43"/>
      <c r="AQ30" s="34">
        <f t="shared" si="15"/>
        <v>3.2488415076396084E-2</v>
      </c>
    </row>
    <row r="31" spans="1:49" x14ac:dyDescent="0.2">
      <c r="A31" s="154">
        <f t="shared" si="24"/>
        <v>42284</v>
      </c>
      <c r="B31" s="67">
        <v>81.63</v>
      </c>
      <c r="C31" s="64">
        <v>5.97</v>
      </c>
      <c r="D31" s="114">
        <v>0</v>
      </c>
      <c r="E31" s="114">
        <v>0</v>
      </c>
      <c r="F31" s="114">
        <v>0</v>
      </c>
      <c r="G31" s="66">
        <v>0</v>
      </c>
      <c r="H31" s="66"/>
      <c r="I31" s="66"/>
      <c r="J31" s="32">
        <f t="shared" si="1"/>
        <v>0</v>
      </c>
      <c r="K31" s="33">
        <f t="shared" si="16"/>
        <v>118.45072342458329</v>
      </c>
      <c r="L31" s="34">
        <f t="shared" si="2"/>
        <v>0.60021365445498587</v>
      </c>
      <c r="M31" s="32">
        <f t="shared" si="3"/>
        <v>0</v>
      </c>
      <c r="N31" s="32">
        <f t="shared" si="25"/>
        <v>3.5832755170962654</v>
      </c>
      <c r="O31" s="32">
        <f t="shared" si="4"/>
        <v>1.6100138760475362</v>
      </c>
      <c r="P31" s="33">
        <f t="shared" si="17"/>
        <v>0.5229268318701622</v>
      </c>
      <c r="Q31" s="32">
        <f t="shared" si="5"/>
        <v>0.5229268318701622</v>
      </c>
      <c r="R31" s="33">
        <f t="shared" si="18"/>
        <v>52.601431629025107</v>
      </c>
      <c r="S31" s="32">
        <f t="shared" si="6"/>
        <v>1.1918678913205312</v>
      </c>
      <c r="T31" s="33">
        <f t="shared" si="7"/>
        <v>20.820234972608308</v>
      </c>
      <c r="U31" s="33">
        <f t="shared" si="8"/>
        <v>47.453999376650771</v>
      </c>
      <c r="V31" s="33">
        <f t="shared" si="9"/>
        <v>68.274234349259089</v>
      </c>
      <c r="Y31" s="4"/>
      <c r="Z31" s="4"/>
      <c r="AA31" s="4"/>
      <c r="AB31" s="4"/>
      <c r="AC31" s="33">
        <f t="shared" si="10"/>
        <v>2491.8517896300768</v>
      </c>
      <c r="AD31" s="33">
        <f t="shared" si="11"/>
        <v>178.37647611751066</v>
      </c>
      <c r="AE31" s="43"/>
      <c r="AF31" s="3">
        <f t="shared" si="12"/>
        <v>13.355765650740906</v>
      </c>
      <c r="AG31" s="3">
        <f t="shared" si="13"/>
        <v>81.63</v>
      </c>
      <c r="AH31" s="43"/>
      <c r="AI31" s="36" t="str">
        <f t="shared" si="14"/>
        <v>-</v>
      </c>
      <c r="AJ31" s="37">
        <f t="shared" si="19"/>
        <v>4</v>
      </c>
      <c r="AK31" s="42"/>
      <c r="AL31" s="33">
        <f t="shared" si="20"/>
        <v>-141.99796313606618</v>
      </c>
      <c r="AM31" s="33">
        <f t="shared" si="21"/>
        <v>-442.23831952370347</v>
      </c>
      <c r="AN31" s="33">
        <f t="shared" si="22"/>
        <v>35172277.890366882</v>
      </c>
      <c r="AO31" s="33">
        <f t="shared" si="23"/>
        <v>90144.271603775458</v>
      </c>
      <c r="AP31" s="43"/>
      <c r="AQ31" s="34">
        <f t="shared" si="15"/>
        <v>2.6769359927504097E-2</v>
      </c>
    </row>
    <row r="32" spans="1:49" x14ac:dyDescent="0.2">
      <c r="A32" s="154">
        <f t="shared" si="24"/>
        <v>42285</v>
      </c>
      <c r="B32" s="67">
        <v>68.83</v>
      </c>
      <c r="C32" s="64">
        <v>5.97</v>
      </c>
      <c r="D32" s="114">
        <v>0.48</v>
      </c>
      <c r="E32" s="114">
        <v>0</v>
      </c>
      <c r="F32" s="114">
        <v>1.2000000000000002</v>
      </c>
      <c r="G32" s="66">
        <v>0</v>
      </c>
      <c r="H32" s="66"/>
      <c r="I32" s="66"/>
      <c r="J32" s="32">
        <f t="shared" si="1"/>
        <v>0.21631026526932573</v>
      </c>
      <c r="K32" s="33">
        <f t="shared" si="16"/>
        <v>113.89855742835346</v>
      </c>
      <c r="L32" s="34">
        <f t="shared" si="2"/>
        <v>0.57500351176982178</v>
      </c>
      <c r="M32" s="32">
        <f t="shared" si="3"/>
        <v>0</v>
      </c>
      <c r="N32" s="32">
        <f t="shared" si="25"/>
        <v>3.5247020683734376</v>
      </c>
      <c r="O32" s="32">
        <f t="shared" si="4"/>
        <v>1.243774193125714</v>
      </c>
      <c r="P32" s="33">
        <f t="shared" si="17"/>
        <v>0.2614634159350811</v>
      </c>
      <c r="Q32" s="32">
        <f t="shared" si="5"/>
        <v>0.2614634159350811</v>
      </c>
      <c r="R32" s="33">
        <f t="shared" si="18"/>
        <v>52.643787463340033</v>
      </c>
      <c r="S32" s="32">
        <f t="shared" si="6"/>
        <v>1.2014183588107892</v>
      </c>
      <c r="T32" s="33">
        <f t="shared" si="7"/>
        <v>10.410117486304154</v>
      </c>
      <c r="U32" s="33">
        <f t="shared" si="8"/>
        <v>47.834249471170303</v>
      </c>
      <c r="V32" s="33">
        <f t="shared" si="9"/>
        <v>58.244366957474462</v>
      </c>
      <c r="Y32" s="4"/>
      <c r="Z32" s="4"/>
      <c r="AA32" s="4"/>
      <c r="AB32" s="4"/>
      <c r="AC32" s="33">
        <f t="shared" si="10"/>
        <v>3933.6041453305629</v>
      </c>
      <c r="AD32" s="33">
        <f t="shared" si="11"/>
        <v>112.05562691100845</v>
      </c>
      <c r="AE32" s="43"/>
      <c r="AF32" s="3">
        <f t="shared" si="12"/>
        <v>10.585633042525536</v>
      </c>
      <c r="AG32" s="3">
        <f t="shared" si="13"/>
        <v>68.83</v>
      </c>
      <c r="AH32" s="43"/>
      <c r="AI32" s="36" t="str">
        <f t="shared" si="14"/>
        <v>-</v>
      </c>
      <c r="AJ32" s="37">
        <f t="shared" si="19"/>
        <v>3</v>
      </c>
      <c r="AK32" s="42"/>
      <c r="AL32" s="33">
        <f t="shared" si="20"/>
        <v>-208.17200860835908</v>
      </c>
      <c r="AM32" s="33">
        <f t="shared" si="21"/>
        <v>-504.95677091825371</v>
      </c>
      <c r="AN32" s="33">
        <f t="shared" si="22"/>
        <v>35920130.355975658</v>
      </c>
      <c r="AO32" s="33">
        <f t="shared" si="23"/>
        <v>88081.195139340649</v>
      </c>
      <c r="AP32" s="43"/>
      <c r="AQ32" s="34">
        <f t="shared" si="15"/>
        <v>2.3652558786218063E-2</v>
      </c>
      <c r="AW32" s="47"/>
    </row>
    <row r="33" spans="1:49" x14ac:dyDescent="0.2">
      <c r="A33" s="154">
        <f t="shared" si="24"/>
        <v>42286</v>
      </c>
      <c r="B33" s="67">
        <v>122.83</v>
      </c>
      <c r="C33" s="64">
        <v>5.97</v>
      </c>
      <c r="D33" s="114">
        <v>84.48</v>
      </c>
      <c r="E33" s="114">
        <v>84</v>
      </c>
      <c r="F33" s="114">
        <v>32.400000000000006</v>
      </c>
      <c r="G33" s="66">
        <v>54</v>
      </c>
      <c r="H33" s="66"/>
      <c r="I33" s="66"/>
      <c r="J33" s="32">
        <f t="shared" si="1"/>
        <v>71.647461724830634</v>
      </c>
      <c r="K33" s="33">
        <f t="shared" si="16"/>
        <v>147.96447067704128</v>
      </c>
      <c r="L33" s="34">
        <f t="shared" si="2"/>
        <v>0.55290561858424003</v>
      </c>
      <c r="M33" s="32">
        <f t="shared" si="3"/>
        <v>30.667265440197774</v>
      </c>
      <c r="N33" s="32">
        <f t="shared" si="25"/>
        <v>5.97</v>
      </c>
      <c r="O33" s="32">
        <f t="shared" si="4"/>
        <v>0.94428303594502394</v>
      </c>
      <c r="P33" s="33">
        <f t="shared" si="17"/>
        <v>30.797997148165315</v>
      </c>
      <c r="Q33" s="32">
        <f t="shared" si="5"/>
        <v>0.13073170796754055</v>
      </c>
      <c r="R33" s="33">
        <f t="shared" si="18"/>
        <v>52.385684731881526</v>
      </c>
      <c r="S33" s="32">
        <f t="shared" si="6"/>
        <v>1.2023857674035359</v>
      </c>
      <c r="T33" s="33">
        <f t="shared" si="7"/>
        <v>5.2050587431520769</v>
      </c>
      <c r="U33" s="33">
        <f t="shared" si="8"/>
        <v>47.87276666514078</v>
      </c>
      <c r="V33" s="33">
        <f t="shared" si="9"/>
        <v>53.077825408292853</v>
      </c>
      <c r="Y33" s="4"/>
      <c r="Z33" s="4"/>
      <c r="AA33" s="4"/>
      <c r="AB33" s="4"/>
      <c r="AC33" s="33">
        <f t="shared" si="10"/>
        <v>76.011394719135325</v>
      </c>
      <c r="AD33" s="33">
        <f t="shared" si="11"/>
        <v>4865.3658602719961</v>
      </c>
      <c r="AE33" s="43"/>
      <c r="AF33" s="3">
        <f t="shared" si="12"/>
        <v>69.752174591707146</v>
      </c>
      <c r="AG33" s="3">
        <f t="shared" si="13"/>
        <v>122.83</v>
      </c>
      <c r="AH33" s="43"/>
      <c r="AI33" s="36" t="str">
        <f t="shared" si="14"/>
        <v>-</v>
      </c>
      <c r="AJ33" s="37">
        <f t="shared" si="19"/>
        <v>2</v>
      </c>
      <c r="AK33" s="42"/>
      <c r="AL33" s="33">
        <f t="shared" si="20"/>
        <v>-279.51259562983358</v>
      </c>
      <c r="AM33" s="33">
        <f t="shared" si="21"/>
        <v>-513.67522231280395</v>
      </c>
      <c r="AN33" s="33">
        <f t="shared" si="22"/>
        <v>36024711.66306109</v>
      </c>
      <c r="AO33" s="33">
        <f t="shared" si="23"/>
        <v>54832.13573506815</v>
      </c>
      <c r="AP33" s="43"/>
      <c r="AQ33" s="34">
        <f t="shared" si="15"/>
        <v>0.32248283247884207</v>
      </c>
      <c r="AW33" s="47"/>
    </row>
    <row r="34" spans="1:49" x14ac:dyDescent="0.2">
      <c r="A34" s="154">
        <f t="shared" si="24"/>
        <v>42287</v>
      </c>
      <c r="B34" s="67">
        <v>395.54</v>
      </c>
      <c r="C34" s="64">
        <v>5.97</v>
      </c>
      <c r="D34" s="114">
        <v>13.200000000000001</v>
      </c>
      <c r="E34" s="114">
        <v>16.799999999999997</v>
      </c>
      <c r="F34" s="114">
        <v>12</v>
      </c>
      <c r="G34" s="66">
        <v>6.7200000000000006</v>
      </c>
      <c r="H34" s="66"/>
      <c r="I34" s="66"/>
      <c r="J34" s="32">
        <f t="shared" si="1"/>
        <v>11.426950038639369</v>
      </c>
      <c r="K34" s="33">
        <f t="shared" si="16"/>
        <v>148.15980378120108</v>
      </c>
      <c r="L34" s="34">
        <f t="shared" si="2"/>
        <v>0.71827412950020042</v>
      </c>
      <c r="M34" s="32">
        <f t="shared" si="3"/>
        <v>1.5880419190495365</v>
      </c>
      <c r="N34" s="32">
        <f t="shared" si="25"/>
        <v>5.97</v>
      </c>
      <c r="O34" s="32">
        <f t="shared" si="4"/>
        <v>3.6735750154300355</v>
      </c>
      <c r="P34" s="33">
        <f t="shared" si="17"/>
        <v>16.987040493132195</v>
      </c>
      <c r="Q34" s="32">
        <f t="shared" si="5"/>
        <v>15.398998574082658</v>
      </c>
      <c r="R34" s="33">
        <f t="shared" si="18"/>
        <v>54.862769054441742</v>
      </c>
      <c r="S34" s="32">
        <f t="shared" si="6"/>
        <v>1.1964906928698162</v>
      </c>
      <c r="T34" s="33">
        <f t="shared" si="7"/>
        <v>613.1082765606983</v>
      </c>
      <c r="U34" s="33">
        <f t="shared" si="8"/>
        <v>47.638055364261206</v>
      </c>
      <c r="V34" s="33">
        <f t="shared" si="9"/>
        <v>660.74633192495958</v>
      </c>
      <c r="Y34" s="4"/>
      <c r="Z34" s="4"/>
      <c r="AA34" s="4"/>
      <c r="AB34" s="4"/>
      <c r="AC34" s="33">
        <f t="shared" si="10"/>
        <v>69691.537735103557</v>
      </c>
      <c r="AD34" s="33">
        <f t="shared" si="11"/>
        <v>70334.398493091823</v>
      </c>
      <c r="AE34" s="43"/>
      <c r="AF34" s="3">
        <f t="shared" si="12"/>
        <v>-265.20633192495956</v>
      </c>
      <c r="AG34" s="3">
        <f t="shared" si="13"/>
        <v>395.54</v>
      </c>
      <c r="AH34" s="43"/>
      <c r="AI34" s="36" t="str">
        <f t="shared" si="14"/>
        <v>+</v>
      </c>
      <c r="AJ34" s="37">
        <f t="shared" si="19"/>
        <v>3</v>
      </c>
      <c r="AK34" s="42"/>
      <c r="AL34" s="33">
        <f t="shared" si="20"/>
        <v>256.81532386535861</v>
      </c>
      <c r="AM34" s="33">
        <f t="shared" si="21"/>
        <v>-249.68367370735416</v>
      </c>
      <c r="AN34" s="33">
        <f t="shared" si="22"/>
        <v>32925417.525686603</v>
      </c>
      <c r="AO34" s="33">
        <f t="shared" si="23"/>
        <v>256541.23454216289</v>
      </c>
      <c r="AP34" s="43"/>
      <c r="AQ34" s="34">
        <f t="shared" si="15"/>
        <v>0.44955927201516699</v>
      </c>
    </row>
    <row r="35" spans="1:49" x14ac:dyDescent="0.2">
      <c r="A35" s="154">
        <f t="shared" si="24"/>
        <v>42288</v>
      </c>
      <c r="B35" s="67">
        <v>427.92</v>
      </c>
      <c r="C35" s="64">
        <v>5.97</v>
      </c>
      <c r="D35" s="114">
        <v>5.04</v>
      </c>
      <c r="E35" s="114">
        <v>4.8000000000000007</v>
      </c>
      <c r="F35" s="114">
        <v>53.519999999999996</v>
      </c>
      <c r="G35" s="66">
        <v>54.480000000000004</v>
      </c>
      <c r="H35" s="66"/>
      <c r="I35" s="66"/>
      <c r="J35" s="32">
        <f t="shared" si="1"/>
        <v>28.032281753428613</v>
      </c>
      <c r="K35" s="33">
        <f t="shared" si="16"/>
        <v>157.91970375995174</v>
      </c>
      <c r="L35" s="34">
        <f t="shared" si="2"/>
        <v>0.71922234845243238</v>
      </c>
      <c r="M35" s="32">
        <f t="shared" si="3"/>
        <v>8.6099083502176992</v>
      </c>
      <c r="N35" s="32">
        <f t="shared" si="25"/>
        <v>5.97</v>
      </c>
      <c r="O35" s="32">
        <f t="shared" si="4"/>
        <v>3.6924734244602511</v>
      </c>
      <c r="P35" s="33">
        <f t="shared" si="17"/>
        <v>17.103428596783793</v>
      </c>
      <c r="Q35" s="32">
        <f t="shared" si="5"/>
        <v>8.4935202465660975</v>
      </c>
      <c r="R35" s="33">
        <f t="shared" si="18"/>
        <v>57.302175101913868</v>
      </c>
      <c r="S35" s="32">
        <f t="shared" si="6"/>
        <v>1.2530673769881262</v>
      </c>
      <c r="T35" s="33">
        <f t="shared" si="7"/>
        <v>338.16793574290938</v>
      </c>
      <c r="U35" s="33">
        <f t="shared" si="8"/>
        <v>49.890645565267981</v>
      </c>
      <c r="V35" s="33">
        <f t="shared" si="9"/>
        <v>388.05858130817734</v>
      </c>
      <c r="Y35" s="4"/>
      <c r="Z35" s="4"/>
      <c r="AA35" s="4"/>
      <c r="AB35" s="4"/>
      <c r="AC35" s="33">
        <f t="shared" si="10"/>
        <v>87836.094822792482</v>
      </c>
      <c r="AD35" s="33">
        <f t="shared" si="11"/>
        <v>1588.9327001247905</v>
      </c>
      <c r="AE35" s="43"/>
      <c r="AF35" s="3">
        <f t="shared" si="12"/>
        <v>39.861418691822678</v>
      </c>
      <c r="AG35" s="3">
        <f t="shared" si="13"/>
        <v>427.92</v>
      </c>
      <c r="AH35" s="43"/>
      <c r="AI35" s="36" t="str">
        <f t="shared" si="14"/>
        <v>-</v>
      </c>
      <c r="AJ35" s="37">
        <f t="shared" si="19"/>
        <v>2</v>
      </c>
      <c r="AK35" s="42"/>
      <c r="AL35" s="33">
        <f t="shared" si="20"/>
        <v>520.45549274376867</v>
      </c>
      <c r="AM35" s="33">
        <f t="shared" si="21"/>
        <v>46.687874898095629</v>
      </c>
      <c r="AN35" s="33">
        <f t="shared" si="22"/>
        <v>29612053.775827382</v>
      </c>
      <c r="AO35" s="33">
        <f t="shared" si="23"/>
        <v>224455.75571916369</v>
      </c>
      <c r="AP35" s="43"/>
      <c r="AQ35" s="34">
        <f t="shared" si="15"/>
        <v>8.6772144960220593E-3</v>
      </c>
    </row>
    <row r="36" spans="1:49" x14ac:dyDescent="0.2">
      <c r="A36" s="154">
        <f t="shared" si="24"/>
        <v>42289</v>
      </c>
      <c r="B36" s="67">
        <v>364.29</v>
      </c>
      <c r="C36" s="64">
        <v>5.97</v>
      </c>
      <c r="D36" s="114">
        <v>21.6</v>
      </c>
      <c r="E36" s="114">
        <v>22.080000000000002</v>
      </c>
      <c r="F36" s="114">
        <v>13.440000000000001</v>
      </c>
      <c r="G36" s="66">
        <v>23.04</v>
      </c>
      <c r="H36" s="66"/>
      <c r="I36" s="66"/>
      <c r="J36" s="32">
        <f t="shared" si="1"/>
        <v>22.581168573070066</v>
      </c>
      <c r="K36" s="33">
        <f t="shared" si="16"/>
        <v>163.16110545071535</v>
      </c>
      <c r="L36" s="34">
        <f t="shared" si="2"/>
        <v>0.76660050368908617</v>
      </c>
      <c r="M36" s="32">
        <f t="shared" si="3"/>
        <v>6.6858605145431822</v>
      </c>
      <c r="N36" s="32">
        <f t="shared" si="25"/>
        <v>5.97</v>
      </c>
      <c r="O36" s="32">
        <f t="shared" si="4"/>
        <v>4.6839063677632966</v>
      </c>
      <c r="P36" s="33">
        <f t="shared" si="17"/>
        <v>15.23757481293508</v>
      </c>
      <c r="Q36" s="32">
        <f t="shared" si="5"/>
        <v>8.5517142983918966</v>
      </c>
      <c r="R36" s="33">
        <f t="shared" si="18"/>
        <v>60.677297981563086</v>
      </c>
      <c r="S36" s="32">
        <f t="shared" si="6"/>
        <v>1.308783488114081</v>
      </c>
      <c r="T36" s="33">
        <f t="shared" si="7"/>
        <v>340.48492113967734</v>
      </c>
      <c r="U36" s="33">
        <f t="shared" si="8"/>
        <v>52.108972211949514</v>
      </c>
      <c r="V36" s="33">
        <f t="shared" si="9"/>
        <v>392.59389335162689</v>
      </c>
      <c r="Y36" s="30"/>
      <c r="Z36" s="30"/>
      <c r="AA36" s="4"/>
      <c r="AB36" s="4"/>
      <c r="AC36" s="33">
        <f t="shared" si="10"/>
        <v>54168.628447262934</v>
      </c>
      <c r="AD36" s="33">
        <f t="shared" si="11"/>
        <v>801.1103788602677</v>
      </c>
      <c r="AE36" s="43"/>
      <c r="AF36" s="3">
        <f t="shared" si="12"/>
        <v>-28.303893351626868</v>
      </c>
      <c r="AG36" s="3">
        <f t="shared" si="13"/>
        <v>364.29</v>
      </c>
      <c r="AH36" s="43"/>
      <c r="AI36" s="36" t="str">
        <f t="shared" si="14"/>
        <v>+</v>
      </c>
      <c r="AJ36" s="37">
        <f t="shared" si="19"/>
        <v>3</v>
      </c>
      <c r="AK36" s="42"/>
      <c r="AL36" s="33">
        <f t="shared" si="20"/>
        <v>788.63097366562818</v>
      </c>
      <c r="AM36" s="33">
        <f t="shared" si="21"/>
        <v>279.42942350354542</v>
      </c>
      <c r="AN36" s="33">
        <f t="shared" si="22"/>
        <v>27133204.963716321</v>
      </c>
      <c r="AO36" s="33">
        <f t="shared" si="23"/>
        <v>259286.21868746809</v>
      </c>
      <c r="AP36" s="43"/>
      <c r="AQ36" s="34">
        <f t="shared" si="15"/>
        <v>6.0366758857838647E-3</v>
      </c>
    </row>
    <row r="37" spans="1:49" x14ac:dyDescent="0.2">
      <c r="A37" s="154">
        <f t="shared" si="24"/>
        <v>42290</v>
      </c>
      <c r="B37" s="67">
        <v>437.88</v>
      </c>
      <c r="C37" s="64">
        <v>5.97</v>
      </c>
      <c r="D37" s="114">
        <v>0</v>
      </c>
      <c r="E37" s="114">
        <v>0</v>
      </c>
      <c r="F37" s="114">
        <v>3.84</v>
      </c>
      <c r="G37" s="66">
        <v>0</v>
      </c>
      <c r="H37" s="66"/>
      <c r="I37" s="66"/>
      <c r="J37" s="32">
        <f t="shared" si="1"/>
        <v>0.13381151508661102</v>
      </c>
      <c r="K37" s="33">
        <f t="shared" si="16"/>
        <v>153.28407741657301</v>
      </c>
      <c r="L37" s="34">
        <f t="shared" si="2"/>
        <v>0.79204420121706487</v>
      </c>
      <c r="M37" s="32">
        <f t="shared" si="3"/>
        <v>0</v>
      </c>
      <c r="N37" s="32">
        <f t="shared" si="25"/>
        <v>4.7563307617720678</v>
      </c>
      <c r="O37" s="32">
        <f t="shared" si="4"/>
        <v>5.2545087874568921</v>
      </c>
      <c r="P37" s="33">
        <f t="shared" si="17"/>
        <v>7.6187874064675398</v>
      </c>
      <c r="Q37" s="32">
        <f t="shared" si="5"/>
        <v>7.6187874064675398</v>
      </c>
      <c r="R37" s="33">
        <f t="shared" si="18"/>
        <v>64.545935367796403</v>
      </c>
      <c r="S37" s="32">
        <f t="shared" si="6"/>
        <v>1.385871401223568</v>
      </c>
      <c r="T37" s="33">
        <f t="shared" si="7"/>
        <v>303.34060970194832</v>
      </c>
      <c r="U37" s="33">
        <f t="shared" si="8"/>
        <v>55.178213196864284</v>
      </c>
      <c r="V37" s="33">
        <f t="shared" si="9"/>
        <v>358.51882289881263</v>
      </c>
      <c r="Y37" s="4"/>
      <c r="Z37" s="4"/>
      <c r="AA37" s="4"/>
      <c r="AB37" s="4"/>
      <c r="AC37" s="33">
        <f t="shared" si="10"/>
        <v>93839.017671013004</v>
      </c>
      <c r="AD37" s="33">
        <f t="shared" si="11"/>
        <v>6298.1964308860261</v>
      </c>
      <c r="AE37" s="43"/>
      <c r="AF37" s="3">
        <f t="shared" si="12"/>
        <v>79.361177101187366</v>
      </c>
      <c r="AG37" s="3">
        <f t="shared" si="13"/>
        <v>437.88</v>
      </c>
      <c r="AH37" s="43"/>
      <c r="AI37" s="36" t="str">
        <f t="shared" si="14"/>
        <v>-</v>
      </c>
      <c r="AJ37" s="37">
        <f t="shared" si="19"/>
        <v>2</v>
      </c>
      <c r="AK37" s="42"/>
      <c r="AL37" s="33">
        <f t="shared" si="20"/>
        <v>1022.7313841346735</v>
      </c>
      <c r="AM37" s="33">
        <f t="shared" si="21"/>
        <v>585.76097210899513</v>
      </c>
      <c r="AN37" s="33">
        <f t="shared" si="22"/>
        <v>24035709.902942147</v>
      </c>
      <c r="AO37" s="33">
        <f t="shared" si="23"/>
        <v>190943.14098589111</v>
      </c>
      <c r="AP37" s="43"/>
      <c r="AQ37" s="34">
        <f t="shared" si="15"/>
        <v>3.2847776923897953E-2</v>
      </c>
    </row>
    <row r="38" spans="1:49" x14ac:dyDescent="0.2">
      <c r="A38" s="154">
        <f t="shared" si="24"/>
        <v>42291</v>
      </c>
      <c r="B38" s="67">
        <v>441.5</v>
      </c>
      <c r="C38" s="64">
        <v>5.97</v>
      </c>
      <c r="D38" s="114">
        <v>0</v>
      </c>
      <c r="E38" s="114">
        <v>0.24</v>
      </c>
      <c r="F38" s="114">
        <v>0</v>
      </c>
      <c r="G38" s="66">
        <v>0</v>
      </c>
      <c r="H38" s="66"/>
      <c r="I38" s="66"/>
      <c r="J38" s="32">
        <f t="shared" si="1"/>
        <v>4.7510281714612308E-2</v>
      </c>
      <c r="K38" s="33">
        <f t="shared" si="16"/>
        <v>144.67569016475628</v>
      </c>
      <c r="L38" s="34">
        <f t="shared" si="2"/>
        <v>0.74409746318724768</v>
      </c>
      <c r="M38" s="32">
        <f t="shared" si="3"/>
        <v>0</v>
      </c>
      <c r="N38" s="32">
        <f t="shared" si="25"/>
        <v>4.4544198568433266</v>
      </c>
      <c r="O38" s="32">
        <f t="shared" si="4"/>
        <v>4.2014776766880342</v>
      </c>
      <c r="P38" s="33">
        <f t="shared" si="17"/>
        <v>3.8093937032337699</v>
      </c>
      <c r="Q38" s="32">
        <f t="shared" si="5"/>
        <v>3.8093937032337699</v>
      </c>
      <c r="R38" s="33">
        <f t="shared" si="18"/>
        <v>67.273181843242838</v>
      </c>
      <c r="S38" s="32">
        <f t="shared" si="6"/>
        <v>1.4742312012415935</v>
      </c>
      <c r="T38" s="33">
        <f t="shared" si="7"/>
        <v>151.67030485097416</v>
      </c>
      <c r="U38" s="33">
        <f t="shared" si="8"/>
        <v>58.696242271656033</v>
      </c>
      <c r="V38" s="33">
        <f t="shared" si="9"/>
        <v>210.36654712263021</v>
      </c>
      <c r="Y38" s="4"/>
      <c r="Z38" s="4"/>
      <c r="AA38" s="4"/>
      <c r="AB38" s="4"/>
      <c r="AC38" s="33">
        <f t="shared" si="10"/>
        <v>96069.962482916453</v>
      </c>
      <c r="AD38" s="33">
        <f t="shared" si="11"/>
        <v>53422.673039015324</v>
      </c>
      <c r="AE38" s="43"/>
      <c r="AF38" s="3">
        <f t="shared" si="12"/>
        <v>231.13345287736979</v>
      </c>
      <c r="AG38" s="3">
        <f t="shared" si="13"/>
        <v>441.5</v>
      </c>
      <c r="AH38" s="43"/>
      <c r="AI38" s="36" t="str">
        <f t="shared" si="14"/>
        <v>-</v>
      </c>
      <c r="AJ38" s="37">
        <f t="shared" si="19"/>
        <v>1</v>
      </c>
      <c r="AK38" s="42"/>
      <c r="AL38" s="33">
        <f t="shared" si="20"/>
        <v>1108.6795188275364</v>
      </c>
      <c r="AM38" s="33">
        <f t="shared" si="21"/>
        <v>895.71252071444485</v>
      </c>
      <c r="AN38" s="33">
        <f t="shared" si="22"/>
        <v>21092628.833557174</v>
      </c>
      <c r="AO38" s="33">
        <f t="shared" si="23"/>
        <v>45354.942285301542</v>
      </c>
      <c r="AP38" s="43"/>
      <c r="AQ38" s="34">
        <f t="shared" si="15"/>
        <v>0.27407170314838519</v>
      </c>
    </row>
    <row r="39" spans="1:49" x14ac:dyDescent="0.2">
      <c r="A39" s="154">
        <f t="shared" si="24"/>
        <v>42292</v>
      </c>
      <c r="B39" s="67">
        <v>248.42</v>
      </c>
      <c r="C39" s="64">
        <v>5.97</v>
      </c>
      <c r="D39" s="114">
        <v>0.24</v>
      </c>
      <c r="E39" s="114">
        <v>0</v>
      </c>
      <c r="F39" s="114">
        <v>0</v>
      </c>
      <c r="G39" s="66">
        <v>0.24</v>
      </c>
      <c r="H39" s="66"/>
      <c r="I39" s="66"/>
      <c r="J39" s="32">
        <f t="shared" si="1"/>
        <v>0.19026421721809245</v>
      </c>
      <c r="K39" s="33">
        <f t="shared" si="16"/>
        <v>137.25557966168057</v>
      </c>
      <c r="L39" s="34">
        <f t="shared" si="2"/>
        <v>0.70230917555706929</v>
      </c>
      <c r="M39" s="32">
        <f t="shared" si="3"/>
        <v>0</v>
      </c>
      <c r="N39" s="32">
        <f t="shared" si="25"/>
        <v>4.2494256897613463</v>
      </c>
      <c r="O39" s="32">
        <f t="shared" si="4"/>
        <v>3.3609490305324532</v>
      </c>
      <c r="P39" s="33">
        <f t="shared" si="17"/>
        <v>1.904696851616885</v>
      </c>
      <c r="Q39" s="32">
        <f t="shared" si="5"/>
        <v>1.904696851616885</v>
      </c>
      <c r="R39" s="33">
        <f t="shared" si="18"/>
        <v>69.097609276946912</v>
      </c>
      <c r="S39" s="32">
        <f t="shared" si="6"/>
        <v>1.5365215968283816</v>
      </c>
      <c r="T39" s="33">
        <f t="shared" si="7"/>
        <v>75.835152425487081</v>
      </c>
      <c r="U39" s="33">
        <f t="shared" si="8"/>
        <v>61.176322836685557</v>
      </c>
      <c r="V39" s="33">
        <f t="shared" si="9"/>
        <v>137.01147526217264</v>
      </c>
      <c r="Y39" s="4"/>
      <c r="Z39" s="4"/>
      <c r="AA39" s="4"/>
      <c r="AB39" s="4"/>
      <c r="AC39" s="33">
        <f t="shared" si="10"/>
        <v>13658.958873435999</v>
      </c>
      <c r="AD39" s="33">
        <f t="shared" si="11"/>
        <v>12411.859384259089</v>
      </c>
      <c r="AE39" s="43"/>
      <c r="AF39" s="3">
        <f t="shared" si="12"/>
        <v>111.40852473782735</v>
      </c>
      <c r="AG39" s="3">
        <f t="shared" si="13"/>
        <v>248.42</v>
      </c>
      <c r="AH39" s="43"/>
      <c r="AI39" s="36" t="str">
        <f t="shared" si="14"/>
        <v>-</v>
      </c>
      <c r="AJ39" s="37">
        <f t="shared" si="19"/>
        <v>0</v>
      </c>
      <c r="AK39" s="42"/>
      <c r="AL39" s="33">
        <f t="shared" si="20"/>
        <v>1121.2725816599418</v>
      </c>
      <c r="AM39" s="33">
        <f t="shared" si="21"/>
        <v>1012.5840693198945</v>
      </c>
      <c r="AN39" s="33">
        <f t="shared" si="22"/>
        <v>20032782.599578321</v>
      </c>
      <c r="AO39" s="33">
        <f t="shared" si="23"/>
        <v>11813.19271469261</v>
      </c>
      <c r="AP39" s="43"/>
      <c r="AQ39" s="34">
        <f t="shared" si="15"/>
        <v>0.20112392316475936</v>
      </c>
      <c r="AU39" s="47"/>
    </row>
    <row r="40" spans="1:49" x14ac:dyDescent="0.2">
      <c r="A40" s="154">
        <f t="shared" si="24"/>
        <v>42293</v>
      </c>
      <c r="B40" s="67">
        <v>161.13999999999999</v>
      </c>
      <c r="C40" s="64">
        <v>5.97</v>
      </c>
      <c r="D40" s="114">
        <v>0</v>
      </c>
      <c r="E40" s="114">
        <v>0</v>
      </c>
      <c r="F40" s="114">
        <v>0</v>
      </c>
      <c r="G40" s="66">
        <v>0.72</v>
      </c>
      <c r="H40" s="66"/>
      <c r="I40" s="66"/>
      <c r="J40" s="32">
        <f t="shared" si="1"/>
        <v>0.30905140144713755</v>
      </c>
      <c r="K40" s="33">
        <f t="shared" si="16"/>
        <v>130.78957153609147</v>
      </c>
      <c r="L40" s="34">
        <f t="shared" si="2"/>
        <v>0.66628922165864357</v>
      </c>
      <c r="M40" s="32">
        <f t="shared" si="3"/>
        <v>0</v>
      </c>
      <c r="N40" s="32">
        <f t="shared" si="25"/>
        <v>4.0808804370265133</v>
      </c>
      <c r="O40" s="32">
        <f t="shared" si="4"/>
        <v>2.6941790900097229</v>
      </c>
      <c r="P40" s="33">
        <f t="shared" si="17"/>
        <v>0.95234842580844248</v>
      </c>
      <c r="Q40" s="32">
        <f t="shared" si="5"/>
        <v>0.95234842580844248</v>
      </c>
      <c r="R40" s="33">
        <f t="shared" si="18"/>
        <v>70.21359678995303</v>
      </c>
      <c r="S40" s="32">
        <f t="shared" si="6"/>
        <v>1.5781915770036103</v>
      </c>
      <c r="T40" s="33">
        <f t="shared" si="7"/>
        <v>37.917576212743541</v>
      </c>
      <c r="U40" s="33">
        <f t="shared" si="8"/>
        <v>62.835405380699292</v>
      </c>
      <c r="V40" s="33">
        <f t="shared" si="9"/>
        <v>100.75298159344284</v>
      </c>
      <c r="Y40" s="4"/>
      <c r="Z40" s="4"/>
      <c r="AA40" s="4"/>
      <c r="AB40" s="4"/>
      <c r="AC40" s="33">
        <f t="shared" si="10"/>
        <v>875.6597488686939</v>
      </c>
      <c r="AD40" s="33">
        <f t="shared" si="11"/>
        <v>3646.5919920338715</v>
      </c>
      <c r="AE40" s="43"/>
      <c r="AF40" s="3">
        <f t="shared" si="12"/>
        <v>60.387018406557146</v>
      </c>
      <c r="AG40" s="3">
        <f t="shared" si="13"/>
        <v>161.13999999999999</v>
      </c>
      <c r="AH40" s="43"/>
      <c r="AI40" s="36" t="str">
        <f t="shared" si="14"/>
        <v>-</v>
      </c>
      <c r="AJ40" s="37">
        <f t="shared" si="19"/>
        <v>-1</v>
      </c>
      <c r="AK40" s="42"/>
      <c r="AL40" s="33">
        <f t="shared" si="20"/>
        <v>1097.6071508236173</v>
      </c>
      <c r="AM40" s="33">
        <f t="shared" si="21"/>
        <v>1042.1756179253443</v>
      </c>
      <c r="AN40" s="33">
        <f t="shared" si="22"/>
        <v>19768766.572932251</v>
      </c>
      <c r="AO40" s="33">
        <f t="shared" si="23"/>
        <v>3072.6548394523179</v>
      </c>
      <c r="AP40" s="43"/>
      <c r="AQ40" s="34">
        <f t="shared" si="15"/>
        <v>0.14043664809919595</v>
      </c>
      <c r="AU40" s="47"/>
    </row>
    <row r="41" spans="1:49" x14ac:dyDescent="0.2">
      <c r="A41" s="154">
        <f t="shared" si="24"/>
        <v>42294</v>
      </c>
      <c r="B41" s="67">
        <v>127.29</v>
      </c>
      <c r="C41" s="64">
        <v>5.97</v>
      </c>
      <c r="D41" s="114">
        <v>0</v>
      </c>
      <c r="E41" s="114">
        <v>0</v>
      </c>
      <c r="F41" s="114">
        <v>6.24</v>
      </c>
      <c r="G41" s="66">
        <v>0</v>
      </c>
      <c r="H41" s="66"/>
      <c r="I41" s="66"/>
      <c r="J41" s="32">
        <f t="shared" si="1"/>
        <v>0.21744371201574295</v>
      </c>
      <c r="K41" s="33">
        <f t="shared" si="16"/>
        <v>124.98053783322881</v>
      </c>
      <c r="L41" s="34">
        <f t="shared" si="2"/>
        <v>0.63490083269947317</v>
      </c>
      <c r="M41" s="32">
        <f t="shared" si="3"/>
        <v>0</v>
      </c>
      <c r="N41" s="32">
        <f t="shared" si="25"/>
        <v>3.8697464894075382</v>
      </c>
      <c r="O41" s="32">
        <f t="shared" si="4"/>
        <v>2.1567309254708804</v>
      </c>
      <c r="P41" s="33">
        <f t="shared" si="17"/>
        <v>0.47617421290422124</v>
      </c>
      <c r="Q41" s="32">
        <f t="shared" si="5"/>
        <v>0.47617421290422124</v>
      </c>
      <c r="R41" s="33">
        <f t="shared" si="18"/>
        <v>70.766646948396257</v>
      </c>
      <c r="S41" s="32">
        <f t="shared" si="6"/>
        <v>1.6036807670276574</v>
      </c>
      <c r="T41" s="33">
        <f t="shared" si="7"/>
        <v>18.95878810637177</v>
      </c>
      <c r="U41" s="33">
        <f t="shared" si="8"/>
        <v>63.850252761286356</v>
      </c>
      <c r="V41" s="33">
        <f t="shared" si="9"/>
        <v>82.80904086765814</v>
      </c>
      <c r="Y41" s="4"/>
      <c r="Z41" s="4"/>
      <c r="AA41" s="4"/>
      <c r="AB41" s="4"/>
      <c r="AC41" s="33">
        <f t="shared" si="10"/>
        <v>18.134408279746964</v>
      </c>
      <c r="AD41" s="33">
        <f t="shared" si="11"/>
        <v>1978.5557253330671</v>
      </c>
      <c r="AE41" s="43"/>
      <c r="AF41" s="3">
        <f t="shared" si="12"/>
        <v>44.480959132341866</v>
      </c>
      <c r="AG41" s="3">
        <f t="shared" si="13"/>
        <v>127.29</v>
      </c>
      <c r="AH41" s="43"/>
      <c r="AI41" s="36" t="str">
        <f t="shared" si="14"/>
        <v>-</v>
      </c>
      <c r="AJ41" s="37">
        <f t="shared" si="19"/>
        <v>-2</v>
      </c>
      <c r="AK41" s="42"/>
      <c r="AL41" s="33">
        <f t="shared" si="20"/>
        <v>1055.9977792615082</v>
      </c>
      <c r="AM41" s="33">
        <f t="shared" si="21"/>
        <v>1037.917166530794</v>
      </c>
      <c r="AN41" s="33">
        <f t="shared" si="22"/>
        <v>19806652.629608359</v>
      </c>
      <c r="AO41" s="33">
        <f t="shared" si="23"/>
        <v>326.90855671806315</v>
      </c>
      <c r="AP41" s="43"/>
      <c r="AQ41" s="34">
        <f t="shared" si="15"/>
        <v>0.12211238498379218</v>
      </c>
    </row>
    <row r="42" spans="1:49" x14ac:dyDescent="0.2">
      <c r="A42" s="154">
        <f t="shared" si="24"/>
        <v>42295</v>
      </c>
      <c r="B42" s="67">
        <v>108.92</v>
      </c>
      <c r="C42" s="64">
        <v>5.97</v>
      </c>
      <c r="D42" s="114">
        <v>0</v>
      </c>
      <c r="E42" s="114">
        <v>0</v>
      </c>
      <c r="F42" s="114">
        <v>0</v>
      </c>
      <c r="G42" s="66">
        <v>0</v>
      </c>
      <c r="H42" s="66"/>
      <c r="I42" s="66"/>
      <c r="J42" s="32">
        <f t="shared" si="1"/>
        <v>0</v>
      </c>
      <c r="K42" s="33">
        <f t="shared" si="16"/>
        <v>119.65002459404741</v>
      </c>
      <c r="L42" s="34">
        <f t="shared" si="2"/>
        <v>0.60670163996713011</v>
      </c>
      <c r="M42" s="32">
        <f t="shared" si="3"/>
        <v>0</v>
      </c>
      <c r="N42" s="32">
        <f t="shared" si="25"/>
        <v>3.6220087906037666</v>
      </c>
      <c r="O42" s="32">
        <f t="shared" si="4"/>
        <v>1.7085044485776337</v>
      </c>
      <c r="P42" s="33">
        <f t="shared" si="17"/>
        <v>0.23808710645211062</v>
      </c>
      <c r="Q42" s="32">
        <f t="shared" si="5"/>
        <v>0.23808710645211062</v>
      </c>
      <c r="R42" s="33">
        <f t="shared" si="18"/>
        <v>70.858838946869938</v>
      </c>
      <c r="S42" s="32">
        <f t="shared" si="6"/>
        <v>1.6163124501039461</v>
      </c>
      <c r="T42" s="33">
        <f t="shared" si="7"/>
        <v>9.4793940531858851</v>
      </c>
      <c r="U42" s="33">
        <f t="shared" si="8"/>
        <v>64.353180883768218</v>
      </c>
      <c r="V42" s="33">
        <f t="shared" si="9"/>
        <v>73.832574936954103</v>
      </c>
      <c r="Y42" s="4"/>
      <c r="Z42" s="4"/>
      <c r="AA42" s="4"/>
      <c r="AB42" s="4"/>
      <c r="AC42" s="33">
        <f t="shared" si="10"/>
        <v>512.04681251552336</v>
      </c>
      <c r="AD42" s="33">
        <f t="shared" si="11"/>
        <v>1231.1273975548615</v>
      </c>
      <c r="AE42" s="43"/>
      <c r="AF42" s="3">
        <f t="shared" si="12"/>
        <v>35.087425063045899</v>
      </c>
      <c r="AG42" s="3">
        <f t="shared" si="13"/>
        <v>108.92</v>
      </c>
      <c r="AH42" s="43"/>
      <c r="AI42" s="36" t="str">
        <f t="shared" si="14"/>
        <v>-</v>
      </c>
      <c r="AJ42" s="37">
        <f t="shared" si="19"/>
        <v>-3</v>
      </c>
      <c r="AK42" s="42"/>
      <c r="AL42" s="33">
        <f t="shared" si="20"/>
        <v>1005.411941768695</v>
      </c>
      <c r="AM42" s="33">
        <f t="shared" si="21"/>
        <v>1015.2887151362438</v>
      </c>
      <c r="AN42" s="33">
        <f t="shared" si="22"/>
        <v>20008579.00903495</v>
      </c>
      <c r="AO42" s="33">
        <f t="shared" si="23"/>
        <v>97.550652153921689</v>
      </c>
      <c r="AP42" s="43"/>
      <c r="AQ42" s="34">
        <f t="shared" si="15"/>
        <v>0.10377380258560878</v>
      </c>
    </row>
    <row r="43" spans="1:49" x14ac:dyDescent="0.2">
      <c r="A43" s="154">
        <f t="shared" si="24"/>
        <v>42296</v>
      </c>
      <c r="B43" s="67">
        <v>96.46</v>
      </c>
      <c r="C43" s="64">
        <v>5.97</v>
      </c>
      <c r="D43" s="114">
        <v>0</v>
      </c>
      <c r="E43" s="114">
        <v>0</v>
      </c>
      <c r="F43" s="114">
        <v>0</v>
      </c>
      <c r="G43" s="66">
        <v>0</v>
      </c>
      <c r="H43" s="66"/>
      <c r="I43" s="66"/>
      <c r="J43" s="32">
        <f t="shared" si="1"/>
        <v>0</v>
      </c>
      <c r="K43" s="33">
        <f t="shared" si="16"/>
        <v>114.85647145209347</v>
      </c>
      <c r="L43" s="34">
        <f t="shared" si="2"/>
        <v>0.58082536210702629</v>
      </c>
      <c r="M43" s="32">
        <f t="shared" si="3"/>
        <v>0</v>
      </c>
      <c r="N43" s="32">
        <f t="shared" si="25"/>
        <v>3.467527411778947</v>
      </c>
      <c r="O43" s="32">
        <f t="shared" si="4"/>
        <v>1.3260257301749907</v>
      </c>
      <c r="P43" s="33">
        <f t="shared" si="17"/>
        <v>0.11904355322605531</v>
      </c>
      <c r="Q43" s="32">
        <f t="shared" si="5"/>
        <v>0.11904355322605531</v>
      </c>
      <c r="R43" s="33">
        <f t="shared" si="18"/>
        <v>70.566446558785728</v>
      </c>
      <c r="S43" s="32">
        <f t="shared" si="6"/>
        <v>1.6184181182591948</v>
      </c>
      <c r="T43" s="33">
        <f t="shared" si="7"/>
        <v>4.7396970265929426</v>
      </c>
      <c r="U43" s="33">
        <f t="shared" si="8"/>
        <v>64.437017671430894</v>
      </c>
      <c r="V43" s="33">
        <f t="shared" si="9"/>
        <v>69.176714698023844</v>
      </c>
      <c r="Y43" s="4"/>
      <c r="Z43" s="4"/>
      <c r="AA43" s="4"/>
      <c r="AB43" s="4"/>
      <c r="AC43" s="33">
        <f t="shared" si="10"/>
        <v>1231.1994212677162</v>
      </c>
      <c r="AD43" s="33">
        <f t="shared" si="11"/>
        <v>744.37765686902787</v>
      </c>
      <c r="AE43" s="43"/>
      <c r="AF43" s="3">
        <f t="shared" si="12"/>
        <v>27.28328530197615</v>
      </c>
      <c r="AG43" s="3">
        <f t="shared" si="13"/>
        <v>96.46</v>
      </c>
      <c r="AH43" s="43"/>
      <c r="AI43" s="36" t="str">
        <f t="shared" si="14"/>
        <v>-</v>
      </c>
      <c r="AJ43" s="37">
        <f t="shared" si="19"/>
        <v>-4</v>
      </c>
      <c r="AK43" s="42"/>
      <c r="AL43" s="33">
        <f t="shared" si="20"/>
        <v>950.17024403695143</v>
      </c>
      <c r="AM43" s="33">
        <f t="shared" si="21"/>
        <v>980.20026374169356</v>
      </c>
      <c r="AN43" s="33">
        <f t="shared" si="22"/>
        <v>20323718.16245747</v>
      </c>
      <c r="AO43" s="33">
        <f t="shared" si="23"/>
        <v>901.80208346720065</v>
      </c>
      <c r="AP43" s="43"/>
      <c r="AQ43" s="34">
        <f t="shared" si="15"/>
        <v>8.0001625967827117E-2</v>
      </c>
    </row>
    <row r="44" spans="1:49" x14ac:dyDescent="0.2">
      <c r="A44" s="154">
        <f t="shared" si="24"/>
        <v>42297</v>
      </c>
      <c r="B44" s="67">
        <v>88.67</v>
      </c>
      <c r="C44" s="64">
        <v>5.97</v>
      </c>
      <c r="D44" s="114">
        <v>0</v>
      </c>
      <c r="E44" s="114">
        <v>0</v>
      </c>
      <c r="F44" s="114">
        <v>0</v>
      </c>
      <c r="G44" s="66">
        <v>0</v>
      </c>
      <c r="H44" s="66"/>
      <c r="I44" s="66"/>
      <c r="J44" s="32">
        <f t="shared" si="1"/>
        <v>0</v>
      </c>
      <c r="K44" s="33">
        <f t="shared" si="16"/>
        <v>110.52223028018868</v>
      </c>
      <c r="L44" s="34">
        <f t="shared" si="2"/>
        <v>0.55755568666064792</v>
      </c>
      <c r="M44" s="32">
        <f t="shared" si="3"/>
        <v>0</v>
      </c>
      <c r="N44" s="32">
        <f t="shared" si="25"/>
        <v>3.328607449364068</v>
      </c>
      <c r="O44" s="32">
        <f t="shared" si="4"/>
        <v>1.0056337225407153</v>
      </c>
      <c r="P44" s="33">
        <f t="shared" si="17"/>
        <v>5.9521776613027655E-2</v>
      </c>
      <c r="Q44" s="32">
        <f t="shared" si="5"/>
        <v>5.9521776613027655E-2</v>
      </c>
      <c r="R44" s="33">
        <f t="shared" si="18"/>
        <v>69.96034041444068</v>
      </c>
      <c r="S44" s="32">
        <f t="shared" si="6"/>
        <v>1.6117398668857654</v>
      </c>
      <c r="T44" s="33">
        <f t="shared" si="7"/>
        <v>2.3698485132964713</v>
      </c>
      <c r="U44" s="33">
        <f t="shared" si="8"/>
        <v>64.171124329711034</v>
      </c>
      <c r="V44" s="33">
        <f t="shared" si="9"/>
        <v>66.540972843007495</v>
      </c>
      <c r="Y44" s="4"/>
      <c r="Z44" s="4"/>
      <c r="AA44" s="4"/>
      <c r="AB44" s="4"/>
      <c r="AC44" s="33">
        <f t="shared" si="10"/>
        <v>1838.5615939948086</v>
      </c>
      <c r="AD44" s="33">
        <f t="shared" si="11"/>
        <v>489.69384291491184</v>
      </c>
      <c r="AE44" s="43"/>
      <c r="AF44" s="3">
        <f t="shared" si="12"/>
        <v>22.129027156992507</v>
      </c>
      <c r="AG44" s="3">
        <f t="shared" si="13"/>
        <v>88.67</v>
      </c>
      <c r="AH44" s="43"/>
      <c r="AI44" s="36" t="str">
        <f t="shared" si="14"/>
        <v>-</v>
      </c>
      <c r="AJ44" s="37">
        <f t="shared" si="19"/>
        <v>-5</v>
      </c>
      <c r="AK44" s="42"/>
      <c r="AL44" s="33">
        <f t="shared" si="20"/>
        <v>892.29280445019162</v>
      </c>
      <c r="AM44" s="33">
        <f t="shared" si="21"/>
        <v>937.32181234714335</v>
      </c>
      <c r="AN44" s="33">
        <f t="shared" si="22"/>
        <v>20712164.575294394</v>
      </c>
      <c r="AO44" s="33">
        <f t="shared" si="23"/>
        <v>2027.6115521837407</v>
      </c>
      <c r="AP44" s="43"/>
      <c r="AQ44" s="34">
        <f t="shared" si="15"/>
        <v>6.2283244292303787E-2</v>
      </c>
    </row>
    <row r="45" spans="1:49" x14ac:dyDescent="0.2">
      <c r="A45" s="154">
        <f t="shared" si="24"/>
        <v>42298</v>
      </c>
      <c r="B45" s="67">
        <v>80.58</v>
      </c>
      <c r="C45" s="64">
        <v>5.97</v>
      </c>
      <c r="D45" s="114">
        <v>0</v>
      </c>
      <c r="E45" s="114">
        <v>0</v>
      </c>
      <c r="F45" s="114">
        <v>0</v>
      </c>
      <c r="G45" s="66">
        <v>0</v>
      </c>
      <c r="H45" s="66"/>
      <c r="I45" s="66"/>
      <c r="J45" s="32">
        <f t="shared" si="1"/>
        <v>0</v>
      </c>
      <c r="K45" s="33">
        <f t="shared" si="16"/>
        <v>106.58408552382633</v>
      </c>
      <c r="L45" s="34">
        <f t="shared" si="2"/>
        <v>0.5365156809717897</v>
      </c>
      <c r="M45" s="32">
        <f t="shared" si="3"/>
        <v>0</v>
      </c>
      <c r="N45" s="32">
        <f t="shared" si="25"/>
        <v>3.2029986154015844</v>
      </c>
      <c r="O45" s="32">
        <f t="shared" si="4"/>
        <v>0.73514614096077102</v>
      </c>
      <c r="P45" s="33">
        <f t="shared" si="17"/>
        <v>2.9760888306513827E-2</v>
      </c>
      <c r="Q45" s="32">
        <f t="shared" si="5"/>
        <v>2.9760888306513827E-2</v>
      </c>
      <c r="R45" s="33">
        <f t="shared" si="18"/>
        <v>69.09759017198472</v>
      </c>
      <c r="S45" s="32">
        <f t="shared" si="6"/>
        <v>1.597896383416727</v>
      </c>
      <c r="T45" s="33">
        <f t="shared" si="7"/>
        <v>1.1849242566482356</v>
      </c>
      <c r="U45" s="33">
        <f t="shared" si="8"/>
        <v>63.619948598999315</v>
      </c>
      <c r="V45" s="33">
        <f t="shared" si="9"/>
        <v>64.804872855647545</v>
      </c>
      <c r="Y45" s="74" t="s">
        <v>298</v>
      </c>
      <c r="Z45" s="4"/>
      <c r="AA45" s="4"/>
      <c r="AB45" s="4"/>
      <c r="AC45" s="33">
        <f t="shared" si="10"/>
        <v>2597.7830375586323</v>
      </c>
      <c r="AD45" s="33">
        <f t="shared" si="11"/>
        <v>248.85463642048558</v>
      </c>
      <c r="AE45" s="43"/>
      <c r="AF45" s="3">
        <f t="shared" si="12"/>
        <v>15.775127144352453</v>
      </c>
      <c r="AG45" s="3">
        <f t="shared" si="13"/>
        <v>80.58</v>
      </c>
      <c r="AH45" s="43"/>
      <c r="AI45" s="36" t="str">
        <f t="shared" si="14"/>
        <v>-</v>
      </c>
      <c r="AJ45" s="37">
        <f t="shared" si="19"/>
        <v>-6</v>
      </c>
      <c r="AK45" s="42"/>
      <c r="AL45" s="33">
        <f t="shared" si="20"/>
        <v>832.67926487607178</v>
      </c>
      <c r="AM45" s="33">
        <f t="shared" si="21"/>
        <v>886.35336095259311</v>
      </c>
      <c r="AN45" s="33">
        <f t="shared" si="22"/>
        <v>21178683.514585137</v>
      </c>
      <c r="AO45" s="33">
        <f t="shared" si="23"/>
        <v>2880.9085896316415</v>
      </c>
      <c r="AP45" s="43"/>
      <c r="AQ45" s="34">
        <f t="shared" si="15"/>
        <v>3.8325798364637093E-2</v>
      </c>
    </row>
    <row r="46" spans="1:49" x14ac:dyDescent="0.2">
      <c r="A46" s="154">
        <f t="shared" si="24"/>
        <v>42299</v>
      </c>
      <c r="B46" s="67">
        <v>72.38</v>
      </c>
      <c r="C46" s="64">
        <v>5.97</v>
      </c>
      <c r="D46" s="114">
        <v>26.160000000000004</v>
      </c>
      <c r="E46" s="114">
        <v>12.72</v>
      </c>
      <c r="F46" s="114">
        <v>23.04</v>
      </c>
      <c r="G46" s="66">
        <v>16.559999999999999</v>
      </c>
      <c r="H46" s="66"/>
      <c r="I46" s="66"/>
      <c r="J46" s="32">
        <f t="shared" si="1"/>
        <v>19.939028345537693</v>
      </c>
      <c r="K46" s="33">
        <f t="shared" si="16"/>
        <v>117.01731899829436</v>
      </c>
      <c r="L46" s="34">
        <f t="shared" si="2"/>
        <v>0.5173984734166327</v>
      </c>
      <c r="M46" s="32">
        <f t="shared" si="3"/>
        <v>3.0306025766359608</v>
      </c>
      <c r="N46" s="32">
        <f t="shared" si="25"/>
        <v>5.97</v>
      </c>
      <c r="O46" s="32">
        <f t="shared" si="4"/>
        <v>0.50519229443371905</v>
      </c>
      <c r="P46" s="33">
        <f t="shared" si="17"/>
        <v>3.0454830207892174</v>
      </c>
      <c r="Q46" s="32">
        <f t="shared" si="5"/>
        <v>1.4880444153256914E-2</v>
      </c>
      <c r="R46" s="33">
        <f t="shared" si="18"/>
        <v>68.024591325772761</v>
      </c>
      <c r="S46" s="32">
        <f t="shared" si="6"/>
        <v>1.5781911406456708</v>
      </c>
      <c r="T46" s="33">
        <f t="shared" si="7"/>
        <v>0.59246212832411782</v>
      </c>
      <c r="U46" s="33">
        <f t="shared" si="8"/>
        <v>62.83538800718874</v>
      </c>
      <c r="V46" s="33">
        <f t="shared" si="9"/>
        <v>63.427850135512863</v>
      </c>
      <c r="Y46" s="74" t="s">
        <v>253</v>
      </c>
      <c r="Z46" s="4"/>
      <c r="AA46" s="4"/>
      <c r="AB46" s="4"/>
      <c r="AC46" s="33">
        <f t="shared" si="10"/>
        <v>3500.9056404292564</v>
      </c>
      <c r="AD46" s="33">
        <f t="shared" si="11"/>
        <v>80.140987196236992</v>
      </c>
      <c r="AE46" s="43"/>
      <c r="AF46" s="3">
        <f t="shared" si="12"/>
        <v>8.9521498644871329</v>
      </c>
      <c r="AG46" s="3">
        <f t="shared" si="13"/>
        <v>72.38</v>
      </c>
      <c r="AH46" s="43"/>
      <c r="AI46" s="36" t="str">
        <f t="shared" si="14"/>
        <v>-</v>
      </c>
      <c r="AJ46" s="37">
        <f t="shared" si="19"/>
        <v>-7</v>
      </c>
      <c r="AK46" s="42"/>
      <c r="AL46" s="33">
        <f t="shared" si="20"/>
        <v>771.68870258181732</v>
      </c>
      <c r="AM46" s="33">
        <f t="shared" si="21"/>
        <v>827.18490955804282</v>
      </c>
      <c r="AN46" s="33">
        <f t="shared" si="22"/>
        <v>21726774.440600812</v>
      </c>
      <c r="AO46" s="33">
        <f t="shared" si="23"/>
        <v>3079.8289887480591</v>
      </c>
      <c r="AP46" s="43"/>
      <c r="AQ46" s="34">
        <f t="shared" si="15"/>
        <v>1.5297396740453334E-2</v>
      </c>
    </row>
    <row r="47" spans="1:49" x14ac:dyDescent="0.2">
      <c r="A47" s="154">
        <f t="shared" si="24"/>
        <v>42300</v>
      </c>
      <c r="B47" s="67">
        <v>100.21</v>
      </c>
      <c r="C47" s="64">
        <v>5.97</v>
      </c>
      <c r="D47" s="114">
        <v>1.2000000000000002</v>
      </c>
      <c r="E47" s="114">
        <v>5.76</v>
      </c>
      <c r="F47" s="114">
        <v>1.6800000000000002</v>
      </c>
      <c r="G47" s="66">
        <v>1.2000000000000002</v>
      </c>
      <c r="H47" s="66"/>
      <c r="I47" s="66"/>
      <c r="J47" s="32">
        <f t="shared" si="1"/>
        <v>2.1501103850915504</v>
      </c>
      <c r="K47" s="33">
        <f t="shared" ref="K47:K52" si="27">K46+J47-M47-N47-O47</f>
        <v>113.69181339431292</v>
      </c>
      <c r="L47" s="34">
        <f t="shared" si="2"/>
        <v>0.56804523785579786</v>
      </c>
      <c r="M47" s="32">
        <f t="shared" si="3"/>
        <v>1.4675612255465924E-2</v>
      </c>
      <c r="N47" s="32">
        <f t="shared" si="25"/>
        <v>4.3136412893739822</v>
      </c>
      <c r="O47" s="32">
        <f t="shared" si="4"/>
        <v>1.1472990874435547</v>
      </c>
      <c r="P47" s="33">
        <f t="shared" ref="P47:P52" si="28">P46+M47-Q47</f>
        <v>1.5374171226500746</v>
      </c>
      <c r="Q47" s="32">
        <f t="shared" si="5"/>
        <v>1.5227415103946087</v>
      </c>
      <c r="R47" s="33">
        <f t="shared" ref="R47:R52" si="29">R46-S47+O47</f>
        <v>67.618206600088143</v>
      </c>
      <c r="S47" s="32">
        <f t="shared" si="6"/>
        <v>1.5536838131281718</v>
      </c>
      <c r="T47" s="33">
        <f t="shared" si="7"/>
        <v>60.627671247192751</v>
      </c>
      <c r="U47" s="33">
        <f t="shared" si="8"/>
        <v>61.859633300473504</v>
      </c>
      <c r="V47" s="33">
        <f t="shared" si="9"/>
        <v>122.48730454766627</v>
      </c>
      <c r="Y47" s="4"/>
      <c r="Z47" s="4"/>
      <c r="AA47" s="4"/>
      <c r="AB47" s="4"/>
      <c r="AC47" s="33">
        <f t="shared" si="10"/>
        <v>982.0985358085893</v>
      </c>
      <c r="AD47" s="33">
        <f t="shared" si="11"/>
        <v>496.27829790947254</v>
      </c>
      <c r="AE47" s="43"/>
      <c r="AF47" s="3">
        <f t="shared" si="12"/>
        <v>-22.277304547666276</v>
      </c>
      <c r="AG47" s="3">
        <f t="shared" si="13"/>
        <v>100.21</v>
      </c>
      <c r="AH47" s="43"/>
      <c r="AI47" s="36" t="str">
        <f t="shared" si="14"/>
        <v>+</v>
      </c>
      <c r="AJ47" s="37">
        <f t="shared" ref="AJ47:AJ52" si="30">IF(AI47="-",AJ46-1,AJ46+1)</f>
        <v>-6</v>
      </c>
      <c r="AK47" s="42"/>
      <c r="AL47" s="33">
        <f t="shared" si="20"/>
        <v>769.75759469971626</v>
      </c>
      <c r="AM47" s="33">
        <f t="shared" si="21"/>
        <v>795.84645816349257</v>
      </c>
      <c r="AN47" s="33">
        <f t="shared" si="22"/>
        <v>22019906.044465363</v>
      </c>
      <c r="AO47" s="33">
        <f t="shared" ref="AO47:AO52" si="31">(AM47-AL47)^2</f>
        <v>680.62879683156223</v>
      </c>
      <c r="AP47" s="43"/>
      <c r="AQ47" s="34">
        <f t="shared" si="15"/>
        <v>4.942004764841379E-2</v>
      </c>
    </row>
    <row r="48" spans="1:49" x14ac:dyDescent="0.2">
      <c r="A48" s="154">
        <f t="shared" si="24"/>
        <v>42301</v>
      </c>
      <c r="B48" s="67">
        <v>87.35</v>
      </c>
      <c r="C48" s="64">
        <v>5.97</v>
      </c>
      <c r="D48" s="114">
        <v>0</v>
      </c>
      <c r="E48" s="114">
        <v>0</v>
      </c>
      <c r="F48" s="114">
        <v>0</v>
      </c>
      <c r="G48" s="66">
        <v>0</v>
      </c>
      <c r="H48" s="66"/>
      <c r="I48" s="66"/>
      <c r="J48" s="32">
        <f t="shared" si="1"/>
        <v>0</v>
      </c>
      <c r="K48" s="33">
        <f t="shared" si="27"/>
        <v>109.4657996468904</v>
      </c>
      <c r="L48" s="34">
        <f t="shared" si="2"/>
        <v>0.55190200676850931</v>
      </c>
      <c r="M48" s="32">
        <f t="shared" si="3"/>
        <v>0</v>
      </c>
      <c r="N48" s="32">
        <f t="shared" si="25"/>
        <v>3.2948549804080005</v>
      </c>
      <c r="O48" s="32">
        <f t="shared" si="4"/>
        <v>0.93115876701451172</v>
      </c>
      <c r="P48" s="33">
        <f t="shared" si="28"/>
        <v>0.76870856132503729</v>
      </c>
      <c r="Q48" s="32">
        <f t="shared" si="5"/>
        <v>0.76870856132503729</v>
      </c>
      <c r="R48" s="33">
        <f t="shared" si="29"/>
        <v>67.004963393936961</v>
      </c>
      <c r="S48" s="32">
        <f t="shared" si="6"/>
        <v>1.5444019731656951</v>
      </c>
      <c r="T48" s="33">
        <f t="shared" si="7"/>
        <v>30.605989015719071</v>
      </c>
      <c r="U48" s="33">
        <f t="shared" si="8"/>
        <v>61.490078561226746</v>
      </c>
      <c r="V48" s="33">
        <f t="shared" si="9"/>
        <v>92.096067576945828</v>
      </c>
      <c r="Y48" s="4"/>
      <c r="Z48" s="4"/>
      <c r="AA48" s="4"/>
      <c r="AB48" s="4"/>
      <c r="AC48" s="33">
        <f t="shared" si="10"/>
        <v>1953.5031056764219</v>
      </c>
      <c r="AD48" s="33">
        <f t="shared" si="11"/>
        <v>22.525157444936493</v>
      </c>
      <c r="AE48" s="43"/>
      <c r="AF48" s="3">
        <f t="shared" si="12"/>
        <v>-4.7460675769458334</v>
      </c>
      <c r="AG48" s="3">
        <f t="shared" si="13"/>
        <v>87.35</v>
      </c>
      <c r="AH48" s="43"/>
      <c r="AI48" s="36" t="str">
        <f t="shared" si="14"/>
        <v>+</v>
      </c>
      <c r="AJ48" s="37">
        <f t="shared" si="30"/>
        <v>-5</v>
      </c>
      <c r="AK48" s="42"/>
      <c r="AL48" s="33">
        <f t="shared" si="20"/>
        <v>737.43524984689475</v>
      </c>
      <c r="AM48" s="33">
        <f t="shared" si="21"/>
        <v>751.64800676894231</v>
      </c>
      <c r="AN48" s="33">
        <f t="shared" si="22"/>
        <v>22436665.308594514</v>
      </c>
      <c r="AO48" s="33">
        <f t="shared" si="31"/>
        <v>202.00245932521085</v>
      </c>
      <c r="AP48" s="43"/>
      <c r="AQ48" s="34">
        <f t="shared" si="15"/>
        <v>2.9521744457420007E-3</v>
      </c>
    </row>
    <row r="49" spans="1:43" x14ac:dyDescent="0.2">
      <c r="A49" s="154">
        <f t="shared" si="24"/>
        <v>42302</v>
      </c>
      <c r="B49" s="67">
        <v>76</v>
      </c>
      <c r="C49" s="64">
        <v>5.97</v>
      </c>
      <c r="D49" s="114">
        <v>2.64</v>
      </c>
      <c r="E49" s="114">
        <v>1.6800000000000002</v>
      </c>
      <c r="F49" s="114">
        <v>0</v>
      </c>
      <c r="G49" s="66">
        <v>0</v>
      </c>
      <c r="H49" s="66"/>
      <c r="I49" s="66"/>
      <c r="J49" s="32">
        <f t="shared" si="1"/>
        <v>1.2922898894284651</v>
      </c>
      <c r="K49" s="33">
        <f t="shared" si="27"/>
        <v>106.30767284929887</v>
      </c>
      <c r="L49" s="34">
        <f t="shared" si="2"/>
        <v>0.53138737692665239</v>
      </c>
      <c r="M49" s="32">
        <f t="shared" si="3"/>
        <v>8.8233477479256553E-4</v>
      </c>
      <c r="N49" s="32">
        <f t="shared" si="25"/>
        <v>3.7775525218951094</v>
      </c>
      <c r="O49" s="32">
        <f t="shared" si="4"/>
        <v>0.67198183035010828</v>
      </c>
      <c r="P49" s="33">
        <f t="shared" si="28"/>
        <v>0.38523661543731125</v>
      </c>
      <c r="Q49" s="32">
        <f t="shared" si="5"/>
        <v>0.38435428066251864</v>
      </c>
      <c r="R49" s="33">
        <f t="shared" si="29"/>
        <v>66.146549745307354</v>
      </c>
      <c r="S49" s="32">
        <f t="shared" si="6"/>
        <v>1.5303954789797176</v>
      </c>
      <c r="T49" s="33">
        <f t="shared" si="7"/>
        <v>15.302994507859536</v>
      </c>
      <c r="U49" s="33">
        <f t="shared" si="8"/>
        <v>60.932412589007278</v>
      </c>
      <c r="V49" s="33">
        <f t="shared" si="9"/>
        <v>76.235407096866808</v>
      </c>
      <c r="Y49" s="4"/>
      <c r="Z49" s="4"/>
      <c r="AA49" s="4"/>
      <c r="AB49" s="4"/>
      <c r="AC49" s="33">
        <f t="shared" si="10"/>
        <v>3085.6304523327121</v>
      </c>
      <c r="AD49" s="33">
        <f t="shared" si="11"/>
        <v>5.5416501255258856E-2</v>
      </c>
      <c r="AE49" s="43"/>
      <c r="AF49" s="3">
        <f t="shared" si="12"/>
        <v>-0.23540709686680827</v>
      </c>
      <c r="AG49" s="3">
        <f t="shared" si="13"/>
        <v>76</v>
      </c>
      <c r="AH49" s="43"/>
      <c r="AI49" s="36" t="str">
        <f t="shared" si="14"/>
        <v>+</v>
      </c>
      <c r="AJ49" s="37">
        <f t="shared" si="30"/>
        <v>-4</v>
      </c>
      <c r="AK49" s="42"/>
      <c r="AL49" s="33">
        <f t="shared" si="20"/>
        <v>689.25224451399424</v>
      </c>
      <c r="AM49" s="33">
        <f t="shared" si="21"/>
        <v>696.09955537439203</v>
      </c>
      <c r="AN49" s="33">
        <f t="shared" si="22"/>
        <v>22965987.607191496</v>
      </c>
      <c r="AO49" s="33">
        <f t="shared" si="31"/>
        <v>46.885666018921434</v>
      </c>
      <c r="AP49" s="43"/>
      <c r="AQ49" s="34">
        <f t="shared" si="15"/>
        <v>9.594269607904927E-6</v>
      </c>
    </row>
    <row r="50" spans="1:43" x14ac:dyDescent="0.2">
      <c r="A50" s="154">
        <f t="shared" si="24"/>
        <v>42303</v>
      </c>
      <c r="B50" s="67">
        <v>71.63</v>
      </c>
      <c r="C50" s="64">
        <v>5.97</v>
      </c>
      <c r="D50" s="114">
        <v>23.52</v>
      </c>
      <c r="E50" s="114">
        <v>14.64</v>
      </c>
      <c r="F50" s="114">
        <v>0.96</v>
      </c>
      <c r="G50" s="66">
        <v>0</v>
      </c>
      <c r="H50" s="66"/>
      <c r="I50" s="66"/>
      <c r="J50" s="32">
        <f t="shared" si="1"/>
        <v>11.481794236796233</v>
      </c>
      <c r="K50" s="33">
        <f t="shared" si="27"/>
        <v>110.33262783473987</v>
      </c>
      <c r="L50" s="34">
        <f t="shared" si="2"/>
        <v>0.51605666431698483</v>
      </c>
      <c r="M50" s="32">
        <f t="shared" si="3"/>
        <v>0.99722157108123399</v>
      </c>
      <c r="N50" s="32">
        <f t="shared" si="25"/>
        <v>5.97</v>
      </c>
      <c r="O50" s="32">
        <f t="shared" si="4"/>
        <v>0.48961768027400004</v>
      </c>
      <c r="P50" s="33">
        <f t="shared" si="28"/>
        <v>1.1898398787998896</v>
      </c>
      <c r="Q50" s="32">
        <f t="shared" si="5"/>
        <v>0.19261830771865562</v>
      </c>
      <c r="R50" s="33">
        <f t="shared" si="29"/>
        <v>65.125378141432805</v>
      </c>
      <c r="S50" s="32">
        <f t="shared" si="6"/>
        <v>1.5107892841485433</v>
      </c>
      <c r="T50" s="33">
        <f t="shared" si="7"/>
        <v>7.6690622517612876</v>
      </c>
      <c r="U50" s="33">
        <f t="shared" si="8"/>
        <v>60.151795572580887</v>
      </c>
      <c r="V50" s="33">
        <f t="shared" si="9"/>
        <v>67.820857824342184</v>
      </c>
      <c r="Y50" s="4"/>
      <c r="Z50" s="4"/>
      <c r="AA50" s="4"/>
      <c r="AB50" s="4"/>
      <c r="AC50" s="33">
        <f t="shared" si="10"/>
        <v>3590.2208175210822</v>
      </c>
      <c r="AD50" s="33">
        <f t="shared" si="11"/>
        <v>14.509564114375125</v>
      </c>
      <c r="AE50" s="43"/>
      <c r="AF50" s="3">
        <f t="shared" si="12"/>
        <v>3.8091421756578114</v>
      </c>
      <c r="AG50" s="3">
        <f t="shared" si="13"/>
        <v>71.63</v>
      </c>
      <c r="AH50" s="43"/>
      <c r="AI50" s="36" t="str">
        <f t="shared" si="14"/>
        <v>-</v>
      </c>
      <c r="AJ50" s="37">
        <f t="shared" si="30"/>
        <v>-5</v>
      </c>
      <c r="AK50" s="42"/>
      <c r="AL50" s="33">
        <f t="shared" si="20"/>
        <v>632.65468990856903</v>
      </c>
      <c r="AM50" s="33">
        <f t="shared" si="21"/>
        <v>636.18110397984174</v>
      </c>
      <c r="AN50" s="33">
        <f t="shared" si="22"/>
        <v>23543870.320741676</v>
      </c>
      <c r="AO50" s="33">
        <f t="shared" si="31"/>
        <v>12.435596202070178</v>
      </c>
      <c r="AP50" s="43"/>
      <c r="AQ50" s="34">
        <f t="shared" si="15"/>
        <v>2.8279027065391607E-3</v>
      </c>
    </row>
    <row r="51" spans="1:43" x14ac:dyDescent="0.2">
      <c r="A51" s="154">
        <f t="shared" si="24"/>
        <v>42304</v>
      </c>
      <c r="B51" s="67">
        <v>117.38</v>
      </c>
      <c r="C51" s="64">
        <v>5.97</v>
      </c>
      <c r="D51" s="114">
        <v>13.68</v>
      </c>
      <c r="E51" s="114">
        <v>5.76</v>
      </c>
      <c r="F51" s="114">
        <v>36.96</v>
      </c>
      <c r="G51" s="66">
        <v>6.7200000000000006</v>
      </c>
      <c r="H51" s="66"/>
      <c r="I51" s="66"/>
      <c r="J51" s="32">
        <f t="shared" si="1"/>
        <v>10.285746094634932</v>
      </c>
      <c r="K51" s="33">
        <f t="shared" si="27"/>
        <v>113.10308589658084</v>
      </c>
      <c r="L51" s="34">
        <f t="shared" si="2"/>
        <v>0.53559528075116436</v>
      </c>
      <c r="M51" s="32">
        <f t="shared" si="3"/>
        <v>0.82155806291061317</v>
      </c>
      <c r="N51" s="32">
        <f t="shared" si="25"/>
        <v>5.97</v>
      </c>
      <c r="O51" s="32">
        <f t="shared" si="4"/>
        <v>0.72372996988335014</v>
      </c>
      <c r="P51" s="33">
        <f t="shared" si="28"/>
        <v>1.4164780023105581</v>
      </c>
      <c r="Q51" s="32">
        <f t="shared" si="5"/>
        <v>0.59491993939994481</v>
      </c>
      <c r="R51" s="33">
        <f t="shared" si="29"/>
        <v>64.361642418834151</v>
      </c>
      <c r="S51" s="32">
        <f t="shared" si="6"/>
        <v>1.4874656924819969</v>
      </c>
      <c r="T51" s="33">
        <f t="shared" si="7"/>
        <v>23.686627216849651</v>
      </c>
      <c r="U51" s="33">
        <f t="shared" si="8"/>
        <v>59.223171089560985</v>
      </c>
      <c r="V51" s="33">
        <f t="shared" si="9"/>
        <v>82.909798306410636</v>
      </c>
      <c r="Y51" s="4"/>
      <c r="Z51" s="4"/>
      <c r="AA51" s="4"/>
      <c r="AB51" s="4"/>
      <c r="AC51" s="33">
        <f t="shared" si="10"/>
        <v>200.74501491973322</v>
      </c>
      <c r="AD51" s="33">
        <f t="shared" si="11"/>
        <v>1188.1948047967308</v>
      </c>
      <c r="AE51" s="43"/>
      <c r="AF51" s="3">
        <f t="shared" si="12"/>
        <v>34.47020169358936</v>
      </c>
      <c r="AG51" s="3">
        <f t="shared" si="13"/>
        <v>117.38</v>
      </c>
      <c r="AH51" s="43"/>
      <c r="AI51" s="36" t="str">
        <f t="shared" si="14"/>
        <v>-</v>
      </c>
      <c r="AJ51" s="37">
        <f t="shared" si="30"/>
        <v>-6</v>
      </c>
      <c r="AK51" s="42"/>
      <c r="AL51" s="33">
        <f t="shared" si="20"/>
        <v>591.14607578521236</v>
      </c>
      <c r="AM51" s="33">
        <f t="shared" si="21"/>
        <v>622.01265258529145</v>
      </c>
      <c r="AN51" s="33">
        <f t="shared" si="22"/>
        <v>23681567.459873758</v>
      </c>
      <c r="AO51" s="33">
        <f t="shared" si="31"/>
        <v>952.74556335518059</v>
      </c>
      <c r="AP51" s="43"/>
      <c r="AQ51" s="34">
        <f t="shared" si="15"/>
        <v>8.6238151477701822E-2</v>
      </c>
    </row>
    <row r="52" spans="1:43" x14ac:dyDescent="0.2">
      <c r="A52" s="154">
        <f t="shared" si="24"/>
        <v>42305</v>
      </c>
      <c r="B52" s="67">
        <v>167.25</v>
      </c>
      <c r="C52" s="64">
        <v>5.97</v>
      </c>
      <c r="D52" s="114">
        <v>27.839999999999996</v>
      </c>
      <c r="E52" s="114">
        <v>0.24</v>
      </c>
      <c r="F52" s="114">
        <v>0</v>
      </c>
      <c r="G52" s="66">
        <v>0.72</v>
      </c>
      <c r="H52" s="66"/>
      <c r="I52" s="66"/>
      <c r="J52" s="32">
        <f t="shared" si="1"/>
        <v>10.477223357837817</v>
      </c>
      <c r="K52" s="33">
        <f t="shared" si="27"/>
        <v>115.8389478459618</v>
      </c>
      <c r="L52" s="34">
        <f t="shared" si="2"/>
        <v>0.54904410629408174</v>
      </c>
      <c r="M52" s="32">
        <f t="shared" si="3"/>
        <v>0.87734817407704957</v>
      </c>
      <c r="N52" s="32">
        <f t="shared" si="25"/>
        <v>5.97</v>
      </c>
      <c r="O52" s="32">
        <f t="shared" si="4"/>
        <v>0.89401323437979963</v>
      </c>
      <c r="P52" s="33">
        <f t="shared" si="28"/>
        <v>1.5855871752323287</v>
      </c>
      <c r="Q52" s="32">
        <f t="shared" si="5"/>
        <v>0.70823900115527905</v>
      </c>
      <c r="R52" s="33">
        <f t="shared" si="29"/>
        <v>63.785633708744001</v>
      </c>
      <c r="S52" s="32">
        <f t="shared" si="6"/>
        <v>1.4700219444699496</v>
      </c>
      <c r="T52" s="33">
        <f t="shared" si="7"/>
        <v>28.19840467562685</v>
      </c>
      <c r="U52" s="33">
        <f t="shared" si="8"/>
        <v>58.528651492785031</v>
      </c>
      <c r="V52" s="33">
        <f t="shared" si="9"/>
        <v>86.727056168411877</v>
      </c>
      <c r="Y52" s="4"/>
      <c r="Z52" s="4"/>
      <c r="AA52" s="4"/>
      <c r="AB52" s="4"/>
      <c r="AC52" s="33">
        <f t="shared" si="10"/>
        <v>1274.6005728272905</v>
      </c>
      <c r="AD52" s="33">
        <f t="shared" si="11"/>
        <v>6483.9444833050957</v>
      </c>
      <c r="AE52" s="43"/>
      <c r="AF52" s="3">
        <f t="shared" si="12"/>
        <v>80.522943831588123</v>
      </c>
      <c r="AG52" s="3">
        <f t="shared" si="13"/>
        <v>167.25</v>
      </c>
      <c r="AH52" s="43"/>
      <c r="AI52" s="36" t="str">
        <f t="shared" si="14"/>
        <v>-</v>
      </c>
      <c r="AJ52" s="37">
        <f t="shared" si="30"/>
        <v>-7</v>
      </c>
      <c r="AK52" s="42"/>
      <c r="AL52" s="33">
        <f t="shared" si="20"/>
        <v>553.45471952385685</v>
      </c>
      <c r="AM52" s="33">
        <f t="shared" si="21"/>
        <v>657.71420119074116</v>
      </c>
      <c r="AN52" s="33">
        <f t="shared" si="22"/>
        <v>23335368.093365289</v>
      </c>
      <c r="AO52" s="33">
        <f t="shared" si="31"/>
        <v>10870.039517447385</v>
      </c>
      <c r="AP52" s="43"/>
      <c r="AQ52" s="34">
        <f t="shared" si="15"/>
        <v>0.23179658579027559</v>
      </c>
    </row>
    <row r="53" spans="1:43" x14ac:dyDescent="0.2">
      <c r="A53" s="154">
        <f t="shared" si="24"/>
        <v>42306</v>
      </c>
      <c r="B53" s="67">
        <v>112.54</v>
      </c>
      <c r="C53" s="64">
        <v>5.97</v>
      </c>
      <c r="D53" s="114">
        <v>0</v>
      </c>
      <c r="E53" s="114">
        <v>0</v>
      </c>
      <c r="F53" s="114">
        <v>0</v>
      </c>
      <c r="G53" s="66">
        <v>0</v>
      </c>
      <c r="H53" s="66"/>
      <c r="I53" s="66"/>
      <c r="J53" s="32">
        <f t="shared" si="1"/>
        <v>0</v>
      </c>
      <c r="K53" s="33">
        <f>K52+J53-M53-N53-O53</f>
        <v>111.41238469352618</v>
      </c>
      <c r="L53" s="34">
        <f t="shared" si="2"/>
        <v>0.56232498954350385</v>
      </c>
      <c r="M53" s="32">
        <f t="shared" si="3"/>
        <v>0</v>
      </c>
      <c r="N53" s="32">
        <f t="shared" si="25"/>
        <v>3.3570801875747178</v>
      </c>
      <c r="O53" s="32">
        <f t="shared" si="4"/>
        <v>1.0694829648608917</v>
      </c>
      <c r="P53" s="33">
        <f>P52+M53-Q53</f>
        <v>0.79279358761616436</v>
      </c>
      <c r="Q53" s="32">
        <f t="shared" si="5"/>
        <v>0.79279358761616436</v>
      </c>
      <c r="R53" s="33">
        <f>R52-S53+O53</f>
        <v>63.398250786255545</v>
      </c>
      <c r="S53" s="32">
        <f t="shared" si="6"/>
        <v>1.4568658873493414</v>
      </c>
      <c r="T53" s="33">
        <f t="shared" si="7"/>
        <v>31.564929877310245</v>
      </c>
      <c r="U53" s="33">
        <f t="shared" si="8"/>
        <v>58.004845514834891</v>
      </c>
      <c r="V53" s="33">
        <f t="shared" si="9"/>
        <v>89.569775392145146</v>
      </c>
      <c r="Y53" s="4"/>
      <c r="Z53" s="4"/>
      <c r="AA53" s="4"/>
      <c r="AB53" s="4"/>
      <c r="AC53" s="33">
        <f t="shared" si="10"/>
        <v>361.32122441897934</v>
      </c>
      <c r="AD53" s="33">
        <f t="shared" si="11"/>
        <v>527.63121853530095</v>
      </c>
      <c r="AE53" s="43"/>
      <c r="AF53" s="3">
        <f t="shared" si="12"/>
        <v>22.97022460785486</v>
      </c>
      <c r="AG53" s="3">
        <f t="shared" si="13"/>
        <v>112.54</v>
      </c>
      <c r="AH53" s="43"/>
      <c r="AI53" s="36" t="str">
        <f t="shared" si="14"/>
        <v>-</v>
      </c>
      <c r="AJ53" s="37">
        <f>IF(AI53="-",AJ52-1,AJ52+1)</f>
        <v>-8</v>
      </c>
      <c r="AK53" s="42"/>
      <c r="AL53" s="33">
        <f t="shared" si="20"/>
        <v>518.60608248623464</v>
      </c>
      <c r="AM53" s="33">
        <f t="shared" si="21"/>
        <v>638.70574979619096</v>
      </c>
      <c r="AN53" s="33">
        <f t="shared" si="22"/>
        <v>23519376.508460127</v>
      </c>
      <c r="AO53" s="33">
        <f>(AM53-AL53)^2</f>
        <v>14423.93008796219</v>
      </c>
      <c r="AP53" s="43"/>
      <c r="AQ53" s="34">
        <f t="shared" si="15"/>
        <v>4.165975025204402E-2</v>
      </c>
    </row>
    <row r="54" spans="1:43" x14ac:dyDescent="0.2">
      <c r="A54" s="154">
        <f t="shared" si="24"/>
        <v>42307</v>
      </c>
      <c r="B54" s="67">
        <v>92.58</v>
      </c>
      <c r="C54" s="64">
        <v>5.97</v>
      </c>
      <c r="D54" s="114">
        <v>0</v>
      </c>
      <c r="E54" s="114">
        <v>0</v>
      </c>
      <c r="F54" s="114">
        <v>0</v>
      </c>
      <c r="G54" s="66">
        <v>0</v>
      </c>
      <c r="H54" s="66"/>
      <c r="I54" s="66"/>
      <c r="J54" s="32">
        <f t="shared" si="1"/>
        <v>0</v>
      </c>
      <c r="K54" s="33">
        <f t="shared" ref="K54:K64" si="32">K53+J54-M54-N54-O54</f>
        <v>107.39437899290746</v>
      </c>
      <c r="L54" s="34">
        <f t="shared" si="2"/>
        <v>0.54083681890061253</v>
      </c>
      <c r="M54" s="32">
        <f t="shared" si="3"/>
        <v>0</v>
      </c>
      <c r="N54" s="32">
        <f t="shared" si="25"/>
        <v>3.2287958088366566</v>
      </c>
      <c r="O54" s="32">
        <f t="shared" si="4"/>
        <v>0.78920989178206924</v>
      </c>
      <c r="P54" s="33">
        <f t="shared" ref="P54:P64" si="33">P53+M54-Q54</f>
        <v>0.39639679380808218</v>
      </c>
      <c r="Q54" s="32">
        <f t="shared" si="5"/>
        <v>0.39639679380808218</v>
      </c>
      <c r="R54" s="33">
        <f t="shared" ref="R54:R64" si="34">R53-S54+O54</f>
        <v>62.739442628865945</v>
      </c>
      <c r="S54" s="32">
        <f t="shared" si="6"/>
        <v>1.448018049171671</v>
      </c>
      <c r="T54" s="33">
        <f t="shared" si="7"/>
        <v>15.782464938655123</v>
      </c>
      <c r="U54" s="33">
        <f t="shared" si="8"/>
        <v>57.652570476279493</v>
      </c>
      <c r="V54" s="33">
        <f t="shared" si="9"/>
        <v>73.435035414934603</v>
      </c>
      <c r="Y54" s="4"/>
      <c r="Z54" s="4"/>
      <c r="AA54" s="4"/>
      <c r="AB54" s="4"/>
      <c r="AC54" s="33">
        <f t="shared" si="10"/>
        <v>1518.540204089426</v>
      </c>
      <c r="AD54" s="33">
        <f t="shared" si="11"/>
        <v>366.5296689634082</v>
      </c>
      <c r="AE54" s="43"/>
      <c r="AF54" s="3">
        <f t="shared" si="12"/>
        <v>19.144964585065395</v>
      </c>
      <c r="AG54" s="3">
        <f t="shared" si="13"/>
        <v>92.58</v>
      </c>
      <c r="AH54" s="43"/>
      <c r="AI54" s="36" t="str">
        <f t="shared" si="14"/>
        <v>-</v>
      </c>
      <c r="AJ54" s="37">
        <f t="shared" ref="AJ54:AJ64" si="35">IF(AI54="-",AJ53-1,AJ53+1)</f>
        <v>-9</v>
      </c>
      <c r="AK54" s="42"/>
      <c r="AL54" s="33">
        <f t="shared" si="20"/>
        <v>467.6227054714019</v>
      </c>
      <c r="AM54" s="33">
        <f t="shared" si="21"/>
        <v>599.73729840164071</v>
      </c>
      <c r="AN54" s="33">
        <f t="shared" si="22"/>
        <v>23898863.92993997</v>
      </c>
      <c r="AO54" s="33">
        <f t="shared" ref="AO54:AO64" si="36">(AM54-AL54)^2</f>
        <v>17454.265665122708</v>
      </c>
      <c r="AP54" s="43"/>
      <c r="AQ54" s="34">
        <f t="shared" si="15"/>
        <v>4.2763651510146196E-2</v>
      </c>
    </row>
    <row r="55" spans="1:43" x14ac:dyDescent="0.2">
      <c r="A55" s="154">
        <f t="shared" si="24"/>
        <v>42308</v>
      </c>
      <c r="B55" s="67">
        <v>114.5</v>
      </c>
      <c r="C55" s="64">
        <v>5.97</v>
      </c>
      <c r="D55" s="114">
        <v>37.44</v>
      </c>
      <c r="E55" s="114">
        <v>32.160000000000004</v>
      </c>
      <c r="F55" s="114">
        <v>0.48</v>
      </c>
      <c r="G55" s="66">
        <v>1.44</v>
      </c>
      <c r="H55" s="66"/>
      <c r="I55" s="66"/>
      <c r="J55" s="32">
        <f t="shared" si="1"/>
        <v>20.611752002809414</v>
      </c>
      <c r="K55" s="33">
        <f t="shared" si="32"/>
        <v>118.23134982688853</v>
      </c>
      <c r="L55" s="34">
        <f t="shared" si="2"/>
        <v>0.5213319368587741</v>
      </c>
      <c r="M55" s="32">
        <f t="shared" si="3"/>
        <v>3.253505020683237</v>
      </c>
      <c r="N55" s="32">
        <f t="shared" si="25"/>
        <v>5.97</v>
      </c>
      <c r="O55" s="32">
        <f t="shared" si="4"/>
        <v>0.55127614814511838</v>
      </c>
      <c r="P55" s="33">
        <f t="shared" si="33"/>
        <v>3.4517034175872778</v>
      </c>
      <c r="Q55" s="32">
        <f t="shared" si="5"/>
        <v>0.19819839690404109</v>
      </c>
      <c r="R55" s="33">
        <f t="shared" si="34"/>
        <v>61.857747926949948</v>
      </c>
      <c r="S55" s="32">
        <f t="shared" si="6"/>
        <v>1.4329708500611162</v>
      </c>
      <c r="T55" s="33">
        <f t="shared" si="7"/>
        <v>7.8912324693275613</v>
      </c>
      <c r="U55" s="33">
        <f t="shared" si="8"/>
        <v>57.053469030211104</v>
      </c>
      <c r="V55" s="33">
        <f t="shared" si="9"/>
        <v>64.944701499538667</v>
      </c>
      <c r="Y55" s="4"/>
      <c r="Z55" s="4"/>
      <c r="AA55" s="4"/>
      <c r="AB55" s="4"/>
      <c r="AC55" s="33">
        <f t="shared" si="10"/>
        <v>290.64969495234254</v>
      </c>
      <c r="AD55" s="33">
        <f t="shared" si="11"/>
        <v>2455.7276094698254</v>
      </c>
      <c r="AE55" s="43"/>
      <c r="AF55" s="3">
        <f t="shared" si="12"/>
        <v>49.555298500461333</v>
      </c>
      <c r="AG55" s="3">
        <f t="shared" si="13"/>
        <v>114.5</v>
      </c>
      <c r="AH55" s="43"/>
      <c r="AI55" s="36" t="str">
        <f t="shared" si="14"/>
        <v>-</v>
      </c>
      <c r="AJ55" s="37">
        <f t="shared" si="35"/>
        <v>-10</v>
      </c>
      <c r="AK55" s="42"/>
      <c r="AL55" s="33">
        <f t="shared" si="20"/>
        <v>408.14899454117324</v>
      </c>
      <c r="AM55" s="33">
        <f t="shared" si="21"/>
        <v>582.68884700709043</v>
      </c>
      <c r="AN55" s="33">
        <f t="shared" si="22"/>
        <v>24065842.281772118</v>
      </c>
      <c r="AO55" s="33">
        <f t="shared" si="36"/>
        <v>30464.160098824141</v>
      </c>
      <c r="AP55" s="43"/>
      <c r="AQ55" s="34">
        <f t="shared" si="15"/>
        <v>0.18731356072308503</v>
      </c>
    </row>
    <row r="56" spans="1:43" x14ac:dyDescent="0.2">
      <c r="A56" s="154">
        <f t="shared" si="24"/>
        <v>42309</v>
      </c>
      <c r="B56" s="67">
        <v>149.91999999999999</v>
      </c>
      <c r="C56" s="64">
        <v>6.3</v>
      </c>
      <c r="D56" s="114">
        <v>7.1999999999999993</v>
      </c>
      <c r="E56" s="114">
        <v>3.12</v>
      </c>
      <c r="F56" s="114">
        <v>6.48</v>
      </c>
      <c r="G56" s="66">
        <v>30.48</v>
      </c>
      <c r="H56" s="66"/>
      <c r="I56" s="66"/>
      <c r="J56" s="32">
        <f t="shared" si="1"/>
        <v>16.544029090665504</v>
      </c>
      <c r="K56" s="33">
        <f t="shared" si="32"/>
        <v>124.90780398025858</v>
      </c>
      <c r="L56" s="34">
        <f t="shared" si="2"/>
        <v>0.57393859139266279</v>
      </c>
      <c r="M56" s="32">
        <f t="shared" si="3"/>
        <v>2.3386949413494698</v>
      </c>
      <c r="N56" s="32">
        <f t="shared" si="25"/>
        <v>6.3</v>
      </c>
      <c r="O56" s="32">
        <f t="shared" si="4"/>
        <v>1.2288799959459944</v>
      </c>
      <c r="P56" s="33">
        <f t="shared" si="33"/>
        <v>4.0645466501431091</v>
      </c>
      <c r="Q56" s="32">
        <f t="shared" si="5"/>
        <v>1.7258517087936389</v>
      </c>
      <c r="R56" s="33">
        <f t="shared" si="34"/>
        <v>61.673795007657944</v>
      </c>
      <c r="S56" s="32">
        <f t="shared" si="6"/>
        <v>1.4128329152379966</v>
      </c>
      <c r="T56" s="33">
        <f t="shared" si="7"/>
        <v>68.71446618345044</v>
      </c>
      <c r="U56" s="33">
        <f t="shared" si="8"/>
        <v>56.251680884475782</v>
      </c>
      <c r="V56" s="33">
        <f t="shared" si="9"/>
        <v>124.96614706792622</v>
      </c>
      <c r="Y56" s="4"/>
      <c r="Z56" s="4"/>
      <c r="AA56" s="4"/>
      <c r="AB56" s="4"/>
      <c r="AC56" s="33">
        <f t="shared" si="10"/>
        <v>337.513798162402</v>
      </c>
      <c r="AD56" s="33">
        <f t="shared" si="11"/>
        <v>622.69477615556684</v>
      </c>
      <c r="AE56" s="43"/>
      <c r="AF56" s="3">
        <f t="shared" si="12"/>
        <v>24.953852932073772</v>
      </c>
      <c r="AG56" s="3">
        <f t="shared" si="13"/>
        <v>149.91999999999999</v>
      </c>
      <c r="AH56" s="43"/>
      <c r="AI56" s="36" t="str">
        <f t="shared" si="14"/>
        <v>-</v>
      </c>
      <c r="AJ56" s="37">
        <f t="shared" si="35"/>
        <v>-11</v>
      </c>
      <c r="AK56" s="42"/>
      <c r="AL56" s="33">
        <f t="shared" si="20"/>
        <v>408.69672917933212</v>
      </c>
      <c r="AM56" s="33">
        <f t="shared" si="21"/>
        <v>601.06039561254011</v>
      </c>
      <c r="AN56" s="33">
        <f t="shared" si="22"/>
        <v>23885929.371609643</v>
      </c>
      <c r="AO56" s="33">
        <f t="shared" si="36"/>
        <v>37003.780163626507</v>
      </c>
      <c r="AP56" s="43"/>
      <c r="AQ56" s="34">
        <f>((V56-B56)/B56)^2</f>
        <v>2.7704867362716493E-2</v>
      </c>
    </row>
    <row r="57" spans="1:43" x14ac:dyDescent="0.2">
      <c r="A57" s="154">
        <f t="shared" si="24"/>
        <v>42310</v>
      </c>
      <c r="B57" s="67">
        <v>137.21</v>
      </c>
      <c r="C57" s="64">
        <v>6.3</v>
      </c>
      <c r="D57" s="114">
        <v>1.44</v>
      </c>
      <c r="E57" s="114">
        <v>1.2000000000000002</v>
      </c>
      <c r="F57" s="114">
        <v>0.48</v>
      </c>
      <c r="G57" s="66">
        <v>0.72</v>
      </c>
      <c r="H57" s="66"/>
      <c r="I57" s="66"/>
      <c r="J57" s="32">
        <f t="shared" si="1"/>
        <v>1.0868117498203049</v>
      </c>
      <c r="K57" s="33">
        <f t="shared" si="32"/>
        <v>120.04363852733169</v>
      </c>
      <c r="L57" s="34">
        <f t="shared" si="2"/>
        <v>0.60634856301096396</v>
      </c>
      <c r="M57" s="32">
        <f t="shared" si="3"/>
        <v>9.2835329156227517E-5</v>
      </c>
      <c r="N57" s="32">
        <f t="shared" si="25"/>
        <v>4.247784409261679</v>
      </c>
      <c r="O57" s="32">
        <f t="shared" si="4"/>
        <v>1.7030999581563429</v>
      </c>
      <c r="P57" s="33">
        <f t="shared" si="33"/>
        <v>2.0323661604007111</v>
      </c>
      <c r="Q57" s="32">
        <f t="shared" si="5"/>
        <v>2.0322733250715546</v>
      </c>
      <c r="R57" s="33">
        <f t="shared" si="34"/>
        <v>61.968263541059535</v>
      </c>
      <c r="S57" s="32">
        <f t="shared" si="6"/>
        <v>1.4086314247547547</v>
      </c>
      <c r="T57" s="33">
        <f t="shared" si="7"/>
        <v>80.914586090811881</v>
      </c>
      <c r="U57" s="33">
        <f t="shared" si="8"/>
        <v>56.084399318939305</v>
      </c>
      <c r="V57" s="33">
        <f t="shared" si="9"/>
        <v>136.99898540975119</v>
      </c>
      <c r="Y57" s="4"/>
      <c r="Z57" s="4"/>
      <c r="AA57" s="4"/>
      <c r="AB57" s="4"/>
      <c r="AC57" s="33">
        <f t="shared" si="10"/>
        <v>32.053132611870033</v>
      </c>
      <c r="AD57" s="33">
        <f t="shared" si="11"/>
        <v>4.452715729787856E-2</v>
      </c>
      <c r="AE57" s="43"/>
      <c r="AF57" s="3">
        <f t="shared" si="12"/>
        <v>0.21101459024882274</v>
      </c>
      <c r="AG57" s="3">
        <f t="shared" si="13"/>
        <v>137.21</v>
      </c>
      <c r="AH57" s="43"/>
      <c r="AI57" s="36" t="str">
        <f t="shared" si="14"/>
        <v>-</v>
      </c>
      <c r="AJ57" s="37">
        <f t="shared" si="35"/>
        <v>-12</v>
      </c>
      <c r="AK57" s="42"/>
      <c r="AL57" s="33">
        <f t="shared" si="20"/>
        <v>421.27730215931592</v>
      </c>
      <c r="AM57" s="33">
        <f t="shared" si="21"/>
        <v>606.72194421798986</v>
      </c>
      <c r="AN57" s="33">
        <f t="shared" si="22"/>
        <v>23830621.787529632</v>
      </c>
      <c r="AO57" s="33">
        <f t="shared" si="36"/>
        <v>34389.715268269698</v>
      </c>
      <c r="AP57" s="43"/>
      <c r="AQ57" s="34">
        <f t="shared" si="15"/>
        <v>2.3651214188068539E-6</v>
      </c>
    </row>
    <row r="58" spans="1:43" x14ac:dyDescent="0.2">
      <c r="A58" s="154">
        <f t="shared" si="24"/>
        <v>42311</v>
      </c>
      <c r="B58" s="67">
        <v>121.08</v>
      </c>
      <c r="C58" s="64">
        <v>6.3</v>
      </c>
      <c r="D58" s="114">
        <v>4.5600000000000005</v>
      </c>
      <c r="E58" s="114">
        <v>7.4399999999999995</v>
      </c>
      <c r="F58" s="114">
        <v>33.36</v>
      </c>
      <c r="G58" s="66">
        <v>16.799999999999997</v>
      </c>
      <c r="H58" s="66"/>
      <c r="I58" s="66"/>
      <c r="J58" s="32">
        <f t="shared" si="1"/>
        <v>11.50420022221301</v>
      </c>
      <c r="K58" s="33">
        <f t="shared" si="32"/>
        <v>122.75064472164749</v>
      </c>
      <c r="L58" s="34">
        <f t="shared" si="2"/>
        <v>0.58273610935597908</v>
      </c>
      <c r="M58" s="32">
        <f t="shared" si="3"/>
        <v>1.1438687518465378</v>
      </c>
      <c r="N58" s="32">
        <f t="shared" si="25"/>
        <v>6.3</v>
      </c>
      <c r="O58" s="32">
        <f t="shared" si="4"/>
        <v>1.3533252760506895</v>
      </c>
      <c r="P58" s="33">
        <f t="shared" si="33"/>
        <v>2.1600518320468933</v>
      </c>
      <c r="Q58" s="32">
        <f t="shared" si="5"/>
        <v>1.0161830802003555</v>
      </c>
      <c r="R58" s="33">
        <f t="shared" si="34"/>
        <v>61.906231721757457</v>
      </c>
      <c r="S58" s="32">
        <f t="shared" si="6"/>
        <v>1.4153570953527683</v>
      </c>
      <c r="T58" s="33">
        <f t="shared" si="7"/>
        <v>40.459141156125263</v>
      </c>
      <c r="U58" s="33">
        <f t="shared" si="8"/>
        <v>56.35218064830466</v>
      </c>
      <c r="V58" s="33">
        <f t="shared" si="9"/>
        <v>96.811321804429937</v>
      </c>
      <c r="Y58" s="4"/>
      <c r="Z58" s="4"/>
      <c r="AA58" s="4"/>
      <c r="AB58" s="4"/>
      <c r="AC58" s="33">
        <f t="shared" si="10"/>
        <v>109.58847460006123</v>
      </c>
      <c r="AD58" s="33">
        <f t="shared" si="11"/>
        <v>588.96874136013776</v>
      </c>
      <c r="AE58" s="43"/>
      <c r="AF58" s="3">
        <f t="shared" si="12"/>
        <v>24.268678195570061</v>
      </c>
      <c r="AG58" s="3">
        <f t="shared" si="13"/>
        <v>121.08</v>
      </c>
      <c r="AH58" s="43"/>
      <c r="AI58" s="36" t="str">
        <f t="shared" si="14"/>
        <v>-</v>
      </c>
      <c r="AJ58" s="37">
        <f t="shared" si="35"/>
        <v>-13</v>
      </c>
      <c r="AK58" s="42"/>
      <c r="AL58" s="33">
        <f t="shared" si="20"/>
        <v>393.67021153397849</v>
      </c>
      <c r="AM58" s="33">
        <f t="shared" si="21"/>
        <v>596.25349282343961</v>
      </c>
      <c r="AN58" s="33">
        <f t="shared" si="22"/>
        <v>23932938.254255481</v>
      </c>
      <c r="AO58" s="33">
        <f t="shared" si="36"/>
        <v>41039.985858004933</v>
      </c>
      <c r="AP58" s="43"/>
      <c r="AQ58" s="34">
        <f t="shared" si="15"/>
        <v>4.0174217020942787E-2</v>
      </c>
    </row>
    <row r="59" spans="1:43" x14ac:dyDescent="0.2">
      <c r="A59" s="154">
        <f t="shared" si="24"/>
        <v>42312</v>
      </c>
      <c r="B59" s="67">
        <v>157.58000000000001</v>
      </c>
      <c r="C59" s="64">
        <v>6.3</v>
      </c>
      <c r="D59" s="114">
        <v>17.28</v>
      </c>
      <c r="E59" s="114">
        <v>10.32</v>
      </c>
      <c r="F59" s="114">
        <v>14.399999999999999</v>
      </c>
      <c r="G59" s="66">
        <v>37.200000000000003</v>
      </c>
      <c r="H59" s="66"/>
      <c r="I59" s="66"/>
      <c r="J59" s="32">
        <f t="shared" si="1"/>
        <v>24.794181041709919</v>
      </c>
      <c r="K59" s="33">
        <f t="shared" si="32"/>
        <v>134.41058706435334</v>
      </c>
      <c r="L59" s="34">
        <f t="shared" si="2"/>
        <v>0.59587691612450233</v>
      </c>
      <c r="M59" s="32">
        <f t="shared" si="3"/>
        <v>5.2890914380185299</v>
      </c>
      <c r="N59" s="32">
        <f t="shared" si="25"/>
        <v>6.3</v>
      </c>
      <c r="O59" s="32">
        <f t="shared" si="4"/>
        <v>1.5451472609855414</v>
      </c>
      <c r="P59" s="33">
        <f t="shared" si="33"/>
        <v>6.3691173540419772</v>
      </c>
      <c r="Q59" s="32">
        <f t="shared" si="5"/>
        <v>1.0800259160234467</v>
      </c>
      <c r="R59" s="33">
        <f t="shared" si="34"/>
        <v>62.037438696101177</v>
      </c>
      <c r="S59" s="32">
        <f t="shared" si="6"/>
        <v>1.4139402866418276</v>
      </c>
      <c r="T59" s="33">
        <f t="shared" si="7"/>
        <v>43.001031841674262</v>
      </c>
      <c r="U59" s="33">
        <f t="shared" si="8"/>
        <v>56.295770671850534</v>
      </c>
      <c r="V59" s="33">
        <f t="shared" si="9"/>
        <v>99.296802513524796</v>
      </c>
      <c r="Y59" s="4"/>
      <c r="Z59" s="4"/>
      <c r="AA59" s="4"/>
      <c r="AB59" s="4"/>
      <c r="AC59" s="33">
        <f t="shared" si="10"/>
        <v>677.64152279789323</v>
      </c>
      <c r="AD59" s="33">
        <f t="shared" si="11"/>
        <v>3396.9311092474709</v>
      </c>
      <c r="AE59" s="43"/>
      <c r="AF59" s="3">
        <f t="shared" si="12"/>
        <v>58.283197486475217</v>
      </c>
      <c r="AG59" s="3">
        <f t="shared" si="13"/>
        <v>157.58000000000001</v>
      </c>
      <c r="AH59" s="43"/>
      <c r="AI59" s="36" t="str">
        <f t="shared" si="14"/>
        <v>-</v>
      </c>
      <c r="AJ59" s="37">
        <f t="shared" si="35"/>
        <v>-14</v>
      </c>
      <c r="AK59" s="42"/>
      <c r="AL59" s="33">
        <f t="shared" si="20"/>
        <v>368.54860161773593</v>
      </c>
      <c r="AM59" s="33">
        <f t="shared" si="21"/>
        <v>622.28504142888937</v>
      </c>
      <c r="AN59" s="33">
        <f t="shared" si="22"/>
        <v>23678916.443689022</v>
      </c>
      <c r="AO59" s="33">
        <f t="shared" si="36"/>
        <v>64382.180888039096</v>
      </c>
      <c r="AP59" s="43"/>
      <c r="AQ59" s="34">
        <f t="shared" si="15"/>
        <v>0.13679951165681409</v>
      </c>
    </row>
    <row r="60" spans="1:43" x14ac:dyDescent="0.2">
      <c r="A60" s="154">
        <f t="shared" si="24"/>
        <v>42313</v>
      </c>
      <c r="B60" s="67">
        <v>204.71</v>
      </c>
      <c r="C60" s="64">
        <v>6.3</v>
      </c>
      <c r="D60" s="114">
        <v>6.7200000000000006</v>
      </c>
      <c r="E60" s="114">
        <v>6.24</v>
      </c>
      <c r="F60" s="114">
        <v>8.64</v>
      </c>
      <c r="G60" s="66">
        <v>6.9599999999999991</v>
      </c>
      <c r="H60" s="66"/>
      <c r="I60" s="66"/>
      <c r="J60" s="32">
        <f t="shared" si="1"/>
        <v>6.966758449447096</v>
      </c>
      <c r="K60" s="33">
        <f t="shared" si="32"/>
        <v>132.16558964239013</v>
      </c>
      <c r="L60" s="34">
        <f t="shared" si="2"/>
        <v>0.6524785779822978</v>
      </c>
      <c r="M60" s="32">
        <f t="shared" si="3"/>
        <v>0.459050592083392</v>
      </c>
      <c r="N60" s="32">
        <f t="shared" si="25"/>
        <v>6.3</v>
      </c>
      <c r="O60" s="32">
        <f t="shared" si="4"/>
        <v>2.4527052793269029</v>
      </c>
      <c r="P60" s="33">
        <f t="shared" si="33"/>
        <v>3.6436092691043802</v>
      </c>
      <c r="Q60" s="32">
        <f t="shared" si="5"/>
        <v>3.1845586770209886</v>
      </c>
      <c r="R60" s="33">
        <f t="shared" si="34"/>
        <v>63.073206917350589</v>
      </c>
      <c r="S60" s="32">
        <f t="shared" si="6"/>
        <v>1.4169370580774854</v>
      </c>
      <c r="T60" s="33">
        <f t="shared" si="7"/>
        <v>126.79261399250231</v>
      </c>
      <c r="U60" s="33">
        <f t="shared" si="8"/>
        <v>56.415086571603574</v>
      </c>
      <c r="V60" s="33">
        <f t="shared" si="9"/>
        <v>183.20770056410592</v>
      </c>
      <c r="Y60" s="4"/>
      <c r="Z60" s="4"/>
      <c r="AA60" s="4"/>
      <c r="AB60" s="4"/>
      <c r="AC60" s="33">
        <f t="shared" si="10"/>
        <v>5352.6121943475864</v>
      </c>
      <c r="AD60" s="33">
        <f t="shared" si="11"/>
        <v>462.3488810308512</v>
      </c>
      <c r="AE60" s="43"/>
      <c r="AF60" s="3">
        <f t="shared" si="12"/>
        <v>21.502299435894088</v>
      </c>
      <c r="AG60" s="3">
        <f t="shared" si="13"/>
        <v>204.71</v>
      </c>
      <c r="AH60" s="43"/>
      <c r="AI60" s="36" t="str">
        <f t="shared" si="14"/>
        <v>-</v>
      </c>
      <c r="AJ60" s="37">
        <f t="shared" si="35"/>
        <v>-15</v>
      </c>
      <c r="AK60" s="42"/>
      <c r="AL60" s="33">
        <f t="shared" si="20"/>
        <v>427.33788975207449</v>
      </c>
      <c r="AM60" s="33">
        <f t="shared" si="21"/>
        <v>695.44659003433912</v>
      </c>
      <c r="AN60" s="33">
        <f t="shared" si="22"/>
        <v>22972246.424486231</v>
      </c>
      <c r="AO60" s="33">
        <f t="shared" si="36"/>
        <v>71882.275167045213</v>
      </c>
      <c r="AP60" s="43"/>
      <c r="AQ60" s="34">
        <f t="shared" si="15"/>
        <v>1.1032951125484395E-2</v>
      </c>
    </row>
    <row r="61" spans="1:43" x14ac:dyDescent="0.2">
      <c r="A61" s="154">
        <f t="shared" si="24"/>
        <v>42314</v>
      </c>
      <c r="B61" s="67">
        <v>210.74</v>
      </c>
      <c r="C61" s="64">
        <v>6.3</v>
      </c>
      <c r="D61" s="114">
        <v>0</v>
      </c>
      <c r="E61" s="114">
        <v>13.919999999999998</v>
      </c>
      <c r="F61" s="114">
        <v>10.8</v>
      </c>
      <c r="G61" s="66">
        <v>3.84</v>
      </c>
      <c r="H61" s="66"/>
      <c r="I61" s="66"/>
      <c r="J61" s="32">
        <f t="shared" si="1"/>
        <v>4.7802153666800073</v>
      </c>
      <c r="K61" s="33">
        <f t="shared" si="32"/>
        <v>128.80469649296492</v>
      </c>
      <c r="L61" s="34">
        <f t="shared" si="2"/>
        <v>0.64158053224461231</v>
      </c>
      <c r="M61" s="32">
        <f t="shared" si="3"/>
        <v>0.18411514692148451</v>
      </c>
      <c r="N61" s="32">
        <f t="shared" si="25"/>
        <v>5.6892891476573277</v>
      </c>
      <c r="O61" s="32">
        <f t="shared" si="4"/>
        <v>2.267704221526432</v>
      </c>
      <c r="P61" s="33">
        <f t="shared" si="33"/>
        <v>2.0059197814736747</v>
      </c>
      <c r="Q61" s="32">
        <f t="shared" si="5"/>
        <v>1.8218046345521901</v>
      </c>
      <c r="R61" s="33">
        <f t="shared" si="34"/>
        <v>63.900317101931392</v>
      </c>
      <c r="S61" s="32">
        <f t="shared" si="6"/>
        <v>1.4405940369456269</v>
      </c>
      <c r="T61" s="33">
        <f t="shared" si="7"/>
        <v>72.534814153466826</v>
      </c>
      <c r="U61" s="33">
        <f t="shared" si="8"/>
        <v>57.356984804316632</v>
      </c>
      <c r="V61" s="33">
        <f t="shared" si="9"/>
        <v>129.89179895778344</v>
      </c>
      <c r="Y61" s="4"/>
      <c r="Z61" s="4"/>
      <c r="AA61" s="4"/>
      <c r="AB61" s="4"/>
      <c r="AC61" s="33">
        <f t="shared" si="10"/>
        <v>6271.3013705293106</v>
      </c>
      <c r="AD61" s="33">
        <f t="shared" si="11"/>
        <v>6536.4316117626686</v>
      </c>
      <c r="AE61" s="43"/>
      <c r="AF61" s="3">
        <f t="shared" si="12"/>
        <v>80.848201042216573</v>
      </c>
      <c r="AG61" s="3">
        <f t="shared" si="13"/>
        <v>210.74</v>
      </c>
      <c r="AH61" s="43"/>
      <c r="AI61" s="36" t="str">
        <f t="shared" si="14"/>
        <v>-</v>
      </c>
      <c r="AJ61" s="37">
        <f t="shared" si="35"/>
        <v>-16</v>
      </c>
      <c r="AK61" s="42"/>
      <c r="AL61" s="33">
        <f t="shared" si="20"/>
        <v>432.81127628009057</v>
      </c>
      <c r="AM61" s="33">
        <f t="shared" si="21"/>
        <v>774.63813863978885</v>
      </c>
      <c r="AN61" s="33">
        <f t="shared" si="22"/>
        <v>22219397.496944323</v>
      </c>
      <c r="AO61" s="33">
        <f t="shared" si="36"/>
        <v>116845.60383067612</v>
      </c>
      <c r="AP61" s="43"/>
      <c r="AQ61" s="34">
        <f t="shared" si="15"/>
        <v>0.14717931260799366</v>
      </c>
    </row>
    <row r="62" spans="1:43" x14ac:dyDescent="0.2">
      <c r="A62" s="154">
        <f t="shared" si="24"/>
        <v>42315</v>
      </c>
      <c r="B62" s="67">
        <v>191.13</v>
      </c>
      <c r="C62" s="64">
        <v>6.3</v>
      </c>
      <c r="D62" s="114">
        <v>0</v>
      </c>
      <c r="E62" s="114">
        <v>0</v>
      </c>
      <c r="F62" s="114">
        <v>0</v>
      </c>
      <c r="G62" s="66">
        <v>0.24</v>
      </c>
      <c r="H62" s="66"/>
      <c r="I62" s="66"/>
      <c r="J62" s="32">
        <f t="shared" si="1"/>
        <v>0.10301713381571254</v>
      </c>
      <c r="K62" s="33">
        <f t="shared" si="32"/>
        <v>122.93004401883596</v>
      </c>
      <c r="L62" s="34">
        <f t="shared" si="2"/>
        <v>0.62526551695614041</v>
      </c>
      <c r="M62" s="32">
        <f t="shared" si="3"/>
        <v>0</v>
      </c>
      <c r="N62" s="32">
        <f t="shared" si="25"/>
        <v>3.9777768292087758</v>
      </c>
      <c r="O62" s="32">
        <f t="shared" si="4"/>
        <v>1.9998927787358967</v>
      </c>
      <c r="P62" s="33">
        <f t="shared" si="33"/>
        <v>1.0029598907368373</v>
      </c>
      <c r="Q62" s="32">
        <f t="shared" si="5"/>
        <v>1.0029598907368373</v>
      </c>
      <c r="R62" s="33">
        <f t="shared" si="34"/>
        <v>64.440724620997472</v>
      </c>
      <c r="S62" s="32">
        <f t="shared" si="6"/>
        <v>1.4594852596698091</v>
      </c>
      <c r="T62" s="33">
        <f t="shared" si="7"/>
        <v>39.932662316374078</v>
      </c>
      <c r="U62" s="33">
        <f t="shared" si="8"/>
        <v>58.109135338705364</v>
      </c>
      <c r="V62" s="33">
        <f t="shared" si="9"/>
        <v>98.041797655079435</v>
      </c>
      <c r="Y62" s="4"/>
      <c r="Z62" s="4"/>
      <c r="AA62" s="4"/>
      <c r="AB62" s="4"/>
      <c r="AC62" s="33">
        <f t="shared" si="10"/>
        <v>3549.9609342235699</v>
      </c>
      <c r="AD62" s="33">
        <f t="shared" si="11"/>
        <v>8665.4134158088746</v>
      </c>
      <c r="AE62" s="43"/>
      <c r="AF62" s="3">
        <f t="shared" si="12"/>
        <v>93.08820234492056</v>
      </c>
      <c r="AG62" s="3">
        <f t="shared" si="13"/>
        <v>191.13</v>
      </c>
      <c r="AH62" s="43"/>
      <c r="AI62" s="36" t="str">
        <f t="shared" si="14"/>
        <v>-</v>
      </c>
      <c r="AJ62" s="37">
        <f t="shared" si="35"/>
        <v>-17</v>
      </c>
      <c r="AK62" s="42"/>
      <c r="AL62" s="33">
        <f t="shared" si="20"/>
        <v>406.43466150540263</v>
      </c>
      <c r="AM62" s="33">
        <f t="shared" si="21"/>
        <v>834.21968724523856</v>
      </c>
      <c r="AN62" s="33">
        <f t="shared" si="22"/>
        <v>21661242.933787324</v>
      </c>
      <c r="AO62" s="33">
        <f t="shared" si="36"/>
        <v>183000.02824723208</v>
      </c>
      <c r="AP62" s="43"/>
      <c r="AQ62" s="34">
        <f t="shared" si="15"/>
        <v>0.23720922115759846</v>
      </c>
    </row>
    <row r="63" spans="1:43" x14ac:dyDescent="0.2">
      <c r="A63" s="154">
        <f t="shared" si="24"/>
        <v>42316</v>
      </c>
      <c r="B63" s="67">
        <v>141.58000000000001</v>
      </c>
      <c r="C63" s="64">
        <v>6.3</v>
      </c>
      <c r="D63" s="114">
        <v>45.12</v>
      </c>
      <c r="E63" s="114">
        <v>17.04</v>
      </c>
      <c r="F63" s="114">
        <v>3.84</v>
      </c>
      <c r="G63" s="66">
        <v>8.3999999999999986</v>
      </c>
      <c r="H63" s="66"/>
      <c r="I63" s="66"/>
      <c r="J63" s="32">
        <f t="shared" si="1"/>
        <v>23.515092880021442</v>
      </c>
      <c r="K63" s="33">
        <f t="shared" si="32"/>
        <v>133.78587816872172</v>
      </c>
      <c r="L63" s="34">
        <f t="shared" si="2"/>
        <v>0.59674778649920368</v>
      </c>
      <c r="M63" s="32">
        <f t="shared" si="3"/>
        <v>4.8011476327719587</v>
      </c>
      <c r="N63" s="32">
        <f t="shared" si="25"/>
        <v>6.3</v>
      </c>
      <c r="O63" s="32">
        <f t="shared" si="4"/>
        <v>1.5581110973637136</v>
      </c>
      <c r="P63" s="33">
        <f t="shared" si="33"/>
        <v>5.3026275781403767</v>
      </c>
      <c r="Q63" s="32">
        <f t="shared" si="5"/>
        <v>0.50147994536841867</v>
      </c>
      <c r="R63" s="33">
        <f t="shared" si="34"/>
        <v>64.527007533897532</v>
      </c>
      <c r="S63" s="32">
        <f t="shared" si="6"/>
        <v>1.4718281844636492</v>
      </c>
      <c r="T63" s="33">
        <f t="shared" si="7"/>
        <v>19.966331158187039</v>
      </c>
      <c r="U63" s="33">
        <f t="shared" si="8"/>
        <v>58.600566603645291</v>
      </c>
      <c r="V63" s="33">
        <f t="shared" si="9"/>
        <v>78.566897761832323</v>
      </c>
      <c r="Y63" s="4"/>
      <c r="Z63" s="4"/>
      <c r="AA63" s="4"/>
      <c r="AB63" s="4"/>
      <c r="AC63" s="33">
        <f t="shared" si="10"/>
        <v>100.63196742350097</v>
      </c>
      <c r="AD63" s="33">
        <f t="shared" si="11"/>
        <v>3970.6510536777741</v>
      </c>
      <c r="AE63" s="43"/>
      <c r="AF63" s="3">
        <f t="shared" si="12"/>
        <v>63.01310223816769</v>
      </c>
      <c r="AG63" s="3">
        <f t="shared" si="13"/>
        <v>141.58000000000001</v>
      </c>
      <c r="AH63" s="43"/>
      <c r="AI63" s="36" t="str">
        <f t="shared" si="14"/>
        <v>-</v>
      </c>
      <c r="AJ63" s="37">
        <f t="shared" si="35"/>
        <v>-18</v>
      </c>
      <c r="AK63" s="42"/>
      <c r="AL63" s="33">
        <f t="shared" si="20"/>
        <v>360.58314683746761</v>
      </c>
      <c r="AM63" s="33">
        <f t="shared" si="21"/>
        <v>844.25123585068832</v>
      </c>
      <c r="AN63" s="33">
        <f t="shared" si="22"/>
        <v>21567966.620136134</v>
      </c>
      <c r="AO63" s="33">
        <f t="shared" si="36"/>
        <v>233934.8203297008</v>
      </c>
      <c r="AP63" s="43"/>
      <c r="AQ63" s="34">
        <f t="shared" si="15"/>
        <v>0.19808788104675729</v>
      </c>
    </row>
    <row r="64" spans="1:43" x14ac:dyDescent="0.2">
      <c r="A64" s="154">
        <f t="shared" si="24"/>
        <v>42317</v>
      </c>
      <c r="B64" s="67">
        <v>230.46</v>
      </c>
      <c r="C64" s="64">
        <v>6.3</v>
      </c>
      <c r="D64" s="114">
        <v>1.2000000000000002</v>
      </c>
      <c r="E64" s="114">
        <v>2.16</v>
      </c>
      <c r="F64" s="114">
        <v>0</v>
      </c>
      <c r="G64" s="66">
        <v>1.2000000000000002</v>
      </c>
      <c r="H64" s="66"/>
      <c r="I64" s="66"/>
      <c r="J64" s="32">
        <f t="shared" si="1"/>
        <v>1.3789136215219733</v>
      </c>
      <c r="K64" s="33">
        <f t="shared" si="32"/>
        <v>128.18787955901527</v>
      </c>
      <c r="L64" s="34">
        <f t="shared" si="2"/>
        <v>0.6494460105277754</v>
      </c>
      <c r="M64" s="32">
        <f t="shared" si="3"/>
        <v>1.9778141481389018E-3</v>
      </c>
      <c r="N64" s="32">
        <f t="shared" si="25"/>
        <v>4.574200206847042</v>
      </c>
      <c r="O64" s="32">
        <f t="shared" si="4"/>
        <v>2.4007342102332117</v>
      </c>
      <c r="P64" s="33">
        <f t="shared" si="33"/>
        <v>2.6532916032183276</v>
      </c>
      <c r="Q64" s="32">
        <f t="shared" si="5"/>
        <v>2.6513137890701883</v>
      </c>
      <c r="R64" s="33">
        <f t="shared" si="34"/>
        <v>65.453942855212873</v>
      </c>
      <c r="S64" s="32">
        <f t="shared" si="6"/>
        <v>1.4737988889178717</v>
      </c>
      <c r="T64" s="33">
        <f t="shared" si="7"/>
        <v>105.56156752779452</v>
      </c>
      <c r="U64" s="33">
        <f t="shared" si="8"/>
        <v>58.679029836544892</v>
      </c>
      <c r="V64" s="33">
        <f t="shared" si="9"/>
        <v>164.24059736433941</v>
      </c>
      <c r="Y64" s="4"/>
      <c r="Z64" s="4"/>
      <c r="AA64" s="4"/>
      <c r="AB64" s="4"/>
      <c r="AC64" s="33">
        <f t="shared" si="10"/>
        <v>9783.4944475282482</v>
      </c>
      <c r="AD64" s="33">
        <f t="shared" si="11"/>
        <v>4385.0092854237337</v>
      </c>
      <c r="AE64" s="43"/>
      <c r="AF64" s="3">
        <f t="shared" si="12"/>
        <v>66.2194026356606</v>
      </c>
      <c r="AG64" s="3">
        <f t="shared" si="13"/>
        <v>230.46</v>
      </c>
      <c r="AH64" s="43"/>
      <c r="AI64" s="36" t="str">
        <f t="shared" si="14"/>
        <v>-</v>
      </c>
      <c r="AJ64" s="37">
        <f t="shared" si="35"/>
        <v>-19</v>
      </c>
      <c r="AK64" s="42"/>
      <c r="AL64" s="33">
        <f t="shared" si="20"/>
        <v>400.40533177203963</v>
      </c>
      <c r="AM64" s="33">
        <f t="shared" si="21"/>
        <v>943.16278445613807</v>
      </c>
      <c r="AN64" s="33">
        <f t="shared" si="22"/>
        <v>20659033.440798808</v>
      </c>
      <c r="AO64" s="33">
        <f t="shared" si="36"/>
        <v>294585.65244413138</v>
      </c>
      <c r="AP64" s="43"/>
      <c r="AQ64" s="34">
        <f t="shared" si="15"/>
        <v>8.256184741820656E-2</v>
      </c>
    </row>
    <row r="65" spans="1:43" x14ac:dyDescent="0.2">
      <c r="A65" s="154">
        <f t="shared" si="24"/>
        <v>42318</v>
      </c>
      <c r="B65" s="67">
        <v>132.16999999999999</v>
      </c>
      <c r="C65" s="64">
        <v>6.3</v>
      </c>
      <c r="D65" s="114">
        <v>0</v>
      </c>
      <c r="E65" s="114">
        <v>0</v>
      </c>
      <c r="F65" s="114">
        <v>0.24</v>
      </c>
      <c r="G65" s="66">
        <v>0</v>
      </c>
      <c r="H65" s="66"/>
      <c r="I65" s="66"/>
      <c r="J65" s="32">
        <f t="shared" si="1"/>
        <v>8.3632196929131885E-3</v>
      </c>
      <c r="K65" s="33">
        <f t="shared" ref="K65:K70" si="37">K64+J65-M65-N65-O65</f>
        <v>122.32084181864464</v>
      </c>
      <c r="L65" s="34">
        <f t="shared" si="2"/>
        <v>0.62227125999521982</v>
      </c>
      <c r="M65" s="32">
        <f t="shared" si="3"/>
        <v>0</v>
      </c>
      <c r="N65" s="32">
        <f t="shared" si="25"/>
        <v>3.9234679664068723</v>
      </c>
      <c r="O65" s="32">
        <f t="shared" si="4"/>
        <v>1.9519329936566738</v>
      </c>
      <c r="P65" s="33">
        <f t="shared" ref="P65:P70" si="38">P64+M65-Q65</f>
        <v>1.3266458016091638</v>
      </c>
      <c r="Q65" s="32">
        <f t="shared" si="5"/>
        <v>1.3266458016091638</v>
      </c>
      <c r="R65" s="33">
        <f t="shared" ref="R65:R70" si="39">R64-S65+O65</f>
        <v>65.91090572795342</v>
      </c>
      <c r="S65" s="32">
        <f t="shared" si="6"/>
        <v>1.4949701209161266</v>
      </c>
      <c r="T65" s="33">
        <f t="shared" si="7"/>
        <v>52.820156915920407</v>
      </c>
      <c r="U65" s="33">
        <f t="shared" si="8"/>
        <v>59.52195851795689</v>
      </c>
      <c r="V65" s="33">
        <f t="shared" si="9"/>
        <v>112.34211543387728</v>
      </c>
      <c r="Y65" s="4"/>
      <c r="Z65" s="4"/>
      <c r="AA65" s="4"/>
      <c r="AB65" s="4"/>
      <c r="AC65" s="33">
        <f t="shared" si="10"/>
        <v>0.38632266893650646</v>
      </c>
      <c r="AD65" s="33">
        <f t="shared" si="11"/>
        <v>393.14500636748699</v>
      </c>
      <c r="AE65" s="43"/>
      <c r="AF65" s="3">
        <f t="shared" si="12"/>
        <v>19.827884566122705</v>
      </c>
      <c r="AG65" s="3">
        <f t="shared" si="13"/>
        <v>132.16999999999999</v>
      </c>
      <c r="AH65" s="43"/>
      <c r="AI65" s="36" t="str">
        <f t="shared" si="14"/>
        <v>-</v>
      </c>
      <c r="AJ65" s="37">
        <f t="shared" ref="AJ65:AJ70" si="40">IF(AI65="-",AJ64-1,AJ64+1)</f>
        <v>-20</v>
      </c>
      <c r="AK65" s="42"/>
      <c r="AL65" s="33">
        <f t="shared" si="20"/>
        <v>388.32903477614957</v>
      </c>
      <c r="AM65" s="33">
        <f t="shared" si="21"/>
        <v>943.78433306158786</v>
      </c>
      <c r="AN65" s="33">
        <f t="shared" si="22"/>
        <v>20653383.675641559</v>
      </c>
      <c r="AO65" s="33">
        <f t="shared" ref="AO65:AO70" si="41">(AM65-AL65)^2</f>
        <v>308530.58839336521</v>
      </c>
      <c r="AP65" s="43"/>
      <c r="AQ65" s="34">
        <f t="shared" si="15"/>
        <v>2.2505412823321039E-2</v>
      </c>
    </row>
    <row r="66" spans="1:43" x14ac:dyDescent="0.2">
      <c r="A66" s="154">
        <f t="shared" si="24"/>
        <v>42319</v>
      </c>
      <c r="B66" s="67">
        <v>94.91</v>
      </c>
      <c r="C66" s="64">
        <v>6.3</v>
      </c>
      <c r="D66" s="114">
        <v>0</v>
      </c>
      <c r="E66" s="114">
        <v>0</v>
      </c>
      <c r="F66" s="114">
        <v>16.559999999999999</v>
      </c>
      <c r="G66" s="66">
        <v>15.36</v>
      </c>
      <c r="H66" s="66"/>
      <c r="I66" s="66"/>
      <c r="J66" s="32">
        <f t="shared" si="1"/>
        <v>7.1701587230166126</v>
      </c>
      <c r="K66" s="33">
        <f t="shared" si="37"/>
        <v>121.25306583988242</v>
      </c>
      <c r="L66" s="34">
        <f t="shared" si="2"/>
        <v>0.5937904942652652</v>
      </c>
      <c r="M66" s="32">
        <f t="shared" si="3"/>
        <v>0.42371895501150447</v>
      </c>
      <c r="N66" s="32">
        <f t="shared" si="25"/>
        <v>6.3</v>
      </c>
      <c r="O66" s="32">
        <f t="shared" si="4"/>
        <v>1.5142157467673349</v>
      </c>
      <c r="P66" s="33">
        <f t="shared" si="38"/>
        <v>1.0870418558160861</v>
      </c>
      <c r="Q66" s="32">
        <f t="shared" si="5"/>
        <v>0.66332290080458189</v>
      </c>
      <c r="R66" s="33">
        <f t="shared" si="39"/>
        <v>65.91971430736686</v>
      </c>
      <c r="S66" s="32">
        <f t="shared" si="6"/>
        <v>1.5054071673538985</v>
      </c>
      <c r="T66" s="33">
        <f t="shared" si="7"/>
        <v>26.410078457960203</v>
      </c>
      <c r="U66" s="33">
        <f t="shared" si="8"/>
        <v>59.937507589090401</v>
      </c>
      <c r="V66" s="33">
        <f t="shared" si="9"/>
        <v>86.347586047050598</v>
      </c>
      <c r="Y66" s="4"/>
      <c r="Z66" s="4"/>
      <c r="AA66" s="4"/>
      <c r="AB66" s="4"/>
      <c r="AC66" s="33">
        <f t="shared" si="10"/>
        <v>1342.3761205908218</v>
      </c>
      <c r="AD66" s="33">
        <f t="shared" si="11"/>
        <v>73.314932701662542</v>
      </c>
      <c r="AE66" s="43"/>
      <c r="AF66" s="3">
        <f t="shared" si="12"/>
        <v>8.5624139529493988</v>
      </c>
      <c r="AG66" s="3">
        <f t="shared" si="13"/>
        <v>94.91</v>
      </c>
      <c r="AH66" s="43"/>
      <c r="AI66" s="36" t="str">
        <f t="shared" si="14"/>
        <v>-</v>
      </c>
      <c r="AJ66" s="37">
        <f t="shared" si="40"/>
        <v>-21</v>
      </c>
      <c r="AK66" s="42"/>
      <c r="AL66" s="33">
        <f t="shared" si="20"/>
        <v>350.25820839343282</v>
      </c>
      <c r="AM66" s="33">
        <f t="shared" si="21"/>
        <v>907.14588166703766</v>
      </c>
      <c r="AN66" s="33">
        <f t="shared" si="22"/>
        <v>20987740.219962735</v>
      </c>
      <c r="AO66" s="33">
        <f t="shared" si="41"/>
        <v>310123.88064408925</v>
      </c>
      <c r="AP66" s="43"/>
      <c r="AQ66" s="34">
        <f t="shared" si="15"/>
        <v>8.1389521171583157E-3</v>
      </c>
    </row>
    <row r="67" spans="1:43" x14ac:dyDescent="0.2">
      <c r="A67" s="154">
        <f t="shared" si="24"/>
        <v>42320</v>
      </c>
      <c r="B67" s="67">
        <v>84.91</v>
      </c>
      <c r="C67" s="64">
        <v>6.3</v>
      </c>
      <c r="D67" s="114">
        <v>0</v>
      </c>
      <c r="E67" s="114">
        <v>0</v>
      </c>
      <c r="F67" s="114">
        <v>1.2000000000000002</v>
      </c>
      <c r="G67" s="66">
        <v>0.24</v>
      </c>
      <c r="H67" s="66"/>
      <c r="I67" s="66"/>
      <c r="J67" s="32">
        <f t="shared" si="1"/>
        <v>0.1448332322802785</v>
      </c>
      <c r="K67" s="33">
        <f t="shared" si="37"/>
        <v>116.1919432406731</v>
      </c>
      <c r="L67" s="34">
        <f t="shared" si="2"/>
        <v>0.58860711572758462</v>
      </c>
      <c r="M67" s="32">
        <f t="shared" si="3"/>
        <v>0</v>
      </c>
      <c r="N67" s="32">
        <f t="shared" si="25"/>
        <v>3.7678081902500633</v>
      </c>
      <c r="O67" s="32">
        <f t="shared" si="4"/>
        <v>1.4381476412395373</v>
      </c>
      <c r="P67" s="33">
        <f t="shared" si="38"/>
        <v>0.54352092790804307</v>
      </c>
      <c r="Q67" s="32">
        <f t="shared" si="5"/>
        <v>0.54352092790804307</v>
      </c>
      <c r="R67" s="33">
        <f t="shared" si="39"/>
        <v>65.852253593020649</v>
      </c>
      <c r="S67" s="32">
        <f t="shared" si="6"/>
        <v>1.5056083555857509</v>
      </c>
      <c r="T67" s="33">
        <f t="shared" si="7"/>
        <v>21.640185092635047</v>
      </c>
      <c r="U67" s="33">
        <f t="shared" si="8"/>
        <v>59.945517861284515</v>
      </c>
      <c r="V67" s="33">
        <f t="shared" si="9"/>
        <v>81.585702953919565</v>
      </c>
      <c r="Y67" s="4"/>
      <c r="Z67" s="4"/>
      <c r="AA67" s="4"/>
      <c r="AB67" s="4"/>
      <c r="AC67" s="33">
        <f t="shared" si="10"/>
        <v>2175.1451484818272</v>
      </c>
      <c r="AD67" s="33">
        <f t="shared" si="11"/>
        <v>11.050950850579083</v>
      </c>
      <c r="AE67" s="43"/>
      <c r="AF67" s="3">
        <f t="shared" si="12"/>
        <v>3.3242970460804315</v>
      </c>
      <c r="AG67" s="3">
        <f t="shared" si="13"/>
        <v>84.91</v>
      </c>
      <c r="AH67" s="43"/>
      <c r="AI67" s="36" t="str">
        <f t="shared" si="14"/>
        <v>-</v>
      </c>
      <c r="AJ67" s="37">
        <f t="shared" si="40"/>
        <v>-22</v>
      </c>
      <c r="AK67" s="42"/>
      <c r="AL67" s="33">
        <f t="shared" si="20"/>
        <v>307.42549891758506</v>
      </c>
      <c r="AM67" s="33">
        <f t="shared" si="21"/>
        <v>860.50743027248745</v>
      </c>
      <c r="AN67" s="33">
        <f t="shared" si="22"/>
        <v>21417239.042513009</v>
      </c>
      <c r="AO67" s="33">
        <f t="shared" si="41"/>
        <v>305899.62279126898</v>
      </c>
      <c r="AP67" s="43"/>
      <c r="AQ67" s="34">
        <f t="shared" si="15"/>
        <v>1.5327875549606624E-3</v>
      </c>
    </row>
    <row r="68" spans="1:43" x14ac:dyDescent="0.2">
      <c r="A68" s="154">
        <f t="shared" si="24"/>
        <v>42321</v>
      </c>
      <c r="B68" s="67">
        <v>77.42</v>
      </c>
      <c r="C68" s="64">
        <v>6.3</v>
      </c>
      <c r="D68" s="114">
        <v>5.28</v>
      </c>
      <c r="E68" s="114">
        <v>0</v>
      </c>
      <c r="F68" s="114">
        <v>3.12</v>
      </c>
      <c r="G68" s="66">
        <v>6.7200000000000006</v>
      </c>
      <c r="H68" s="66"/>
      <c r="I68" s="66"/>
      <c r="J68" s="32">
        <f t="shared" si="1"/>
        <v>4.9126374377001802</v>
      </c>
      <c r="K68" s="33">
        <f t="shared" si="37"/>
        <v>114.22463253710733</v>
      </c>
      <c r="L68" s="34">
        <f t="shared" si="2"/>
        <v>0.56403855942074321</v>
      </c>
      <c r="M68" s="32">
        <f t="shared" si="3"/>
        <v>0.16334419895257929</v>
      </c>
      <c r="N68" s="32">
        <f t="shared" si="25"/>
        <v>5.6239516464484103</v>
      </c>
      <c r="O68" s="32">
        <f t="shared" si="4"/>
        <v>1.0926522958649663</v>
      </c>
      <c r="P68" s="33">
        <f t="shared" si="38"/>
        <v>0.43510466290660077</v>
      </c>
      <c r="Q68" s="32">
        <f t="shared" si="5"/>
        <v>0.27176046395402154</v>
      </c>
      <c r="R68" s="33">
        <f t="shared" si="39"/>
        <v>65.440838338144985</v>
      </c>
      <c r="S68" s="32">
        <f t="shared" si="6"/>
        <v>1.5040675507406349</v>
      </c>
      <c r="T68" s="33">
        <f t="shared" si="7"/>
        <v>10.820092546317523</v>
      </c>
      <c r="U68" s="33">
        <f t="shared" si="8"/>
        <v>59.884171001710463</v>
      </c>
      <c r="V68" s="33">
        <f t="shared" si="9"/>
        <v>70.704263548027981</v>
      </c>
      <c r="Y68" s="4"/>
      <c r="Z68" s="4"/>
      <c r="AA68" s="4"/>
      <c r="AB68" s="4"/>
      <c r="AC68" s="33">
        <f t="shared" si="10"/>
        <v>2929.8892503721895</v>
      </c>
      <c r="AD68" s="33">
        <f t="shared" si="11"/>
        <v>45.101116092345741</v>
      </c>
      <c r="AE68" s="43"/>
      <c r="AF68" s="3">
        <f t="shared" si="12"/>
        <v>6.7157364519720204</v>
      </c>
      <c r="AG68" s="3">
        <f t="shared" si="13"/>
        <v>77.42</v>
      </c>
      <c r="AH68" s="43"/>
      <c r="AI68" s="36" t="str">
        <f t="shared" si="14"/>
        <v>-</v>
      </c>
      <c r="AJ68" s="37">
        <f t="shared" si="40"/>
        <v>-23</v>
      </c>
      <c r="AK68" s="42"/>
      <c r="AL68" s="33">
        <f t="shared" si="20"/>
        <v>253.71135003584567</v>
      </c>
      <c r="AM68" s="33">
        <f t="shared" si="21"/>
        <v>806.37897887793724</v>
      </c>
      <c r="AN68" s="33">
        <f t="shared" si="22"/>
        <v>21921168.486427095</v>
      </c>
      <c r="AO68" s="33">
        <f t="shared" si="41"/>
        <v>305441.50796993985</v>
      </c>
      <c r="AP68" s="43"/>
      <c r="AQ68" s="34">
        <f t="shared" si="15"/>
        <v>7.5245573271234423E-3</v>
      </c>
    </row>
    <row r="69" spans="1:43" x14ac:dyDescent="0.2">
      <c r="A69" s="154">
        <f t="shared" si="24"/>
        <v>42322</v>
      </c>
      <c r="B69" s="67">
        <v>98.88</v>
      </c>
      <c r="C69" s="64">
        <v>6.3</v>
      </c>
      <c r="D69" s="114">
        <v>14.399999999999999</v>
      </c>
      <c r="E69" s="114">
        <v>95.039999999999992</v>
      </c>
      <c r="F69" s="114">
        <v>10.56</v>
      </c>
      <c r="G69" s="66">
        <v>35.76</v>
      </c>
      <c r="H69" s="66"/>
      <c r="I69" s="66"/>
      <c r="J69" s="32">
        <f t="shared" si="1"/>
        <v>39.766431168158618</v>
      </c>
      <c r="K69" s="33">
        <f t="shared" si="37"/>
        <v>135.21369808102952</v>
      </c>
      <c r="L69" s="34">
        <f t="shared" si="2"/>
        <v>0.5544885074616861</v>
      </c>
      <c r="M69" s="32">
        <f t="shared" si="3"/>
        <v>11.512298752394456</v>
      </c>
      <c r="N69" s="32">
        <f t="shared" si="25"/>
        <v>6.3</v>
      </c>
      <c r="O69" s="32">
        <f t="shared" si="4"/>
        <v>0.96506687184197448</v>
      </c>
      <c r="P69" s="33">
        <f t="shared" si="38"/>
        <v>11.729851083847757</v>
      </c>
      <c r="Q69" s="32">
        <f t="shared" si="5"/>
        <v>0.21755233145330038</v>
      </c>
      <c r="R69" s="33">
        <f t="shared" si="39"/>
        <v>64.911234396654322</v>
      </c>
      <c r="S69" s="32">
        <f t="shared" si="6"/>
        <v>1.4946708133326421</v>
      </c>
      <c r="T69" s="33">
        <f t="shared" si="7"/>
        <v>8.661805789344367</v>
      </c>
      <c r="U69" s="33">
        <f t="shared" si="8"/>
        <v>59.510041641947787</v>
      </c>
      <c r="V69" s="33">
        <f t="shared" si="9"/>
        <v>68.171847431292136</v>
      </c>
      <c r="Y69" s="4"/>
      <c r="Z69" s="4"/>
      <c r="AA69" s="4"/>
      <c r="AB69" s="4"/>
      <c r="AC69" s="33">
        <f t="shared" si="10"/>
        <v>1067.2277165180928</v>
      </c>
      <c r="AD69" s="33">
        <f t="shared" si="11"/>
        <v>942.99063418303911</v>
      </c>
      <c r="AE69" s="43"/>
      <c r="AF69" s="3">
        <f t="shared" si="12"/>
        <v>30.70815256870786</v>
      </c>
      <c r="AG69" s="3">
        <f t="shared" si="13"/>
        <v>98.88</v>
      </c>
      <c r="AH69" s="43"/>
      <c r="AI69" s="36" t="str">
        <f t="shared" si="14"/>
        <v>-</v>
      </c>
      <c r="AJ69" s="37">
        <f t="shared" si="40"/>
        <v>-24</v>
      </c>
      <c r="AK69" s="42"/>
      <c r="AL69" s="33">
        <f t="shared" si="20"/>
        <v>197.46478503737046</v>
      </c>
      <c r="AM69" s="33">
        <f t="shared" si="21"/>
        <v>773.71052748338695</v>
      </c>
      <c r="AN69" s="33">
        <f t="shared" si="22"/>
        <v>22228143.403404143</v>
      </c>
      <c r="AO69" s="33">
        <f t="shared" si="41"/>
        <v>332059.15568716079</v>
      </c>
      <c r="AP69" s="43"/>
      <c r="AQ69" s="34">
        <f t="shared" si="15"/>
        <v>9.6447386516099992E-2</v>
      </c>
    </row>
    <row r="70" spans="1:43" x14ac:dyDescent="0.2">
      <c r="A70" s="154">
        <f t="shared" si="24"/>
        <v>42323</v>
      </c>
      <c r="B70" s="67">
        <v>126.67</v>
      </c>
      <c r="C70" s="64">
        <v>6.3</v>
      </c>
      <c r="D70" s="114">
        <v>1.6800000000000002</v>
      </c>
      <c r="E70" s="114">
        <v>3.12</v>
      </c>
      <c r="F70" s="114">
        <v>2.64</v>
      </c>
      <c r="G70" s="66">
        <v>0.24</v>
      </c>
      <c r="H70" s="66"/>
      <c r="I70" s="66"/>
      <c r="J70" s="32">
        <f t="shared" si="1"/>
        <v>1.4233757965443772</v>
      </c>
      <c r="K70" s="33">
        <f t="shared" si="37"/>
        <v>129.49106633830951</v>
      </c>
      <c r="L70" s="34">
        <f t="shared" si="2"/>
        <v>0.65637717515062877</v>
      </c>
      <c r="M70" s="32">
        <f t="shared" si="3"/>
        <v>2.5171728176566692E-3</v>
      </c>
      <c r="N70" s="32">
        <f t="shared" si="25"/>
        <v>4.623415657445527</v>
      </c>
      <c r="O70" s="32">
        <f t="shared" si="4"/>
        <v>2.5200747090012277</v>
      </c>
      <c r="P70" s="33">
        <f t="shared" si="38"/>
        <v>5.8674427147415349</v>
      </c>
      <c r="Q70" s="32">
        <f t="shared" si="5"/>
        <v>5.8649255419238786</v>
      </c>
      <c r="R70" s="33">
        <f t="shared" si="39"/>
        <v>65.9487344630639</v>
      </c>
      <c r="S70" s="32">
        <f t="shared" si="6"/>
        <v>1.4825746425916475</v>
      </c>
      <c r="T70" s="33">
        <f t="shared" si="7"/>
        <v>233.51092435437664</v>
      </c>
      <c r="U70" s="33">
        <f t="shared" si="8"/>
        <v>59.028434843926696</v>
      </c>
      <c r="V70" s="33">
        <f t="shared" si="9"/>
        <v>292.53935919830337</v>
      </c>
      <c r="Y70" s="4"/>
      <c r="Z70" s="4"/>
      <c r="AA70" s="4"/>
      <c r="AB70" s="4"/>
      <c r="AC70" s="33">
        <f t="shared" si="10"/>
        <v>23.799288008989318</v>
      </c>
      <c r="AD70" s="33">
        <f t="shared" si="11"/>
        <v>27512.644320855783</v>
      </c>
      <c r="AE70" s="43"/>
      <c r="AF70" s="3">
        <f t="shared" si="12"/>
        <v>-165.86935919830336</v>
      </c>
      <c r="AG70" s="3">
        <f t="shared" si="13"/>
        <v>126.67</v>
      </c>
      <c r="AH70" s="43"/>
      <c r="AI70" s="36" t="str">
        <f t="shared" si="14"/>
        <v>+</v>
      </c>
      <c r="AJ70" s="37">
        <f t="shared" si="40"/>
        <v>-23</v>
      </c>
      <c r="AK70" s="42"/>
      <c r="AL70" s="33">
        <f t="shared" si="20"/>
        <v>365.58573180590645</v>
      </c>
      <c r="AM70" s="33">
        <f t="shared" si="21"/>
        <v>768.83207608883674</v>
      </c>
      <c r="AN70" s="33">
        <f t="shared" si="22"/>
        <v>22274167.810808253</v>
      </c>
      <c r="AO70" s="33">
        <f t="shared" si="41"/>
        <v>162607.61417754754</v>
      </c>
      <c r="AP70" s="43"/>
      <c r="AQ70" s="34">
        <f t="shared" si="15"/>
        <v>1.7146867527487011</v>
      </c>
    </row>
    <row r="71" spans="1:43" x14ac:dyDescent="0.2">
      <c r="A71" s="154">
        <f t="shared" si="24"/>
        <v>42324</v>
      </c>
      <c r="B71" s="67">
        <v>137.66999999999999</v>
      </c>
      <c r="C71" s="64">
        <v>6.3</v>
      </c>
      <c r="D71" s="114">
        <v>29.28</v>
      </c>
      <c r="E71" s="114">
        <v>38.400000000000006</v>
      </c>
      <c r="F71" s="114">
        <v>10.08</v>
      </c>
      <c r="G71" s="66">
        <v>48.96</v>
      </c>
      <c r="H71" s="66"/>
      <c r="I71" s="66"/>
      <c r="J71" s="32">
        <f t="shared" si="1"/>
        <v>39.612539774936032</v>
      </c>
      <c r="K71" s="33">
        <f>K70+J71-M71-N71-O71</f>
        <v>147.79899799114483</v>
      </c>
      <c r="L71" s="34">
        <f t="shared" si="2"/>
        <v>0.62859740940926945</v>
      </c>
      <c r="M71" s="32">
        <f t="shared" si="3"/>
        <v>12.950913355810734</v>
      </c>
      <c r="N71" s="32">
        <f t="shared" si="25"/>
        <v>6.3</v>
      </c>
      <c r="O71" s="32">
        <f t="shared" si="4"/>
        <v>2.0536947662899747</v>
      </c>
      <c r="P71" s="33">
        <f>P70+M71-Q71</f>
        <v>15.884634713181502</v>
      </c>
      <c r="Q71" s="32">
        <f t="shared" si="5"/>
        <v>2.9337213573707674</v>
      </c>
      <c r="R71" s="33">
        <f>R70-S71+O71</f>
        <v>66.496158052495971</v>
      </c>
      <c r="S71" s="32">
        <f t="shared" si="6"/>
        <v>1.5062711768579142</v>
      </c>
      <c r="T71" s="33">
        <f t="shared" si="7"/>
        <v>116.80557256198425</v>
      </c>
      <c r="U71" s="33">
        <f t="shared" si="8"/>
        <v>59.971907967491028</v>
      </c>
      <c r="V71" s="33">
        <f t="shared" si="9"/>
        <v>176.7774805294753</v>
      </c>
      <c r="Y71" s="4"/>
      <c r="Z71" s="4"/>
      <c r="AA71" s="4"/>
      <c r="AB71" s="4"/>
      <c r="AC71" s="33">
        <f t="shared" si="10"/>
        <v>37.473357328883559</v>
      </c>
      <c r="AD71" s="33">
        <f t="shared" si="11"/>
        <v>1529.3950333632906</v>
      </c>
      <c r="AE71" s="43"/>
      <c r="AF71" s="3">
        <f t="shared" si="12"/>
        <v>-39.107480529475311</v>
      </c>
      <c r="AG71" s="3">
        <f t="shared" si="13"/>
        <v>137.66999999999999</v>
      </c>
      <c r="AH71" s="43"/>
      <c r="AI71" s="36" t="str">
        <f t="shared" si="14"/>
        <v>+</v>
      </c>
      <c r="AJ71" s="37">
        <f>IF(AI71="-",AJ70-1,AJ70+1)</f>
        <v>-22</v>
      </c>
      <c r="AK71" s="42"/>
      <c r="AL71" s="33">
        <f t="shared" si="20"/>
        <v>417.94479990561439</v>
      </c>
      <c r="AM71" s="33">
        <f t="shared" si="21"/>
        <v>774.95362469428642</v>
      </c>
      <c r="AN71" s="33">
        <f t="shared" si="22"/>
        <v>22216423.35447894</v>
      </c>
      <c r="AO71" s="33">
        <f>(AM71-AL71)^2</f>
        <v>127455.30097698873</v>
      </c>
      <c r="AP71" s="43"/>
      <c r="AQ71" s="34">
        <f t="shared" si="15"/>
        <v>8.0693964085249231E-2</v>
      </c>
    </row>
    <row r="72" spans="1:43" x14ac:dyDescent="0.2">
      <c r="A72" s="154">
        <f t="shared" si="24"/>
        <v>42325</v>
      </c>
      <c r="B72" s="67">
        <v>266.20999999999998</v>
      </c>
      <c r="C72" s="64">
        <v>6.3</v>
      </c>
      <c r="D72" s="114">
        <v>14.64</v>
      </c>
      <c r="E72" s="114">
        <v>39.599999999999994</v>
      </c>
      <c r="F72" s="114">
        <v>24.48</v>
      </c>
      <c r="G72" s="66">
        <v>25.92</v>
      </c>
      <c r="H72" s="66"/>
      <c r="I72" s="66"/>
      <c r="J72" s="32">
        <f t="shared" si="1"/>
        <v>25.140167431230303</v>
      </c>
      <c r="K72" s="33">
        <f>K71+J72-M72-N72-O72</f>
        <v>155.90433733881665</v>
      </c>
      <c r="L72" s="34">
        <f t="shared" si="2"/>
        <v>0.71747086403468363</v>
      </c>
      <c r="M72" s="32">
        <f t="shared" si="3"/>
        <v>7.077233509925569</v>
      </c>
      <c r="N72" s="32">
        <f t="shared" si="25"/>
        <v>6.3</v>
      </c>
      <c r="O72" s="32">
        <f t="shared" si="4"/>
        <v>3.6575945736329092</v>
      </c>
      <c r="P72" s="33">
        <f>P71+M72-Q72</f>
        <v>15.019550866516321</v>
      </c>
      <c r="Q72" s="32">
        <f t="shared" si="5"/>
        <v>7.9423173565907508</v>
      </c>
      <c r="R72" s="33">
        <f>R71-S72+O72</f>
        <v>68.634978277208489</v>
      </c>
      <c r="S72" s="32">
        <f t="shared" si="6"/>
        <v>1.5187743489203811</v>
      </c>
      <c r="T72" s="33">
        <f t="shared" si="7"/>
        <v>316.2218947531502</v>
      </c>
      <c r="U72" s="33">
        <f t="shared" si="8"/>
        <v>60.469719447755914</v>
      </c>
      <c r="V72" s="33">
        <f t="shared" si="9"/>
        <v>376.69161420090614</v>
      </c>
      <c r="Y72" s="4"/>
      <c r="Z72" s="4"/>
      <c r="AA72" s="4"/>
      <c r="AB72" s="4"/>
      <c r="AC72" s="33">
        <f t="shared" si="10"/>
        <v>18133.7326728179</v>
      </c>
      <c r="AD72" s="33">
        <f t="shared" si="11"/>
        <v>12206.187076437871</v>
      </c>
      <c r="AE72" s="43"/>
      <c r="AF72" s="3">
        <f t="shared" si="12"/>
        <v>-110.48161420090617</v>
      </c>
      <c r="AG72" s="3">
        <f t="shared" si="13"/>
        <v>266.20999999999998</v>
      </c>
      <c r="AH72" s="43"/>
      <c r="AI72" s="36" t="str">
        <f t="shared" si="14"/>
        <v>+</v>
      </c>
      <c r="AJ72" s="37">
        <f>IF(AI72="-",AJ71-1,AJ71+1)</f>
        <v>-21</v>
      </c>
      <c r="AK72" s="42"/>
      <c r="AL72" s="33">
        <f t="shared" si="20"/>
        <v>670.21800167675315</v>
      </c>
      <c r="AM72" s="33">
        <f t="shared" si="21"/>
        <v>909.61517329973617</v>
      </c>
      <c r="AN72" s="33">
        <f t="shared" si="22"/>
        <v>20965121.492792957</v>
      </c>
      <c r="AO72" s="33">
        <f>(AM72-AL72)^2</f>
        <v>57311.005781083986</v>
      </c>
      <c r="AP72" s="43"/>
      <c r="AQ72" s="34">
        <f t="shared" si="15"/>
        <v>0.17223891894224264</v>
      </c>
    </row>
    <row r="73" spans="1:43" x14ac:dyDescent="0.2">
      <c r="A73" s="154">
        <f t="shared" si="24"/>
        <v>42326</v>
      </c>
      <c r="B73" s="67">
        <v>293.92</v>
      </c>
      <c r="C73" s="64">
        <v>6.3</v>
      </c>
      <c r="D73" s="114">
        <v>3.12</v>
      </c>
      <c r="E73" s="114">
        <v>14.16</v>
      </c>
      <c r="F73" s="114">
        <v>20.399999999999999</v>
      </c>
      <c r="G73" s="66">
        <v>0.24</v>
      </c>
      <c r="H73" s="66"/>
      <c r="I73" s="66"/>
      <c r="J73" s="32">
        <f t="shared" si="1"/>
        <v>4.7512095131063985</v>
      </c>
      <c r="K73" s="33">
        <f>K72+J73-M73-N73-O73</f>
        <v>150.06280620179308</v>
      </c>
      <c r="L73" s="34">
        <f t="shared" si="2"/>
        <v>0.7568171715476536</v>
      </c>
      <c r="M73" s="32">
        <f t="shared" si="3"/>
        <v>0.2613257231668637</v>
      </c>
      <c r="N73" s="32">
        <f t="shared" si="25"/>
        <v>5.8598108202100541</v>
      </c>
      <c r="O73" s="32">
        <f t="shared" si="4"/>
        <v>4.4716041067530643</v>
      </c>
      <c r="P73" s="33">
        <f>P72+M73-Q73</f>
        <v>7.7711011564250247</v>
      </c>
      <c r="Q73" s="32">
        <f t="shared" si="5"/>
        <v>7.5097754332581603</v>
      </c>
      <c r="R73" s="33">
        <f>R72-S73+O73</f>
        <v>71.538957313595262</v>
      </c>
      <c r="S73" s="32">
        <f t="shared" si="6"/>
        <v>1.5676250703662884</v>
      </c>
      <c r="T73" s="33">
        <f t="shared" si="7"/>
        <v>299.00031817601933</v>
      </c>
      <c r="U73" s="33">
        <f t="shared" si="8"/>
        <v>62.414701875694817</v>
      </c>
      <c r="V73" s="33">
        <f t="shared" si="9"/>
        <v>361.41502005171418</v>
      </c>
      <c r="Y73" s="4"/>
      <c r="Z73" s="4"/>
      <c r="AA73" s="4"/>
      <c r="AB73" s="4"/>
      <c r="AC73" s="33">
        <f t="shared" si="10"/>
        <v>26364.519796531935</v>
      </c>
      <c r="AD73" s="33">
        <f t="shared" si="11"/>
        <v>4555.5777317812972</v>
      </c>
      <c r="AE73" s="43"/>
      <c r="AF73" s="3">
        <f t="shared" si="12"/>
        <v>-67.495020051714164</v>
      </c>
      <c r="AG73" s="3">
        <f t="shared" si="13"/>
        <v>293.92</v>
      </c>
      <c r="AH73" s="43"/>
      <c r="AI73" s="36" t="str">
        <f t="shared" si="14"/>
        <v>+</v>
      </c>
      <c r="AJ73" s="37">
        <f>IF(AI73="-",AJ72-1,AJ72+1)</f>
        <v>-20</v>
      </c>
      <c r="AK73" s="42"/>
      <c r="AL73" s="33">
        <f t="shared" si="20"/>
        <v>907.2146092987</v>
      </c>
      <c r="AM73" s="33">
        <f t="shared" si="21"/>
        <v>1071.986721905186</v>
      </c>
      <c r="AN73" s="33">
        <f t="shared" si="22"/>
        <v>19504562.530182358</v>
      </c>
      <c r="AO73" s="33">
        <f>(AM73-AL73)^2</f>
        <v>27149.849092804488</v>
      </c>
      <c r="AP73" s="43"/>
      <c r="AQ73" s="34">
        <f t="shared" si="15"/>
        <v>5.2733328359179175E-2</v>
      </c>
    </row>
    <row r="74" spans="1:43" x14ac:dyDescent="0.2">
      <c r="A74" s="154">
        <f t="shared" si="24"/>
        <v>42327</v>
      </c>
      <c r="B74" s="67">
        <v>262.25</v>
      </c>
      <c r="C74" s="64">
        <v>6.3</v>
      </c>
      <c r="D74" s="114">
        <v>13.440000000000001</v>
      </c>
      <c r="E74" s="114">
        <v>0.48</v>
      </c>
      <c r="F74" s="114">
        <v>86.16</v>
      </c>
      <c r="G74" s="66">
        <v>41.519999999999996</v>
      </c>
      <c r="H74" s="66"/>
      <c r="I74" s="66"/>
      <c r="J74" s="32">
        <f t="shared" si="1"/>
        <v>25.805217253836602</v>
      </c>
      <c r="K74" s="33">
        <f>K73+J74-M74-N74-O74</f>
        <v>158.06898120084296</v>
      </c>
      <c r="L74" s="34">
        <f t="shared" si="2"/>
        <v>0.72846022428054891</v>
      </c>
      <c r="M74" s="32">
        <f t="shared" si="3"/>
        <v>7.6205156000783125</v>
      </c>
      <c r="N74" s="32">
        <f t="shared" si="25"/>
        <v>6.3</v>
      </c>
      <c r="O74" s="32">
        <f t="shared" si="4"/>
        <v>3.8785266547083994</v>
      </c>
      <c r="P74" s="33">
        <f>P73+M74-Q74</f>
        <v>11.506066178290824</v>
      </c>
      <c r="Q74" s="32">
        <f t="shared" si="5"/>
        <v>3.8855505782125124</v>
      </c>
      <c r="R74" s="33">
        <f>R73-S74+O74</f>
        <v>73.783531925080013</v>
      </c>
      <c r="S74" s="32">
        <f t="shared" si="6"/>
        <v>1.6339520432236505</v>
      </c>
      <c r="T74" s="33">
        <f t="shared" si="7"/>
        <v>154.70247672512781</v>
      </c>
      <c r="U74" s="33">
        <f t="shared" si="8"/>
        <v>65.055498017237923</v>
      </c>
      <c r="V74" s="33">
        <f t="shared" si="9"/>
        <v>219.75797474236572</v>
      </c>
      <c r="Y74" s="4"/>
      <c r="Z74" s="4"/>
      <c r="AA74" s="4"/>
      <c r="AB74" s="4"/>
      <c r="AC74" s="33">
        <f t="shared" si="10"/>
        <v>17082.894807862744</v>
      </c>
      <c r="AD74" s="33">
        <f t="shared" si="11"/>
        <v>1805.5722104954298</v>
      </c>
      <c r="AE74" s="43"/>
      <c r="AF74" s="3">
        <f t="shared" si="12"/>
        <v>42.492025257634282</v>
      </c>
      <c r="AG74" s="3">
        <f t="shared" si="13"/>
        <v>262.25</v>
      </c>
      <c r="AH74" s="43"/>
      <c r="AI74" s="36" t="str">
        <f t="shared" si="14"/>
        <v>-</v>
      </c>
      <c r="AJ74" s="37">
        <f>IF(AI74="-",AJ73-1,AJ73+1)</f>
        <v>-21</v>
      </c>
      <c r="AK74" s="42"/>
      <c r="AL74" s="33">
        <f t="shared" si="20"/>
        <v>1002.5541716112983</v>
      </c>
      <c r="AM74" s="33">
        <f t="shared" si="21"/>
        <v>1202.6882705106357</v>
      </c>
      <c r="AN74" s="33">
        <f t="shared" si="22"/>
        <v>18367185.568647895</v>
      </c>
      <c r="AO74" s="33">
        <f>(AM74-AL74)^2</f>
        <v>40053.657542249741</v>
      </c>
      <c r="AP74" s="43"/>
      <c r="AQ74" s="34">
        <f t="shared" si="15"/>
        <v>2.6253297995845949E-2</v>
      </c>
    </row>
    <row r="75" spans="1:43" x14ac:dyDescent="0.2">
      <c r="A75" s="154">
        <f t="shared" si="24"/>
        <v>42328</v>
      </c>
      <c r="B75" s="67">
        <v>280.54000000000002</v>
      </c>
      <c r="C75" s="64">
        <v>6.3</v>
      </c>
      <c r="D75" s="114">
        <v>17.04</v>
      </c>
      <c r="E75" s="114">
        <v>21.84</v>
      </c>
      <c r="F75" s="114">
        <v>5.28</v>
      </c>
      <c r="G75" s="66">
        <v>25.200000000000003</v>
      </c>
      <c r="H75" s="66"/>
      <c r="I75" s="66"/>
      <c r="J75" s="32">
        <f t="shared" si="1"/>
        <v>21.5187684414926</v>
      </c>
      <c r="K75" s="33">
        <f>K74+J75-M75-N75-O75</f>
        <v>162.43717723263299</v>
      </c>
      <c r="L75" s="34">
        <f t="shared" si="2"/>
        <v>0.7673251514604027</v>
      </c>
      <c r="M75" s="32">
        <f t="shared" si="3"/>
        <v>6.1507840320293283</v>
      </c>
      <c r="N75" s="32">
        <f t="shared" si="25"/>
        <v>6.3</v>
      </c>
      <c r="O75" s="32">
        <f t="shared" si="4"/>
        <v>4.6997883776732188</v>
      </c>
      <c r="P75" s="33">
        <f>P74+M75-Q75</f>
        <v>11.90381712117474</v>
      </c>
      <c r="Q75" s="32">
        <f t="shared" si="5"/>
        <v>5.7530330891454122</v>
      </c>
      <c r="R75" s="33">
        <f>R74-S75+O75</f>
        <v>76.798102104551575</v>
      </c>
      <c r="S75" s="32">
        <f t="shared" si="6"/>
        <v>1.6852181982016523</v>
      </c>
      <c r="T75" s="33">
        <f t="shared" si="7"/>
        <v>229.05594706782657</v>
      </c>
      <c r="U75" s="33">
        <f t="shared" si="8"/>
        <v>67.096650483954676</v>
      </c>
      <c r="V75" s="33">
        <f t="shared" si="9"/>
        <v>296.15259755178124</v>
      </c>
      <c r="Y75" s="4"/>
      <c r="Z75" s="4"/>
      <c r="AA75" s="4"/>
      <c r="AB75" s="4"/>
      <c r="AC75" s="33">
        <f t="shared" si="10"/>
        <v>22198.4815558501</v>
      </c>
      <c r="AD75" s="33">
        <f t="shared" si="11"/>
        <v>243.75320231388497</v>
      </c>
      <c r="AE75" s="43"/>
      <c r="AF75" s="3">
        <f t="shared" si="12"/>
        <v>-15.612597551781221</v>
      </c>
      <c r="AG75" s="3">
        <f t="shared" si="13"/>
        <v>280.54000000000002</v>
      </c>
      <c r="AH75" s="43"/>
      <c r="AI75" s="36" t="str">
        <f t="shared" si="14"/>
        <v>+</v>
      </c>
      <c r="AJ75" s="37">
        <f>IF(AI75="-",AJ74-1,AJ74+1)</f>
        <v>-20</v>
      </c>
      <c r="AK75" s="42"/>
      <c r="AL75" s="33">
        <f t="shared" si="20"/>
        <v>1174.2883567333122</v>
      </c>
      <c r="AM75" s="33">
        <f t="shared" si="21"/>
        <v>1351.6798191160854</v>
      </c>
      <c r="AN75" s="33">
        <f t="shared" si="22"/>
        <v>17112319.243581142</v>
      </c>
      <c r="AO75" s="33">
        <f>(AM75-AL75)^2</f>
        <v>31467.730926298827</v>
      </c>
      <c r="AP75" s="43"/>
      <c r="AQ75" s="34">
        <f t="shared" si="15"/>
        <v>3.0971393399445686E-3</v>
      </c>
    </row>
    <row r="76" spans="1:43" x14ac:dyDescent="0.2">
      <c r="A76" s="154">
        <f t="shared" si="24"/>
        <v>42329</v>
      </c>
      <c r="B76" s="67">
        <v>444.88</v>
      </c>
      <c r="C76" s="64">
        <v>6.3</v>
      </c>
      <c r="D76" s="114">
        <v>0</v>
      </c>
      <c r="E76" s="114">
        <v>0.24</v>
      </c>
      <c r="F76" s="114">
        <v>0.24</v>
      </c>
      <c r="G76" s="66">
        <v>0</v>
      </c>
      <c r="H76" s="66"/>
      <c r="I76" s="66"/>
      <c r="J76" s="32">
        <f t="shared" si="1"/>
        <v>5.5873501407525498E-2</v>
      </c>
      <c r="K76" s="33">
        <f t="shared" ref="K76:K87" si="42">K75+J76-M76-N76-O76</f>
        <v>152.33938506040445</v>
      </c>
      <c r="L76" s="34">
        <f t="shared" si="2"/>
        <v>0.78852998656617956</v>
      </c>
      <c r="M76" s="32">
        <f t="shared" si="3"/>
        <v>0</v>
      </c>
      <c r="N76" s="32">
        <f t="shared" si="25"/>
        <v>4.9795544854601754</v>
      </c>
      <c r="O76" s="32">
        <f t="shared" si="4"/>
        <v>5.1741111881758721</v>
      </c>
      <c r="P76" s="33">
        <f t="shared" ref="P76:P87" si="43">P75+M76-Q76</f>
        <v>5.9519085605873698</v>
      </c>
      <c r="Q76" s="32">
        <f t="shared" si="5"/>
        <v>5.9519085605873698</v>
      </c>
      <c r="R76" s="33">
        <f t="shared" ref="R76:R87" si="44">R75-S76+O76</f>
        <v>80.218142216469488</v>
      </c>
      <c r="S76" s="32">
        <f t="shared" si="6"/>
        <v>1.7540710762579639</v>
      </c>
      <c r="T76" s="33">
        <f t="shared" si="7"/>
        <v>236.97413713449711</v>
      </c>
      <c r="U76" s="33">
        <f t="shared" si="8"/>
        <v>69.838015073233748</v>
      </c>
      <c r="V76" s="33">
        <f t="shared" si="9"/>
        <v>306.81215220773083</v>
      </c>
      <c r="Y76" s="4"/>
      <c r="Z76" s="4"/>
      <c r="AA76" s="4"/>
      <c r="AB76" s="4"/>
      <c r="AC76" s="33">
        <f t="shared" si="10"/>
        <v>98176.659351489288</v>
      </c>
      <c r="AD76" s="33">
        <f t="shared" si="11"/>
        <v>19062.730593989203</v>
      </c>
      <c r="AE76" s="43"/>
      <c r="AF76" s="3">
        <f t="shared" si="12"/>
        <v>138.06784779226916</v>
      </c>
      <c r="AG76" s="3">
        <f t="shared" si="13"/>
        <v>444.88</v>
      </c>
      <c r="AH76" s="43"/>
      <c r="AI76" s="36" t="str">
        <f t="shared" si="14"/>
        <v>-</v>
      </c>
      <c r="AJ76" s="37">
        <f t="shared" ref="AJ76:AJ87" si="45">IF(AI76="-",AJ75-1,AJ75+1)</f>
        <v>-21</v>
      </c>
      <c r="AK76" s="42"/>
      <c r="AL76" s="33">
        <f t="shared" si="20"/>
        <v>1356.6820965112756</v>
      </c>
      <c r="AM76" s="33">
        <f t="shared" si="21"/>
        <v>1665.011367721535</v>
      </c>
      <c r="AN76" s="33">
        <f t="shared" si="22"/>
        <v>14618176.218101302</v>
      </c>
      <c r="AO76" s="33">
        <f t="shared" ref="AO76:AO87" si="46">(AM76-AL76)^2</f>
        <v>95066.939485049646</v>
      </c>
      <c r="AP76" s="43"/>
      <c r="AQ76" s="34">
        <f t="shared" si="15"/>
        <v>9.6316201375294966E-2</v>
      </c>
    </row>
    <row r="77" spans="1:43" x14ac:dyDescent="0.2">
      <c r="A77" s="154">
        <f t="shared" si="24"/>
        <v>42330</v>
      </c>
      <c r="B77" s="67">
        <v>325.08</v>
      </c>
      <c r="C77" s="64">
        <v>6.3</v>
      </c>
      <c r="D77" s="114">
        <v>0</v>
      </c>
      <c r="E77" s="114">
        <v>0</v>
      </c>
      <c r="F77" s="114">
        <v>1.92</v>
      </c>
      <c r="G77" s="66">
        <v>6.9599999999999991</v>
      </c>
      <c r="H77" s="66"/>
      <c r="I77" s="66"/>
      <c r="J77" s="32">
        <f t="shared" si="1"/>
        <v>3.0544026381989688</v>
      </c>
      <c r="K77" s="33">
        <f t="shared" si="42"/>
        <v>145.77748533447371</v>
      </c>
      <c r="L77" s="34">
        <f t="shared" si="2"/>
        <v>0.73951157796312839</v>
      </c>
      <c r="M77" s="32">
        <f t="shared" si="3"/>
        <v>7.5752829009624351E-2</v>
      </c>
      <c r="N77" s="32">
        <f t="shared" si="25"/>
        <v>5.4348267297638699</v>
      </c>
      <c r="O77" s="32">
        <f t="shared" si="4"/>
        <v>4.1057228053562236</v>
      </c>
      <c r="P77" s="33">
        <f t="shared" si="43"/>
        <v>3.051707109303309</v>
      </c>
      <c r="Q77" s="32">
        <f t="shared" si="5"/>
        <v>2.9759542802936849</v>
      </c>
      <c r="R77" s="33">
        <f t="shared" si="44"/>
        <v>82.491680121455403</v>
      </c>
      <c r="S77" s="32">
        <f t="shared" si="6"/>
        <v>1.8321849003703141</v>
      </c>
      <c r="T77" s="33">
        <f t="shared" si="7"/>
        <v>118.48706856724856</v>
      </c>
      <c r="U77" s="33">
        <f t="shared" si="8"/>
        <v>72.948102514743979</v>
      </c>
      <c r="V77" s="33">
        <f t="shared" si="9"/>
        <v>191.43517108199254</v>
      </c>
      <c r="Y77" s="4"/>
      <c r="Z77" s="4"/>
      <c r="AA77" s="4"/>
      <c r="AB77" s="4"/>
      <c r="AC77" s="33">
        <f t="shared" si="10"/>
        <v>37454.46030562355</v>
      </c>
      <c r="AD77" s="33">
        <f t="shared" si="11"/>
        <v>17860.94029652348</v>
      </c>
      <c r="AE77" s="43"/>
      <c r="AF77" s="3">
        <f t="shared" si="12"/>
        <v>133.64482891800745</v>
      </c>
      <c r="AG77" s="3">
        <f t="shared" si="13"/>
        <v>325.08</v>
      </c>
      <c r="AH77" s="43"/>
      <c r="AI77" s="36" t="str">
        <f t="shared" si="14"/>
        <v>-</v>
      </c>
      <c r="AJ77" s="37">
        <f t="shared" si="45"/>
        <v>-22</v>
      </c>
      <c r="AK77" s="42"/>
      <c r="AL77" s="33">
        <f t="shared" si="20"/>
        <v>1423.6988551635009</v>
      </c>
      <c r="AM77" s="33">
        <f t="shared" si="21"/>
        <v>1858.5429163269846</v>
      </c>
      <c r="AN77" s="33">
        <f t="shared" si="22"/>
        <v>13175744.330201112</v>
      </c>
      <c r="AO77" s="33">
        <f t="shared" si="46"/>
        <v>189089.35752915157</v>
      </c>
      <c r="AP77" s="43"/>
      <c r="AQ77" s="34">
        <f t="shared" si="15"/>
        <v>0.16901444226114531</v>
      </c>
    </row>
    <row r="78" spans="1:43" x14ac:dyDescent="0.2">
      <c r="A78" s="154">
        <f t="shared" si="24"/>
        <v>42331</v>
      </c>
      <c r="B78" s="67">
        <v>154.04</v>
      </c>
      <c r="C78" s="64">
        <v>6.3</v>
      </c>
      <c r="D78" s="114">
        <v>14.64</v>
      </c>
      <c r="E78" s="114">
        <v>16.799999999999997</v>
      </c>
      <c r="F78" s="114">
        <v>22.080000000000002</v>
      </c>
      <c r="G78" s="66">
        <v>59.519999999999996</v>
      </c>
      <c r="H78" s="66"/>
      <c r="I78" s="66"/>
      <c r="J78" s="32">
        <f t="shared" si="1"/>
        <v>34.965457205612758</v>
      </c>
      <c r="K78" s="33">
        <f t="shared" si="42"/>
        <v>158.73002492578135</v>
      </c>
      <c r="L78" s="34">
        <f t="shared" si="2"/>
        <v>0.70765769579841609</v>
      </c>
      <c r="M78" s="32">
        <f t="shared" si="3"/>
        <v>12.248403487917255</v>
      </c>
      <c r="N78" s="32">
        <f t="shared" si="25"/>
        <v>6.3</v>
      </c>
      <c r="O78" s="32">
        <f t="shared" si="4"/>
        <v>3.4645141263878418</v>
      </c>
      <c r="P78" s="33">
        <f t="shared" si="43"/>
        <v>13.774257042568909</v>
      </c>
      <c r="Q78" s="32">
        <f t="shared" si="5"/>
        <v>1.5258535546516545</v>
      </c>
      <c r="R78" s="33">
        <f t="shared" si="44"/>
        <v>84.072081669957115</v>
      </c>
      <c r="S78" s="32">
        <f t="shared" si="6"/>
        <v>1.8841125778861307</v>
      </c>
      <c r="T78" s="33">
        <f t="shared" si="7"/>
        <v>60.751576712982533</v>
      </c>
      <c r="U78" s="33">
        <f t="shared" si="8"/>
        <v>75.015593378799636</v>
      </c>
      <c r="V78" s="33">
        <f t="shared" si="9"/>
        <v>135.76717009178216</v>
      </c>
      <c r="Y78" s="4"/>
      <c r="Z78" s="4"/>
      <c r="AA78" s="4"/>
      <c r="AB78" s="4"/>
      <c r="AC78" s="33">
        <f t="shared" si="10"/>
        <v>505.86975867130798</v>
      </c>
      <c r="AD78" s="33">
        <f t="shared" si="11"/>
        <v>333.89631285466004</v>
      </c>
      <c r="AE78" s="43"/>
      <c r="AF78" s="3">
        <f t="shared" si="12"/>
        <v>18.27282990821783</v>
      </c>
      <c r="AG78" s="3">
        <f t="shared" si="13"/>
        <v>154.04</v>
      </c>
      <c r="AH78" s="43"/>
      <c r="AI78" s="36" t="str">
        <f t="shared" si="14"/>
        <v>-</v>
      </c>
      <c r="AJ78" s="37">
        <f t="shared" si="45"/>
        <v>-23</v>
      </c>
      <c r="AK78" s="42"/>
      <c r="AL78" s="33">
        <f t="shared" si="20"/>
        <v>1435.0476128255157</v>
      </c>
      <c r="AM78" s="33">
        <f t="shared" si="21"/>
        <v>1881.0344649324343</v>
      </c>
      <c r="AN78" s="33">
        <f t="shared" si="22"/>
        <v>13012968.717793144</v>
      </c>
      <c r="AO78" s="33">
        <f t="shared" si="46"/>
        <v>198904.2722522385</v>
      </c>
      <c r="AP78" s="43"/>
      <c r="AQ78" s="34">
        <f t="shared" si="15"/>
        <v>1.4071636354366509E-2</v>
      </c>
    </row>
    <row r="79" spans="1:43" x14ac:dyDescent="0.2">
      <c r="A79" s="154">
        <f t="shared" si="24"/>
        <v>42332</v>
      </c>
      <c r="B79" s="67">
        <v>267.29000000000002</v>
      </c>
      <c r="C79" s="64">
        <v>6.3</v>
      </c>
      <c r="D79" s="114">
        <v>9.6000000000000014</v>
      </c>
      <c r="E79" s="114">
        <v>36.72</v>
      </c>
      <c r="F79" s="114">
        <v>20.64</v>
      </c>
      <c r="G79" s="66">
        <v>23.28</v>
      </c>
      <c r="H79" s="66"/>
      <c r="I79" s="66"/>
      <c r="J79" s="32">
        <f t="shared" si="1"/>
        <v>21.470855312145531</v>
      </c>
      <c r="K79" s="33">
        <f t="shared" si="42"/>
        <v>162.94433723761139</v>
      </c>
      <c r="L79" s="34">
        <f t="shared" si="2"/>
        <v>0.77053410158146285</v>
      </c>
      <c r="M79" s="32">
        <f t="shared" si="3"/>
        <v>6.186164456808168</v>
      </c>
      <c r="N79" s="32">
        <f t="shared" si="25"/>
        <v>6.3</v>
      </c>
      <c r="O79" s="32">
        <f t="shared" si="4"/>
        <v>4.7703785435072916</v>
      </c>
      <c r="P79" s="33">
        <f t="shared" si="43"/>
        <v>13.073292978092622</v>
      </c>
      <c r="Q79" s="32">
        <f t="shared" si="5"/>
        <v>6.8871285212844544</v>
      </c>
      <c r="R79" s="33">
        <f t="shared" si="44"/>
        <v>86.922251214323936</v>
      </c>
      <c r="S79" s="32">
        <f t="shared" si="6"/>
        <v>1.9202089991404765</v>
      </c>
      <c r="T79" s="33">
        <f t="shared" si="7"/>
        <v>274.20974668076991</v>
      </c>
      <c r="U79" s="33">
        <f t="shared" si="8"/>
        <v>76.452765706518974</v>
      </c>
      <c r="V79" s="33">
        <f t="shared" si="9"/>
        <v>350.66251238728887</v>
      </c>
      <c r="Y79" s="4"/>
      <c r="Z79" s="4"/>
      <c r="AA79" s="4"/>
      <c r="AB79" s="4"/>
      <c r="AC79" s="33">
        <f t="shared" si="10"/>
        <v>18425.76801780568</v>
      </c>
      <c r="AD79" s="33">
        <f t="shared" si="11"/>
        <v>6950.9758217686331</v>
      </c>
      <c r="AE79" s="43"/>
      <c r="AF79" s="3">
        <f t="shared" si="12"/>
        <v>-83.37251238728885</v>
      </c>
      <c r="AG79" s="3">
        <f t="shared" si="13"/>
        <v>267.29000000000002</v>
      </c>
      <c r="AH79" s="43"/>
      <c r="AI79" s="36" t="str">
        <f t="shared" si="14"/>
        <v>+</v>
      </c>
      <c r="AJ79" s="37">
        <f t="shared" si="45"/>
        <v>-22</v>
      </c>
      <c r="AK79" s="42"/>
      <c r="AL79" s="33">
        <f t="shared" si="20"/>
        <v>1661.2917127830372</v>
      </c>
      <c r="AM79" s="33">
        <f t="shared" si="21"/>
        <v>2016.776013537884</v>
      </c>
      <c r="AN79" s="33">
        <f t="shared" si="22"/>
        <v>12052060.134698892</v>
      </c>
      <c r="AO79" s="33">
        <f t="shared" si="46"/>
        <v>126369.08808316238</v>
      </c>
      <c r="AP79" s="43"/>
      <c r="AQ79" s="34">
        <f t="shared" si="15"/>
        <v>9.729272241800313E-2</v>
      </c>
    </row>
    <row r="80" spans="1:43" x14ac:dyDescent="0.2">
      <c r="A80" s="154">
        <f t="shared" si="24"/>
        <v>42333</v>
      </c>
      <c r="B80" s="67">
        <v>429.39</v>
      </c>
      <c r="C80" s="64">
        <v>6.3</v>
      </c>
      <c r="D80" s="114">
        <v>8.64</v>
      </c>
      <c r="E80" s="114">
        <v>18.72</v>
      </c>
      <c r="F80" s="114">
        <v>0</v>
      </c>
      <c r="G80" s="66">
        <v>11.28</v>
      </c>
      <c r="H80" s="66"/>
      <c r="I80" s="66"/>
      <c r="J80" s="32">
        <f t="shared" si="1"/>
        <v>11.688502265563924</v>
      </c>
      <c r="K80" s="33">
        <f t="shared" si="42"/>
        <v>160.97675577137565</v>
      </c>
      <c r="L80" s="34">
        <f t="shared" si="2"/>
        <v>0.79099192833791943</v>
      </c>
      <c r="M80" s="32">
        <f t="shared" si="3"/>
        <v>2.1257020296351499</v>
      </c>
      <c r="N80" s="32">
        <f t="shared" si="25"/>
        <v>6.3</v>
      </c>
      <c r="O80" s="32">
        <f t="shared" si="4"/>
        <v>5.2303817021645136</v>
      </c>
      <c r="P80" s="33">
        <f t="shared" si="43"/>
        <v>8.6623485186814619</v>
      </c>
      <c r="Q80" s="32">
        <f t="shared" si="5"/>
        <v>6.5366464890463112</v>
      </c>
      <c r="R80" s="33">
        <f t="shared" si="44"/>
        <v>90.167325954986879</v>
      </c>
      <c r="S80" s="32">
        <f t="shared" si="6"/>
        <v>1.9853069615015657</v>
      </c>
      <c r="T80" s="33">
        <f t="shared" si="7"/>
        <v>260.2553694712883</v>
      </c>
      <c r="U80" s="33">
        <f t="shared" si="8"/>
        <v>79.044629022747515</v>
      </c>
      <c r="V80" s="33">
        <f t="shared" si="9"/>
        <v>339.29999849403578</v>
      </c>
      <c r="Y80" s="4"/>
      <c r="Z80" s="4"/>
      <c r="AA80" s="4"/>
      <c r="AB80" s="4"/>
      <c r="AC80" s="33">
        <f t="shared" si="10"/>
        <v>88709.58807569246</v>
      </c>
      <c r="AD80" s="33">
        <f t="shared" si="11"/>
        <v>8116.2083713446336</v>
      </c>
      <c r="AE80" s="43"/>
      <c r="AF80" s="3">
        <f t="shared" si="12"/>
        <v>90.09000150596421</v>
      </c>
      <c r="AG80" s="3">
        <f t="shared" si="13"/>
        <v>429.39</v>
      </c>
      <c r="AH80" s="43"/>
      <c r="AI80" s="36" t="str">
        <f t="shared" si="14"/>
        <v>-</v>
      </c>
      <c r="AJ80" s="37">
        <f t="shared" si="45"/>
        <v>-23</v>
      </c>
      <c r="AK80" s="42"/>
      <c r="AL80" s="33">
        <f t="shared" si="20"/>
        <v>1876.1732988473057</v>
      </c>
      <c r="AM80" s="33">
        <f t="shared" si="21"/>
        <v>2314.6175621433335</v>
      </c>
      <c r="AN80" s="33">
        <f t="shared" si="22"/>
        <v>10072791.686128536</v>
      </c>
      <c r="AO80" s="33">
        <f t="shared" si="46"/>
        <v>192233.37201719661</v>
      </c>
      <c r="AP80" s="43"/>
      <c r="AQ80" s="34">
        <f t="shared" si="15"/>
        <v>4.4019928859973211E-2</v>
      </c>
    </row>
    <row r="81" spans="1:43" x14ac:dyDescent="0.2">
      <c r="A81" s="154">
        <f t="shared" si="24"/>
        <v>42334</v>
      </c>
      <c r="B81" s="67">
        <v>467.63</v>
      </c>
      <c r="C81" s="64">
        <v>6.3</v>
      </c>
      <c r="D81" s="114">
        <v>0</v>
      </c>
      <c r="E81" s="114">
        <v>0</v>
      </c>
      <c r="F81" s="114">
        <v>0</v>
      </c>
      <c r="G81" s="66">
        <v>0</v>
      </c>
      <c r="H81" s="66"/>
      <c r="I81" s="66"/>
      <c r="J81" s="32">
        <f t="shared" si="1"/>
        <v>0</v>
      </c>
      <c r="K81" s="33">
        <f t="shared" si="42"/>
        <v>151.04021110220614</v>
      </c>
      <c r="L81" s="34">
        <f t="shared" si="2"/>
        <v>0.78144056199696921</v>
      </c>
      <c r="M81" s="32">
        <f t="shared" si="3"/>
        <v>0</v>
      </c>
      <c r="N81" s="32">
        <f t="shared" si="25"/>
        <v>4.9230755405809061</v>
      </c>
      <c r="O81" s="32">
        <f t="shared" si="4"/>
        <v>5.0134691285886097</v>
      </c>
      <c r="P81" s="33">
        <f t="shared" si="43"/>
        <v>4.331174259340731</v>
      </c>
      <c r="Q81" s="32">
        <f t="shared" si="5"/>
        <v>4.331174259340731</v>
      </c>
      <c r="R81" s="33">
        <f t="shared" si="44"/>
        <v>93.121370512563956</v>
      </c>
      <c r="S81" s="32">
        <f t="shared" si="6"/>
        <v>2.0594245710115389</v>
      </c>
      <c r="T81" s="33">
        <f t="shared" si="7"/>
        <v>172.4449010663439</v>
      </c>
      <c r="U81" s="33">
        <f t="shared" si="8"/>
        <v>81.995607919903847</v>
      </c>
      <c r="V81" s="33">
        <f t="shared" si="9"/>
        <v>254.44050898624775</v>
      </c>
      <c r="Y81" s="4"/>
      <c r="Z81" s="4"/>
      <c r="AA81" s="4"/>
      <c r="AB81" s="4"/>
      <c r="AC81" s="33">
        <f t="shared" si="10"/>
        <v>112950.80731303725</v>
      </c>
      <c r="AD81" s="33">
        <f t="shared" si="11"/>
        <v>45449.759078702751</v>
      </c>
      <c r="AE81" s="43"/>
      <c r="AF81" s="3">
        <f t="shared" si="12"/>
        <v>213.18949101375225</v>
      </c>
      <c r="AG81" s="3">
        <f t="shared" si="13"/>
        <v>467.63</v>
      </c>
      <c r="AH81" s="43"/>
      <c r="AI81" s="36" t="str">
        <f t="shared" si="14"/>
        <v>-</v>
      </c>
      <c r="AJ81" s="37">
        <f t="shared" si="45"/>
        <v>-24</v>
      </c>
      <c r="AK81" s="42"/>
      <c r="AL81" s="33">
        <f t="shared" si="20"/>
        <v>2006.1953954037861</v>
      </c>
      <c r="AM81" s="33">
        <f t="shared" si="21"/>
        <v>2650.6991107487834</v>
      </c>
      <c r="AN81" s="33">
        <f t="shared" si="22"/>
        <v>8052453.9964545676</v>
      </c>
      <c r="AO81" s="33">
        <f t="shared" si="46"/>
        <v>415385.03909350536</v>
      </c>
      <c r="AP81" s="43"/>
      <c r="AQ81" s="34">
        <f t="shared" si="15"/>
        <v>0.20783890987665493</v>
      </c>
    </row>
    <row r="82" spans="1:43" x14ac:dyDescent="0.2">
      <c r="A82" s="154">
        <f t="shared" si="24"/>
        <v>42335</v>
      </c>
      <c r="B82" s="67">
        <v>262.20999999999998</v>
      </c>
      <c r="C82" s="64">
        <v>6.3</v>
      </c>
      <c r="D82" s="114">
        <v>0</v>
      </c>
      <c r="E82" s="114">
        <v>0</v>
      </c>
      <c r="F82" s="114">
        <v>10.08</v>
      </c>
      <c r="G82" s="66">
        <v>0</v>
      </c>
      <c r="H82" s="66"/>
      <c r="I82" s="66"/>
      <c r="J82" s="32">
        <f t="shared" ref="J82:J145" si="47">(D82*D$15*D$8+E82*E$15*E$8+F82*F$15*F$8+G82*G$15*G$8+H82*H$15*H$8+I82*I$15*I$8)*M$15</f>
        <v>0.35125522710235396</v>
      </c>
      <c r="K82" s="33">
        <f t="shared" si="42"/>
        <v>142.7031097459928</v>
      </c>
      <c r="L82" s="34">
        <f t="shared" ref="L82:L145" si="48">K81/$K$3</f>
        <v>0.73320490826313667</v>
      </c>
      <c r="M82" s="32">
        <f t="shared" ref="M82:M145" si="49">IF(J82&gt;K$6,(J82-K$6)^2/(J82-K$6+K$3-K81),0)</f>
        <v>0</v>
      </c>
      <c r="N82" s="32">
        <f t="shared" ref="N82:N145" si="50">IF((J82-M82)&gt;C82,C82,(J82-M82+(C82-(J82-M82))*L82))</f>
        <v>4.7129040925955863</v>
      </c>
      <c r="O82" s="32">
        <f t="shared" ref="O82:O145" si="51">IF(K81&gt;(K$5/100*K$3),(K$4/100*L82*(K81-(K$5/100*K$3))),0)</f>
        <v>3.9754524907200968</v>
      </c>
      <c r="P82" s="33">
        <f t="shared" si="43"/>
        <v>2.1655871296703655</v>
      </c>
      <c r="Q82" s="32">
        <f t="shared" ref="Q82:Q145" si="52">P81*(1-0.5^(1/K$7))</f>
        <v>2.1655871296703655</v>
      </c>
      <c r="R82" s="33">
        <f t="shared" si="44"/>
        <v>94.969927961330811</v>
      </c>
      <c r="S82" s="32">
        <f t="shared" ref="S82:S145" si="53">R81*(1-0.5^(1/K$8))</f>
        <v>2.1268950419532433</v>
      </c>
      <c r="T82" s="33">
        <f t="shared" ref="T82:T145" si="54">Q82*R$8/86.4</f>
        <v>86.222450533171951</v>
      </c>
      <c r="U82" s="33">
        <f t="shared" ref="U82:U145" si="55">S82*R$8/86.4</f>
        <v>84.681932225916157</v>
      </c>
      <c r="V82" s="33">
        <f t="shared" ref="V82:V145" si="56">(Q82+S82)*R$8/86.4</f>
        <v>170.90438275908812</v>
      </c>
      <c r="Y82" s="4"/>
      <c r="Z82" s="4"/>
      <c r="AA82" s="4"/>
      <c r="AB82" s="4"/>
      <c r="AC82" s="33">
        <f t="shared" ref="AC82:AC145" si="57">(B82-B$16)^2</f>
        <v>17072.440283974302</v>
      </c>
      <c r="AD82" s="33">
        <f t="shared" ref="AD82:AD145" si="58">(B82-V82)^2</f>
        <v>8336.7157397439005</v>
      </c>
      <c r="AE82" s="43"/>
      <c r="AF82" s="3">
        <f t="shared" ref="AF82:AF145" si="59">B82-V82</f>
        <v>91.305617240911857</v>
      </c>
      <c r="AG82" s="3">
        <f t="shared" ref="AG82:AG145" si="60">B82</f>
        <v>262.20999999999998</v>
      </c>
      <c r="AH82" s="43"/>
      <c r="AI82" s="36" t="str">
        <f t="shared" ref="AI82:AI145" si="61">IF(V82&lt;B82,"-","+")</f>
        <v>-</v>
      </c>
      <c r="AJ82" s="37">
        <f t="shared" si="45"/>
        <v>-25</v>
      </c>
      <c r="AK82" s="42"/>
      <c r="AL82" s="33">
        <f t="shared" si="20"/>
        <v>2052.6813657331068</v>
      </c>
      <c r="AM82" s="33">
        <f t="shared" si="21"/>
        <v>2781.3606593542331</v>
      </c>
      <c r="AN82" s="33">
        <f t="shared" si="22"/>
        <v>7327973.9032146633</v>
      </c>
      <c r="AO82" s="33">
        <f t="shared" si="46"/>
        <v>530973.51295218372</v>
      </c>
      <c r="AP82" s="43"/>
      <c r="AQ82" s="34">
        <f t="shared" ref="AQ82:AQ145" si="62">((V82-B82)/B82)^2</f>
        <v>0.12125411673899239</v>
      </c>
    </row>
    <row r="83" spans="1:43" x14ac:dyDescent="0.2">
      <c r="A83" s="154">
        <f t="shared" si="24"/>
        <v>42336</v>
      </c>
      <c r="B83" s="67">
        <v>270.45999999999998</v>
      </c>
      <c r="C83" s="64">
        <v>6.3</v>
      </c>
      <c r="D83" s="114">
        <v>26.160000000000004</v>
      </c>
      <c r="E83" s="114">
        <v>47.28</v>
      </c>
      <c r="F83" s="114">
        <v>18</v>
      </c>
      <c r="G83" s="66">
        <v>22.56</v>
      </c>
      <c r="H83" s="66"/>
      <c r="I83" s="66"/>
      <c r="J83" s="32">
        <f t="shared" si="47"/>
        <v>29.180309644283501</v>
      </c>
      <c r="K83" s="33">
        <f t="shared" si="42"/>
        <v>153.72376451442486</v>
      </c>
      <c r="L83" s="34">
        <f t="shared" si="48"/>
        <v>0.69273354245627572</v>
      </c>
      <c r="M83" s="32">
        <f t="shared" si="49"/>
        <v>8.6811779605262753</v>
      </c>
      <c r="N83" s="32">
        <f t="shared" si="50"/>
        <v>6.3</v>
      </c>
      <c r="O83" s="32">
        <f t="shared" si="51"/>
        <v>3.1784769153251666</v>
      </c>
      <c r="P83" s="33">
        <f t="shared" si="43"/>
        <v>9.763971525361459</v>
      </c>
      <c r="Q83" s="32">
        <f t="shared" si="52"/>
        <v>1.0827935648351827</v>
      </c>
      <c r="R83" s="33">
        <f t="shared" si="44"/>
        <v>95.979288724221789</v>
      </c>
      <c r="S83" s="32">
        <f t="shared" si="53"/>
        <v>2.1691161524341882</v>
      </c>
      <c r="T83" s="33">
        <f t="shared" si="54"/>
        <v>43.111225266585976</v>
      </c>
      <c r="U83" s="33">
        <f t="shared" si="55"/>
        <v>86.362957920990823</v>
      </c>
      <c r="V83" s="33">
        <f t="shared" si="56"/>
        <v>129.47418318757678</v>
      </c>
      <c r="Y83" s="4"/>
      <c r="Z83" s="4"/>
      <c r="AA83" s="4"/>
      <c r="AB83" s="4"/>
      <c r="AC83" s="33">
        <f t="shared" si="57"/>
        <v>19296.418335964223</v>
      </c>
      <c r="AD83" s="33">
        <f t="shared" si="58"/>
        <v>19877.000542266152</v>
      </c>
      <c r="AE83" s="43"/>
      <c r="AF83" s="3">
        <f t="shared" si="59"/>
        <v>140.9858168124232</v>
      </c>
      <c r="AG83" s="3">
        <f t="shared" si="60"/>
        <v>270.45999999999998</v>
      </c>
      <c r="AH83" s="43"/>
      <c r="AI83" s="36" t="str">
        <f t="shared" si="61"/>
        <v>-</v>
      </c>
      <c r="AJ83" s="37">
        <f t="shared" si="45"/>
        <v>-26</v>
      </c>
      <c r="AK83" s="42"/>
      <c r="AL83" s="33">
        <f t="shared" ref="AL83:AL146" si="63">V83-V$16+AL82</f>
        <v>2057.7371364909163</v>
      </c>
      <c r="AM83" s="33">
        <f t="shared" ref="AM83:AM146" si="64">B83-B$16+AM82</f>
        <v>2920.2722079596829</v>
      </c>
      <c r="AN83" s="33">
        <f t="shared" si="22"/>
        <v>6595196.7879345091</v>
      </c>
      <c r="AO83" s="33">
        <f t="shared" si="46"/>
        <v>743966.74951363017</v>
      </c>
      <c r="AP83" s="43"/>
      <c r="AQ83" s="34">
        <f t="shared" si="62"/>
        <v>0.27173448829022145</v>
      </c>
    </row>
    <row r="84" spans="1:43" x14ac:dyDescent="0.2">
      <c r="A84" s="154">
        <f t="shared" ref="A84:A147" si="65">A83+1</f>
        <v>42337</v>
      </c>
      <c r="B84" s="67">
        <v>236.71</v>
      </c>
      <c r="C84" s="64">
        <v>6.3</v>
      </c>
      <c r="D84" s="114">
        <v>0.24</v>
      </c>
      <c r="E84" s="114">
        <v>0</v>
      </c>
      <c r="F84" s="114">
        <v>0</v>
      </c>
      <c r="G84" s="66">
        <v>3.84</v>
      </c>
      <c r="H84" s="66"/>
      <c r="I84" s="66"/>
      <c r="J84" s="32">
        <f t="shared" si="47"/>
        <v>1.7355212244537805</v>
      </c>
      <c r="K84" s="33">
        <f t="shared" si="42"/>
        <v>146.0636493693157</v>
      </c>
      <c r="L84" s="34">
        <f t="shared" si="48"/>
        <v>0.74623186657487794</v>
      </c>
      <c r="M84" s="32">
        <f t="shared" si="49"/>
        <v>1.0205122508600856E-2</v>
      </c>
      <c r="N84" s="32">
        <f t="shared" si="50"/>
        <v>5.1390910061806672</v>
      </c>
      <c r="O84" s="32">
        <f t="shared" si="51"/>
        <v>4.246340240873657</v>
      </c>
      <c r="P84" s="33">
        <f t="shared" si="43"/>
        <v>4.892190885189331</v>
      </c>
      <c r="Q84" s="32">
        <f t="shared" si="52"/>
        <v>4.8819857626807295</v>
      </c>
      <c r="R84" s="33">
        <f t="shared" si="44"/>
        <v>98.033458980975581</v>
      </c>
      <c r="S84" s="32">
        <f t="shared" si="53"/>
        <v>2.1921699841198516</v>
      </c>
      <c r="T84" s="33">
        <f t="shared" si="54"/>
        <v>194.37535906969569</v>
      </c>
      <c r="U84" s="33">
        <f t="shared" si="55"/>
        <v>87.280841960327422</v>
      </c>
      <c r="V84" s="33">
        <f t="shared" si="56"/>
        <v>281.65620103002311</v>
      </c>
      <c r="Y84" s="4"/>
      <c r="Z84" s="4"/>
      <c r="AA84" s="4"/>
      <c r="AB84" s="4"/>
      <c r="AC84" s="33">
        <f t="shared" si="57"/>
        <v>11058.951305096371</v>
      </c>
      <c r="AD84" s="33">
        <f t="shared" si="58"/>
        <v>2020.16098703125</v>
      </c>
      <c r="AE84" s="43"/>
      <c r="AF84" s="3">
        <f t="shared" si="59"/>
        <v>-44.946201030023104</v>
      </c>
      <c r="AG84" s="3">
        <f t="shared" si="60"/>
        <v>236.71</v>
      </c>
      <c r="AH84" s="43"/>
      <c r="AI84" s="36" t="str">
        <f t="shared" si="61"/>
        <v>+</v>
      </c>
      <c r="AJ84" s="37">
        <f t="shared" si="45"/>
        <v>-25</v>
      </c>
      <c r="AK84" s="42"/>
      <c r="AL84" s="33">
        <f t="shared" si="63"/>
        <v>2214.9749250911723</v>
      </c>
      <c r="AM84" s="33">
        <f t="shared" si="64"/>
        <v>3025.4337565651326</v>
      </c>
      <c r="AN84" s="33">
        <f t="shared" si="22"/>
        <v>6066122.570010772</v>
      </c>
      <c r="AO84" s="33">
        <f t="shared" si="46"/>
        <v>656843.5175141372</v>
      </c>
      <c r="AP84" s="43"/>
      <c r="AQ84" s="34">
        <f t="shared" si="62"/>
        <v>3.6053943098737523E-2</v>
      </c>
    </row>
    <row r="85" spans="1:43" x14ac:dyDescent="0.2">
      <c r="A85" s="154">
        <f t="shared" si="65"/>
        <v>42338</v>
      </c>
      <c r="B85" s="67">
        <v>195.46</v>
      </c>
      <c r="C85" s="64">
        <v>6.3</v>
      </c>
      <c r="D85" s="114">
        <v>0.24</v>
      </c>
      <c r="E85" s="114">
        <v>1.2000000000000002</v>
      </c>
      <c r="F85" s="114">
        <v>5.04</v>
      </c>
      <c r="G85" s="66">
        <v>5.5200000000000005</v>
      </c>
      <c r="H85" s="66"/>
      <c r="I85" s="66"/>
      <c r="J85" s="32">
        <f t="shared" si="47"/>
        <v>2.8698201832880073</v>
      </c>
      <c r="K85" s="33">
        <f t="shared" si="42"/>
        <v>140.09977671180357</v>
      </c>
      <c r="L85" s="34">
        <f t="shared" si="48"/>
        <v>0.70904684159861986</v>
      </c>
      <c r="M85" s="32">
        <f t="shared" si="49"/>
        <v>5.6567612453363919E-2</v>
      </c>
      <c r="N85" s="32">
        <f t="shared" si="50"/>
        <v>5.2855198229364468</v>
      </c>
      <c r="O85" s="32">
        <f t="shared" si="51"/>
        <v>3.4916054054103172</v>
      </c>
      <c r="P85" s="33">
        <f t="shared" si="43"/>
        <v>2.5026630550480293</v>
      </c>
      <c r="Q85" s="32">
        <f t="shared" si="52"/>
        <v>2.4460954425946655</v>
      </c>
      <c r="R85" s="33">
        <f t="shared" si="44"/>
        <v>99.285977088760347</v>
      </c>
      <c r="S85" s="32">
        <f t="shared" si="53"/>
        <v>2.2390872976255412</v>
      </c>
      <c r="T85" s="33">
        <f t="shared" si="54"/>
        <v>97.390837066269071</v>
      </c>
      <c r="U85" s="33">
        <f t="shared" si="55"/>
        <v>89.148846109165063</v>
      </c>
      <c r="V85" s="33">
        <f t="shared" si="56"/>
        <v>186.53968317543411</v>
      </c>
      <c r="Y85" s="4"/>
      <c r="Z85" s="4"/>
      <c r="AA85" s="4"/>
      <c r="AB85" s="4"/>
      <c r="AC85" s="33">
        <f t="shared" si="57"/>
        <v>4084.686045146766</v>
      </c>
      <c r="AD85" s="33">
        <f t="shared" si="58"/>
        <v>79.57205225063349</v>
      </c>
      <c r="AE85" s="43"/>
      <c r="AF85" s="3">
        <f t="shared" si="59"/>
        <v>8.9203168245659015</v>
      </c>
      <c r="AG85" s="3">
        <f t="shared" si="60"/>
        <v>195.46</v>
      </c>
      <c r="AH85" s="43"/>
      <c r="AI85" s="36" t="str">
        <f t="shared" si="61"/>
        <v>-</v>
      </c>
      <c r="AJ85" s="37">
        <f t="shared" si="45"/>
        <v>-26</v>
      </c>
      <c r="AK85" s="42"/>
      <c r="AL85" s="33">
        <f t="shared" si="63"/>
        <v>2277.0961958368389</v>
      </c>
      <c r="AM85" s="33">
        <f t="shared" si="64"/>
        <v>3089.3453051705824</v>
      </c>
      <c r="AN85" s="33">
        <f t="shared" si="22"/>
        <v>5755385.3622183222</v>
      </c>
      <c r="AO85" s="33">
        <f t="shared" si="46"/>
        <v>659748.61561345961</v>
      </c>
      <c r="AP85" s="43"/>
      <c r="AQ85" s="34">
        <f t="shared" si="62"/>
        <v>2.0827865778023898E-3</v>
      </c>
    </row>
    <row r="86" spans="1:43" x14ac:dyDescent="0.2">
      <c r="A86" s="154">
        <f t="shared" si="65"/>
        <v>42339</v>
      </c>
      <c r="B86" s="67">
        <v>158.04</v>
      </c>
      <c r="C86" s="64">
        <v>5.45</v>
      </c>
      <c r="D86" s="114">
        <v>0.96</v>
      </c>
      <c r="E86" s="114">
        <v>0</v>
      </c>
      <c r="F86" s="114">
        <v>0.24</v>
      </c>
      <c r="G86" s="66">
        <v>0.72</v>
      </c>
      <c r="H86" s="66"/>
      <c r="I86" s="66"/>
      <c r="J86" s="32">
        <f t="shared" si="47"/>
        <v>0.66640295474957034</v>
      </c>
      <c r="K86" s="33">
        <f t="shared" si="42"/>
        <v>133.9030311619741</v>
      </c>
      <c r="L86" s="34">
        <f t="shared" si="48"/>
        <v>0.68009600345535715</v>
      </c>
      <c r="M86" s="32">
        <f t="shared" si="49"/>
        <v>0</v>
      </c>
      <c r="N86" s="32">
        <f t="shared" si="50"/>
        <v>3.9197081873652424</v>
      </c>
      <c r="O86" s="32">
        <f t="shared" si="51"/>
        <v>2.9434403172137853</v>
      </c>
      <c r="P86" s="33">
        <f t="shared" si="43"/>
        <v>1.2513315275240147</v>
      </c>
      <c r="Q86" s="32">
        <f t="shared" si="52"/>
        <v>1.2513315275240147</v>
      </c>
      <c r="R86" s="33">
        <f t="shared" si="44"/>
        <v>99.961722555230111</v>
      </c>
      <c r="S86" s="32">
        <f t="shared" si="53"/>
        <v>2.2676948507440242</v>
      </c>
      <c r="T86" s="33">
        <f t="shared" si="54"/>
        <v>49.821533040307983</v>
      </c>
      <c r="U86" s="33">
        <f t="shared" si="55"/>
        <v>90.287850538882438</v>
      </c>
      <c r="V86" s="33">
        <f t="shared" si="56"/>
        <v>140.10938357919042</v>
      </c>
      <c r="Y86" s="4"/>
      <c r="Z86" s="4"/>
      <c r="AA86" s="4"/>
      <c r="AB86" s="4"/>
      <c r="AC86" s="33">
        <f t="shared" si="57"/>
        <v>701.80214751490587</v>
      </c>
      <c r="AD86" s="33">
        <f t="shared" si="58"/>
        <v>321.50700523020583</v>
      </c>
      <c r="AE86" s="43"/>
      <c r="AF86" s="3">
        <f t="shared" si="59"/>
        <v>17.930616420809571</v>
      </c>
      <c r="AG86" s="3">
        <f t="shared" si="60"/>
        <v>158.04</v>
      </c>
      <c r="AH86" s="43"/>
      <c r="AI86" s="36" t="str">
        <f t="shared" si="61"/>
        <v>-</v>
      </c>
      <c r="AJ86" s="37">
        <f t="shared" si="45"/>
        <v>-27</v>
      </c>
      <c r="AK86" s="42"/>
      <c r="AL86" s="33">
        <f t="shared" si="63"/>
        <v>2292.787166986262</v>
      </c>
      <c r="AM86" s="33">
        <f t="shared" si="64"/>
        <v>3115.8368537760321</v>
      </c>
      <c r="AN86" s="33">
        <f t="shared" si="22"/>
        <v>5628978.678307971</v>
      </c>
      <c r="AO86" s="33">
        <f t="shared" si="46"/>
        <v>677410.78692473855</v>
      </c>
      <c r="AP86" s="43"/>
      <c r="AQ86" s="34">
        <f t="shared" si="62"/>
        <v>1.2872307269292995E-2</v>
      </c>
    </row>
    <row r="87" spans="1:43" x14ac:dyDescent="0.2">
      <c r="A87" s="154">
        <f t="shared" si="65"/>
        <v>42340</v>
      </c>
      <c r="B87" s="67">
        <v>136.11000000000001</v>
      </c>
      <c r="C87" s="64">
        <v>5.45</v>
      </c>
      <c r="D87" s="114">
        <v>20.16</v>
      </c>
      <c r="E87" s="114">
        <v>15.120000000000001</v>
      </c>
      <c r="F87" s="114">
        <v>29.52</v>
      </c>
      <c r="G87" s="66">
        <v>32.400000000000006</v>
      </c>
      <c r="H87" s="66"/>
      <c r="I87" s="66"/>
      <c r="J87" s="32">
        <f t="shared" si="47"/>
        <v>25.257891841170004</v>
      </c>
      <c r="K87" s="33">
        <f t="shared" si="42"/>
        <v>145.19340724931141</v>
      </c>
      <c r="L87" s="34">
        <f t="shared" si="48"/>
        <v>0.65001471437851499</v>
      </c>
      <c r="M87" s="32">
        <f t="shared" si="49"/>
        <v>6.1070641629286708</v>
      </c>
      <c r="N87" s="32">
        <f t="shared" si="50"/>
        <v>5.45</v>
      </c>
      <c r="O87" s="32">
        <f t="shared" si="51"/>
        <v>2.4104515909040169</v>
      </c>
      <c r="P87" s="33">
        <f t="shared" si="43"/>
        <v>6.7327299266906779</v>
      </c>
      <c r="Q87" s="32">
        <f t="shared" si="52"/>
        <v>0.62566576376200733</v>
      </c>
      <c r="R87" s="33">
        <f t="shared" si="44"/>
        <v>100.08904524760553</v>
      </c>
      <c r="S87" s="32">
        <f t="shared" si="53"/>
        <v>2.2831288985286085</v>
      </c>
      <c r="T87" s="33">
        <f t="shared" si="54"/>
        <v>24.910766520153992</v>
      </c>
      <c r="U87" s="33">
        <f t="shared" si="55"/>
        <v>90.902354293268672</v>
      </c>
      <c r="V87" s="33">
        <f t="shared" si="56"/>
        <v>115.81312081342264</v>
      </c>
      <c r="Y87" s="4"/>
      <c r="Z87" s="4"/>
      <c r="AA87" s="4"/>
      <c r="AB87" s="4"/>
      <c r="AC87" s="33">
        <f t="shared" si="57"/>
        <v>20.807725679880633</v>
      </c>
      <c r="AD87" s="33">
        <f t="shared" si="58"/>
        <v>411.96330471451768</v>
      </c>
      <c r="AE87" s="43"/>
      <c r="AF87" s="3">
        <f t="shared" si="59"/>
        <v>20.296879186577371</v>
      </c>
      <c r="AG87" s="3">
        <f t="shared" si="60"/>
        <v>136.11000000000001</v>
      </c>
      <c r="AH87" s="43"/>
      <c r="AI87" s="36" t="str">
        <f t="shared" si="61"/>
        <v>-</v>
      </c>
      <c r="AJ87" s="37">
        <f t="shared" si="45"/>
        <v>-28</v>
      </c>
      <c r="AK87" s="42"/>
      <c r="AL87" s="33">
        <f t="shared" si="63"/>
        <v>2284.1818753699172</v>
      </c>
      <c r="AM87" s="33">
        <f t="shared" si="64"/>
        <v>3120.3984023814819</v>
      </c>
      <c r="AN87" s="33">
        <f t="shared" si="22"/>
        <v>5607354.5102474662</v>
      </c>
      <c r="AO87" s="33">
        <f t="shared" si="46"/>
        <v>699258.08004728297</v>
      </c>
      <c r="AP87" s="43"/>
      <c r="AQ87" s="34">
        <f t="shared" si="62"/>
        <v>2.223711619425171E-2</v>
      </c>
    </row>
    <row r="88" spans="1:43" x14ac:dyDescent="0.2">
      <c r="A88" s="154">
        <f t="shared" si="65"/>
        <v>42341</v>
      </c>
      <c r="B88" s="67">
        <v>160.16999999999999</v>
      </c>
      <c r="C88" s="64">
        <v>5.45</v>
      </c>
      <c r="D88" s="114">
        <v>0.96</v>
      </c>
      <c r="E88" s="114">
        <v>3.3600000000000003</v>
      </c>
      <c r="F88" s="114">
        <v>5.04</v>
      </c>
      <c r="G88" s="66">
        <v>7.68</v>
      </c>
      <c r="H88" s="66"/>
      <c r="I88" s="66"/>
      <c r="J88" s="32">
        <f t="shared" si="47"/>
        <v>4.4863081732680703</v>
      </c>
      <c r="K88" s="33">
        <f t="shared" ref="K88:K105" si="66">K87+J88-M88-N88-O88</f>
        <v>140.9714655991074</v>
      </c>
      <c r="L88" s="34">
        <f t="shared" si="48"/>
        <v>0.70482236528791942</v>
      </c>
      <c r="M88" s="32">
        <f t="shared" si="49"/>
        <v>0.18904644998631298</v>
      </c>
      <c r="N88" s="32">
        <f t="shared" si="50"/>
        <v>5.1097374420362289</v>
      </c>
      <c r="O88" s="32">
        <f t="shared" si="51"/>
        <v>3.4094659314495459</v>
      </c>
      <c r="P88" s="33">
        <f t="shared" ref="P88:P105" si="67">P87+M88-Q88</f>
        <v>3.5554114133316523</v>
      </c>
      <c r="Q88" s="32">
        <f t="shared" si="52"/>
        <v>3.366364963345339</v>
      </c>
      <c r="R88" s="33">
        <f t="shared" ref="R88:R105" si="68">R87-S88+O88</f>
        <v>101.21247422621357</v>
      </c>
      <c r="S88" s="32">
        <f t="shared" si="53"/>
        <v>2.2860369528415001</v>
      </c>
      <c r="T88" s="33">
        <f t="shared" si="54"/>
        <v>134.03119761467553</v>
      </c>
      <c r="U88" s="33">
        <f t="shared" si="55"/>
        <v>91.018137937207868</v>
      </c>
      <c r="V88" s="33">
        <f t="shared" si="56"/>
        <v>225.04933555188342</v>
      </c>
      <c r="Y88" s="4"/>
      <c r="Z88" s="4"/>
      <c r="AA88" s="4"/>
      <c r="AB88" s="4"/>
      <c r="AC88" s="33">
        <f t="shared" si="57"/>
        <v>819.19304457412147</v>
      </c>
      <c r="AD88" s="33">
        <f t="shared" si="58"/>
        <v>4209.3281816538847</v>
      </c>
      <c r="AE88" s="43"/>
      <c r="AF88" s="3">
        <f t="shared" si="59"/>
        <v>-64.879335551883429</v>
      </c>
      <c r="AG88" s="3">
        <f t="shared" si="60"/>
        <v>160.16999999999999</v>
      </c>
      <c r="AH88" s="43"/>
      <c r="AI88" s="36" t="str">
        <f t="shared" si="61"/>
        <v>+</v>
      </c>
      <c r="AJ88" s="37">
        <f>IF(AI88="-",AJ87-1,AJ87+1)</f>
        <v>-27</v>
      </c>
      <c r="AK88" s="42"/>
      <c r="AL88" s="33">
        <f t="shared" si="63"/>
        <v>2384.8127984920334</v>
      </c>
      <c r="AM88" s="33">
        <f t="shared" si="64"/>
        <v>3149.0199509869317</v>
      </c>
      <c r="AN88" s="33">
        <f t="shared" si="22"/>
        <v>5472622.8890081551</v>
      </c>
      <c r="AO88" s="33">
        <f t="shared" ref="AO88:AO105" si="69">(AM88-AL88)^2</f>
        <v>584012.5719243607</v>
      </c>
      <c r="AP88" s="43"/>
      <c r="AQ88" s="34">
        <f t="shared" si="62"/>
        <v>0.16407803105115645</v>
      </c>
    </row>
    <row r="89" spans="1:43" x14ac:dyDescent="0.2">
      <c r="A89" s="154">
        <f t="shared" si="65"/>
        <v>42342</v>
      </c>
      <c r="B89" s="67">
        <v>259.92</v>
      </c>
      <c r="C89" s="64">
        <v>5.45</v>
      </c>
      <c r="D89" s="114">
        <v>0.24</v>
      </c>
      <c r="E89" s="114">
        <v>0.48</v>
      </c>
      <c r="F89" s="114">
        <v>0.24</v>
      </c>
      <c r="G89" s="66">
        <v>16.32</v>
      </c>
      <c r="H89" s="66"/>
      <c r="I89" s="66"/>
      <c r="J89" s="32">
        <f t="shared" si="47"/>
        <v>7.1957959659929704</v>
      </c>
      <c r="K89" s="33">
        <f t="shared" si="66"/>
        <v>139.15688379595264</v>
      </c>
      <c r="L89" s="34">
        <f t="shared" si="48"/>
        <v>0.68432750290828837</v>
      </c>
      <c r="M89" s="32">
        <f t="shared" si="49"/>
        <v>0.5389715488299277</v>
      </c>
      <c r="N89" s="32">
        <f t="shared" si="50"/>
        <v>5.45</v>
      </c>
      <c r="O89" s="32">
        <f t="shared" si="51"/>
        <v>3.0214062203178371</v>
      </c>
      <c r="P89" s="33">
        <f t="shared" si="67"/>
        <v>2.3166772554957538</v>
      </c>
      <c r="Q89" s="32">
        <f t="shared" si="52"/>
        <v>1.7777057066658262</v>
      </c>
      <c r="R89" s="33">
        <f t="shared" si="68"/>
        <v>101.92218434035662</v>
      </c>
      <c r="S89" s="32">
        <f t="shared" si="53"/>
        <v>2.3116961061747907</v>
      </c>
      <c r="T89" s="33">
        <f t="shared" si="54"/>
        <v>70.779023506139382</v>
      </c>
      <c r="U89" s="33">
        <f t="shared" si="55"/>
        <v>92.039752375477775</v>
      </c>
      <c r="V89" s="33">
        <f t="shared" si="56"/>
        <v>162.81877588161714</v>
      </c>
      <c r="Y89" s="4"/>
      <c r="Z89" s="4"/>
      <c r="AA89" s="4"/>
      <c r="AB89" s="4"/>
      <c r="AC89" s="33">
        <f t="shared" si="57"/>
        <v>16479.254491361349</v>
      </c>
      <c r="AD89" s="33">
        <f t="shared" si="58"/>
        <v>9428.6477252884197</v>
      </c>
      <c r="AE89" s="43"/>
      <c r="AF89" s="3">
        <f t="shared" si="59"/>
        <v>97.101224118382873</v>
      </c>
      <c r="AG89" s="3">
        <f t="shared" si="60"/>
        <v>259.92</v>
      </c>
      <c r="AH89" s="43"/>
      <c r="AI89" s="36" t="str">
        <f t="shared" si="61"/>
        <v>-</v>
      </c>
      <c r="AJ89" s="37">
        <f t="shared" ref="AJ89:AJ105" si="70">IF(AI89="-",AJ88-1,AJ88+1)</f>
        <v>-28</v>
      </c>
      <c r="AK89" s="42"/>
      <c r="AL89" s="33">
        <f t="shared" si="63"/>
        <v>2423.2131619438833</v>
      </c>
      <c r="AM89" s="33">
        <f t="shared" si="64"/>
        <v>3277.3914995923815</v>
      </c>
      <c r="AN89" s="33">
        <f t="shared" si="22"/>
        <v>4888486.641457771</v>
      </c>
      <c r="AO89" s="33">
        <f t="shared" si="69"/>
        <v>729620.63250795181</v>
      </c>
      <c r="AP89" s="43"/>
      <c r="AQ89" s="34">
        <f t="shared" si="62"/>
        <v>0.13956290901036436</v>
      </c>
    </row>
    <row r="90" spans="1:43" x14ac:dyDescent="0.2">
      <c r="A90" s="154">
        <f t="shared" si="65"/>
        <v>42343</v>
      </c>
      <c r="B90" s="67">
        <v>249.88</v>
      </c>
      <c r="C90" s="64">
        <v>5.45</v>
      </c>
      <c r="D90" s="114">
        <v>0</v>
      </c>
      <c r="E90" s="114">
        <v>0</v>
      </c>
      <c r="F90" s="114">
        <v>0.24</v>
      </c>
      <c r="G90" s="66">
        <v>0.24</v>
      </c>
      <c r="H90" s="66"/>
      <c r="I90" s="66"/>
      <c r="J90" s="32">
        <f t="shared" si="47"/>
        <v>0.11138035350862573</v>
      </c>
      <c r="K90" s="33">
        <f t="shared" si="66"/>
        <v>132.69060925398563</v>
      </c>
      <c r="L90" s="34">
        <f t="shared" si="48"/>
        <v>0.67551885337841089</v>
      </c>
      <c r="M90" s="32">
        <f t="shared" si="49"/>
        <v>0</v>
      </c>
      <c r="N90" s="32">
        <f t="shared" si="50"/>
        <v>3.7177185757299362</v>
      </c>
      <c r="O90" s="32">
        <f t="shared" si="51"/>
        <v>2.8599363197456955</v>
      </c>
      <c r="P90" s="33">
        <f t="shared" si="67"/>
        <v>1.1583386277478769</v>
      </c>
      <c r="Q90" s="32">
        <f t="shared" si="52"/>
        <v>1.1583386277478769</v>
      </c>
      <c r="R90" s="33">
        <f t="shared" si="68"/>
        <v>102.45421475251797</v>
      </c>
      <c r="S90" s="32">
        <f t="shared" si="53"/>
        <v>2.3279059075843529</v>
      </c>
      <c r="T90" s="33">
        <f t="shared" si="54"/>
        <v>46.119037956628425</v>
      </c>
      <c r="U90" s="33">
        <f t="shared" si="55"/>
        <v>92.685142616784404</v>
      </c>
      <c r="V90" s="33">
        <f t="shared" si="56"/>
        <v>138.80418057341282</v>
      </c>
      <c r="Y90" s="4"/>
      <c r="Z90" s="4"/>
      <c r="AA90" s="4"/>
      <c r="AB90" s="4"/>
      <c r="AC90" s="33">
        <f t="shared" si="57"/>
        <v>14002.355395363915</v>
      </c>
      <c r="AD90" s="33">
        <f t="shared" si="58"/>
        <v>12337.8376612878</v>
      </c>
      <c r="AE90" s="43"/>
      <c r="AF90" s="3">
        <f t="shared" si="59"/>
        <v>111.07581942658717</v>
      </c>
      <c r="AG90" s="3">
        <f t="shared" si="60"/>
        <v>249.88</v>
      </c>
      <c r="AH90" s="43"/>
      <c r="AI90" s="36" t="str">
        <f t="shared" si="61"/>
        <v>-</v>
      </c>
      <c r="AJ90" s="37">
        <f t="shared" si="70"/>
        <v>-29</v>
      </c>
      <c r="AK90" s="42"/>
      <c r="AL90" s="33">
        <f t="shared" si="63"/>
        <v>2437.598930087529</v>
      </c>
      <c r="AM90" s="33">
        <f t="shared" si="64"/>
        <v>3395.7230481978313</v>
      </c>
      <c r="AN90" s="33">
        <f t="shared" si="22"/>
        <v>4379228.7277740436</v>
      </c>
      <c r="AO90" s="33">
        <f t="shared" si="69"/>
        <v>918001.82570464455</v>
      </c>
      <c r="AP90" s="43"/>
      <c r="AQ90" s="34">
        <f t="shared" si="62"/>
        <v>0.19759504830107472</v>
      </c>
    </row>
    <row r="91" spans="1:43" x14ac:dyDescent="0.2">
      <c r="A91" s="154">
        <f t="shared" si="65"/>
        <v>42344</v>
      </c>
      <c r="B91" s="67">
        <v>194.08</v>
      </c>
      <c r="C91" s="64">
        <v>5.45</v>
      </c>
      <c r="D91" s="114">
        <v>5.04</v>
      </c>
      <c r="E91" s="114">
        <v>2.16</v>
      </c>
      <c r="F91" s="114">
        <v>19.440000000000001</v>
      </c>
      <c r="G91" s="66">
        <v>44.400000000000006</v>
      </c>
      <c r="H91" s="66"/>
      <c r="I91" s="66"/>
      <c r="J91" s="32">
        <f t="shared" si="47"/>
        <v>21.995371837914277</v>
      </c>
      <c r="K91" s="33">
        <f t="shared" si="66"/>
        <v>142.25118352262541</v>
      </c>
      <c r="L91" s="34">
        <f t="shared" si="48"/>
        <v>0.64412917113585255</v>
      </c>
      <c r="M91" s="32">
        <f t="shared" si="49"/>
        <v>4.6742669885837325</v>
      </c>
      <c r="N91" s="32">
        <f t="shared" si="50"/>
        <v>5.45</v>
      </c>
      <c r="O91" s="32">
        <f t="shared" si="51"/>
        <v>2.3105305806907808</v>
      </c>
      <c r="P91" s="33">
        <f t="shared" si="67"/>
        <v>5.2534363024576702</v>
      </c>
      <c r="Q91" s="32">
        <f t="shared" si="52"/>
        <v>0.57916931387393844</v>
      </c>
      <c r="R91" s="33">
        <f t="shared" si="68"/>
        <v>102.4246878342167</v>
      </c>
      <c r="S91" s="32">
        <f t="shared" si="53"/>
        <v>2.3400574989920591</v>
      </c>
      <c r="T91" s="33">
        <f t="shared" si="54"/>
        <v>23.059518978314212</v>
      </c>
      <c r="U91" s="33">
        <f t="shared" si="55"/>
        <v>93.16895597838753</v>
      </c>
      <c r="V91" s="33">
        <f t="shared" si="56"/>
        <v>116.22847495670176</v>
      </c>
      <c r="Y91" s="4"/>
      <c r="Z91" s="4"/>
      <c r="AA91" s="4"/>
      <c r="AB91" s="4"/>
      <c r="AC91" s="33">
        <f t="shared" si="57"/>
        <v>3910.1945709957254</v>
      </c>
      <c r="AD91" s="33">
        <f t="shared" si="58"/>
        <v>6060.859951567295</v>
      </c>
      <c r="AE91" s="43"/>
      <c r="AF91" s="3">
        <f t="shared" si="59"/>
        <v>77.851525043298253</v>
      </c>
      <c r="AG91" s="3">
        <f t="shared" si="60"/>
        <v>194.08</v>
      </c>
      <c r="AH91" s="43"/>
      <c r="AI91" s="36" t="str">
        <f t="shared" si="61"/>
        <v>-</v>
      </c>
      <c r="AJ91" s="37">
        <f t="shared" si="70"/>
        <v>-30</v>
      </c>
      <c r="AK91" s="42"/>
      <c r="AL91" s="33">
        <f t="shared" si="63"/>
        <v>2429.4089926144634</v>
      </c>
      <c r="AM91" s="33">
        <f t="shared" si="64"/>
        <v>3458.2545968032809</v>
      </c>
      <c r="AN91" s="33">
        <f t="shared" si="22"/>
        <v>4121424.2961088233</v>
      </c>
      <c r="AO91" s="33">
        <f t="shared" si="69"/>
        <v>1058523.277258653</v>
      </c>
      <c r="AP91" s="43"/>
      <c r="AQ91" s="34">
        <f t="shared" si="62"/>
        <v>0.16090616416282894</v>
      </c>
    </row>
    <row r="92" spans="1:43" x14ac:dyDescent="0.2">
      <c r="A92" s="154">
        <f t="shared" si="65"/>
        <v>42345</v>
      </c>
      <c r="B92" s="67">
        <v>237.42</v>
      </c>
      <c r="C92" s="64">
        <v>5.45</v>
      </c>
      <c r="D92" s="114">
        <v>2.4000000000000004</v>
      </c>
      <c r="E92" s="114">
        <v>3.5999999999999996</v>
      </c>
      <c r="F92" s="114">
        <v>0</v>
      </c>
      <c r="G92" s="66">
        <v>0.24</v>
      </c>
      <c r="H92" s="66"/>
      <c r="I92" s="66"/>
      <c r="J92" s="32">
        <f t="shared" si="47"/>
        <v>1.6881421935586962</v>
      </c>
      <c r="K92" s="33">
        <f t="shared" si="66"/>
        <v>136.5111928671609</v>
      </c>
      <c r="L92" s="34">
        <f t="shared" si="48"/>
        <v>0.69053972583798739</v>
      </c>
      <c r="M92" s="32">
        <f t="shared" si="49"/>
        <v>7.3488831304724823E-3</v>
      </c>
      <c r="N92" s="32">
        <f t="shared" si="50"/>
        <v>4.2835802644718264</v>
      </c>
      <c r="O92" s="32">
        <f t="shared" si="51"/>
        <v>3.1372037014209044</v>
      </c>
      <c r="P92" s="33">
        <f t="shared" si="67"/>
        <v>2.6340670343593073</v>
      </c>
      <c r="Q92" s="32">
        <f t="shared" si="52"/>
        <v>2.6267181512288351</v>
      </c>
      <c r="R92" s="33">
        <f t="shared" si="68"/>
        <v>103.22250843239158</v>
      </c>
      <c r="S92" s="32">
        <f t="shared" si="53"/>
        <v>2.3393831032460186</v>
      </c>
      <c r="T92" s="33">
        <f t="shared" si="54"/>
        <v>104.5822967618888</v>
      </c>
      <c r="U92" s="33">
        <f t="shared" si="55"/>
        <v>93.142105036647038</v>
      </c>
      <c r="V92" s="33">
        <f t="shared" si="56"/>
        <v>197.72440179853584</v>
      </c>
      <c r="Y92" s="4"/>
      <c r="Z92" s="4"/>
      <c r="AA92" s="4"/>
      <c r="AB92" s="4"/>
      <c r="AC92" s="33">
        <f t="shared" si="57"/>
        <v>11208.784804116105</v>
      </c>
      <c r="AD92" s="33">
        <f t="shared" si="58"/>
        <v>1575.7405165720838</v>
      </c>
      <c r="AE92" s="43"/>
      <c r="AF92" s="3">
        <f t="shared" si="59"/>
        <v>39.695598201464151</v>
      </c>
      <c r="AG92" s="3">
        <f t="shared" si="60"/>
        <v>237.42</v>
      </c>
      <c r="AH92" s="43"/>
      <c r="AI92" s="36" t="str">
        <f t="shared" si="61"/>
        <v>-</v>
      </c>
      <c r="AJ92" s="37">
        <f t="shared" si="70"/>
        <v>-31</v>
      </c>
      <c r="AK92" s="42"/>
      <c r="AL92" s="33">
        <f t="shared" si="63"/>
        <v>2502.7149819832321</v>
      </c>
      <c r="AM92" s="33">
        <f t="shared" si="64"/>
        <v>3564.1261454087307</v>
      </c>
      <c r="AN92" s="33">
        <f t="shared" si="22"/>
        <v>3702767.2505819416</v>
      </c>
      <c r="AO92" s="33">
        <f t="shared" si="69"/>
        <v>1126593.6578442706</v>
      </c>
      <c r="AP92" s="43"/>
      <c r="AQ92" s="34">
        <f t="shared" si="62"/>
        <v>2.7954395207655986E-2</v>
      </c>
    </row>
    <row r="93" spans="1:43" x14ac:dyDescent="0.2">
      <c r="A93" s="154">
        <f t="shared" si="65"/>
        <v>42346</v>
      </c>
      <c r="B93" s="67">
        <v>284.45999999999998</v>
      </c>
      <c r="C93" s="64">
        <v>5.45</v>
      </c>
      <c r="D93" s="114">
        <v>0</v>
      </c>
      <c r="E93" s="114">
        <v>0</v>
      </c>
      <c r="F93" s="114">
        <v>0</v>
      </c>
      <c r="G93" s="66">
        <v>0</v>
      </c>
      <c r="H93" s="66"/>
      <c r="I93" s="66"/>
      <c r="J93" s="32">
        <f t="shared" si="47"/>
        <v>0</v>
      </c>
      <c r="K93" s="33">
        <f t="shared" si="66"/>
        <v>130.26937146139539</v>
      </c>
      <c r="L93" s="34">
        <f t="shared" si="48"/>
        <v>0.66267569352990729</v>
      </c>
      <c r="M93" s="32">
        <f t="shared" si="49"/>
        <v>0</v>
      </c>
      <c r="N93" s="32">
        <f t="shared" si="50"/>
        <v>3.6115825297379951</v>
      </c>
      <c r="O93" s="32">
        <f t="shared" si="51"/>
        <v>2.6302388760275166</v>
      </c>
      <c r="P93" s="33">
        <f t="shared" si="67"/>
        <v>1.3170335171796537</v>
      </c>
      <c r="Q93" s="32">
        <f t="shared" si="52"/>
        <v>1.3170335171796537</v>
      </c>
      <c r="R93" s="33">
        <f t="shared" si="68"/>
        <v>103.49514195752695</v>
      </c>
      <c r="S93" s="32">
        <f t="shared" si="53"/>
        <v>2.3576053508921415</v>
      </c>
      <c r="T93" s="33">
        <f t="shared" si="54"/>
        <v>52.437445591412136</v>
      </c>
      <c r="U93" s="33">
        <f t="shared" si="55"/>
        <v>93.867620452187111</v>
      </c>
      <c r="V93" s="33">
        <f t="shared" si="56"/>
        <v>146.30506604359925</v>
      </c>
      <c r="Y93" s="4"/>
      <c r="Z93" s="4"/>
      <c r="AA93" s="4"/>
      <c r="AB93" s="4"/>
      <c r="AC93" s="33">
        <f t="shared" si="57"/>
        <v>23381.941696916812</v>
      </c>
      <c r="AD93" s="33">
        <f t="shared" si="58"/>
        <v>19086.785776497447</v>
      </c>
      <c r="AE93" s="43"/>
      <c r="AF93" s="3">
        <f t="shared" si="59"/>
        <v>138.15493395640073</v>
      </c>
      <c r="AG93" s="3">
        <f t="shared" si="60"/>
        <v>284.45999999999998</v>
      </c>
      <c r="AH93" s="43"/>
      <c r="AI93" s="36" t="str">
        <f t="shared" si="61"/>
        <v>-</v>
      </c>
      <c r="AJ93" s="37">
        <f t="shared" si="70"/>
        <v>-32</v>
      </c>
      <c r="AK93" s="42"/>
      <c r="AL93" s="33">
        <f t="shared" si="63"/>
        <v>2524.6016355970642</v>
      </c>
      <c r="AM93" s="33">
        <f t="shared" si="64"/>
        <v>3717.0376940141805</v>
      </c>
      <c r="AN93" s="33">
        <f t="shared" si="22"/>
        <v>3137666.778028917</v>
      </c>
      <c r="AO93" s="33">
        <f t="shared" si="69"/>
        <v>1421903.7534133485</v>
      </c>
      <c r="AP93" s="43"/>
      <c r="AQ93" s="34">
        <f t="shared" si="62"/>
        <v>0.23587960277920245</v>
      </c>
    </row>
    <row r="94" spans="1:43" x14ac:dyDescent="0.2">
      <c r="A94" s="154">
        <f t="shared" si="65"/>
        <v>42347</v>
      </c>
      <c r="B94" s="67">
        <v>178.58</v>
      </c>
      <c r="C94" s="64">
        <v>5.45</v>
      </c>
      <c r="D94" s="114">
        <v>0.48</v>
      </c>
      <c r="E94" s="114">
        <v>0.96</v>
      </c>
      <c r="F94" s="114">
        <v>5.76</v>
      </c>
      <c r="G94" s="66">
        <v>0</v>
      </c>
      <c r="H94" s="66"/>
      <c r="I94" s="66"/>
      <c r="J94" s="32">
        <f t="shared" si="47"/>
        <v>0.56525256629312559</v>
      </c>
      <c r="K94" s="33">
        <f t="shared" si="66"/>
        <v>125.06511982284138</v>
      </c>
      <c r="L94" s="34">
        <f t="shared" si="48"/>
        <v>0.63237558961842422</v>
      </c>
      <c r="M94" s="32">
        <f t="shared" si="49"/>
        <v>0</v>
      </c>
      <c r="N94" s="32">
        <f t="shared" si="50"/>
        <v>3.6542476048205952</v>
      </c>
      <c r="O94" s="32">
        <f t="shared" si="51"/>
        <v>2.1152566000265609</v>
      </c>
      <c r="P94" s="33">
        <f t="shared" si="67"/>
        <v>0.65851675858982683</v>
      </c>
      <c r="Q94" s="32">
        <f t="shared" si="52"/>
        <v>0.65851675858982683</v>
      </c>
      <c r="R94" s="33">
        <f t="shared" si="68"/>
        <v>103.2465662483414</v>
      </c>
      <c r="S94" s="32">
        <f t="shared" si="53"/>
        <v>2.3638323092121163</v>
      </c>
      <c r="T94" s="33">
        <f t="shared" si="54"/>
        <v>26.218722795706068</v>
      </c>
      <c r="U94" s="33">
        <f t="shared" si="55"/>
        <v>94.115545644556477</v>
      </c>
      <c r="V94" s="33">
        <f t="shared" si="56"/>
        <v>120.33426844026255</v>
      </c>
      <c r="Y94" s="4"/>
      <c r="Z94" s="4"/>
      <c r="AA94" s="4"/>
      <c r="AB94" s="4"/>
      <c r="AC94" s="33">
        <f t="shared" si="57"/>
        <v>2211.9665642267828</v>
      </c>
      <c r="AD94" s="33">
        <f t="shared" si="58"/>
        <v>3392.5652449289969</v>
      </c>
      <c r="AE94" s="43"/>
      <c r="AF94" s="3">
        <f t="shared" si="59"/>
        <v>58.245731559737465</v>
      </c>
      <c r="AG94" s="3">
        <f t="shared" si="60"/>
        <v>178.58</v>
      </c>
      <c r="AH94" s="43"/>
      <c r="AI94" s="36" t="str">
        <f t="shared" si="61"/>
        <v>-</v>
      </c>
      <c r="AJ94" s="37">
        <f t="shared" si="70"/>
        <v>-33</v>
      </c>
      <c r="AK94" s="42"/>
      <c r="AL94" s="33">
        <f t="shared" si="63"/>
        <v>2520.5174916075594</v>
      </c>
      <c r="AM94" s="33">
        <f t="shared" si="64"/>
        <v>3764.0692426196301</v>
      </c>
      <c r="AN94" s="33">
        <f t="shared" si="22"/>
        <v>2973260.4502472333</v>
      </c>
      <c r="AO94" s="33">
        <f t="shared" si="69"/>
        <v>1546420.9574451873</v>
      </c>
      <c r="AP94" s="43"/>
      <c r="AQ94" s="34">
        <f t="shared" si="62"/>
        <v>0.10638063329507602</v>
      </c>
    </row>
    <row r="95" spans="1:43" x14ac:dyDescent="0.2">
      <c r="A95" s="154">
        <f t="shared" si="65"/>
        <v>42348</v>
      </c>
      <c r="B95" s="67">
        <v>173.17</v>
      </c>
      <c r="C95" s="64">
        <v>5.45</v>
      </c>
      <c r="D95" s="114">
        <v>18.240000000000002</v>
      </c>
      <c r="E95" s="114">
        <v>46.32</v>
      </c>
      <c r="F95" s="114">
        <v>7.1999999999999993</v>
      </c>
      <c r="G95" s="66">
        <v>14.879999999999999</v>
      </c>
      <c r="H95" s="66"/>
      <c r="I95" s="66"/>
      <c r="J95" s="32">
        <f t="shared" si="47"/>
        <v>22.438221596862618</v>
      </c>
      <c r="K95" s="33">
        <f t="shared" si="66"/>
        <v>135.84911104518534</v>
      </c>
      <c r="L95" s="34">
        <f t="shared" si="48"/>
        <v>0.60711223214971544</v>
      </c>
      <c r="M95" s="32">
        <f t="shared" si="49"/>
        <v>4.4894346002205126</v>
      </c>
      <c r="N95" s="32">
        <f t="shared" si="50"/>
        <v>5.45</v>
      </c>
      <c r="O95" s="32">
        <f t="shared" si="51"/>
        <v>1.7147957742981412</v>
      </c>
      <c r="P95" s="33">
        <f t="shared" si="67"/>
        <v>4.8186929795154265</v>
      </c>
      <c r="Q95" s="32">
        <f t="shared" si="52"/>
        <v>0.32925837929491342</v>
      </c>
      <c r="R95" s="33">
        <f t="shared" si="68"/>
        <v>102.60320719047169</v>
      </c>
      <c r="S95" s="32">
        <f t="shared" si="53"/>
        <v>2.3581548321678385</v>
      </c>
      <c r="T95" s="33">
        <f t="shared" si="54"/>
        <v>13.109361397853034</v>
      </c>
      <c r="U95" s="33">
        <f t="shared" si="55"/>
        <v>93.889497947423195</v>
      </c>
      <c r="V95" s="33">
        <f t="shared" si="56"/>
        <v>106.99885934527624</v>
      </c>
      <c r="Y95" s="4"/>
      <c r="Z95" s="4"/>
      <c r="AA95" s="4"/>
      <c r="AB95" s="4"/>
      <c r="AC95" s="33">
        <f t="shared" si="57"/>
        <v>1732.3533083158145</v>
      </c>
      <c r="AD95" s="33">
        <f t="shared" si="58"/>
        <v>4378.6198555472338</v>
      </c>
      <c r="AE95" s="43"/>
      <c r="AF95" s="3">
        <f t="shared" si="59"/>
        <v>66.171140654723743</v>
      </c>
      <c r="AG95" s="3">
        <f t="shared" si="60"/>
        <v>173.17</v>
      </c>
      <c r="AH95" s="43"/>
      <c r="AI95" s="36" t="str">
        <f t="shared" si="61"/>
        <v>-</v>
      </c>
      <c r="AJ95" s="37">
        <f t="shared" si="70"/>
        <v>-34</v>
      </c>
      <c r="AK95" s="42"/>
      <c r="AL95" s="33">
        <f t="shared" si="63"/>
        <v>2503.097938523068</v>
      </c>
      <c r="AM95" s="33">
        <f t="shared" si="64"/>
        <v>3805.6907912250799</v>
      </c>
      <c r="AN95" s="33">
        <f t="shared" si="22"/>
        <v>2831455.5250879624</v>
      </c>
      <c r="AO95" s="33">
        <f t="shared" si="69"/>
        <v>1696748.1399103652</v>
      </c>
      <c r="AP95" s="43"/>
      <c r="AQ95" s="34">
        <f t="shared" si="62"/>
        <v>0.14601313585874559</v>
      </c>
    </row>
    <row r="96" spans="1:43" x14ac:dyDescent="0.2">
      <c r="A96" s="154">
        <f t="shared" si="65"/>
        <v>42349</v>
      </c>
      <c r="B96" s="67">
        <v>236.92</v>
      </c>
      <c r="C96" s="64">
        <v>5.45</v>
      </c>
      <c r="D96" s="114">
        <v>0.48</v>
      </c>
      <c r="E96" s="114">
        <v>69.36</v>
      </c>
      <c r="F96" s="114">
        <v>12.48</v>
      </c>
      <c r="G96" s="66">
        <v>8.16</v>
      </c>
      <c r="H96" s="66"/>
      <c r="I96" s="66"/>
      <c r="J96" s="32">
        <f t="shared" si="47"/>
        <v>17.842435556093427</v>
      </c>
      <c r="K96" s="33">
        <f t="shared" si="66"/>
        <v>142.40692845906824</v>
      </c>
      <c r="L96" s="34">
        <f t="shared" si="48"/>
        <v>0.65946170410284144</v>
      </c>
      <c r="M96" s="32">
        <f t="shared" si="49"/>
        <v>3.2607977342628289</v>
      </c>
      <c r="N96" s="32">
        <f t="shared" si="50"/>
        <v>5.45</v>
      </c>
      <c r="O96" s="32">
        <f t="shared" si="51"/>
        <v>2.5738204079476961</v>
      </c>
      <c r="P96" s="33">
        <f t="shared" si="67"/>
        <v>5.6701442240205431</v>
      </c>
      <c r="Q96" s="32">
        <f t="shared" si="52"/>
        <v>2.4093464897577133</v>
      </c>
      <c r="R96" s="33">
        <f t="shared" si="68"/>
        <v>102.83356710744141</v>
      </c>
      <c r="S96" s="32">
        <f t="shared" si="53"/>
        <v>2.3434604909779808</v>
      </c>
      <c r="T96" s="33">
        <f t="shared" si="54"/>
        <v>95.927684314427452</v>
      </c>
      <c r="U96" s="33">
        <f t="shared" si="55"/>
        <v>93.304445474123312</v>
      </c>
      <c r="V96" s="33">
        <f t="shared" si="56"/>
        <v>189.23212978855076</v>
      </c>
      <c r="Y96" s="4"/>
      <c r="Z96" s="4"/>
      <c r="AA96" s="4"/>
      <c r="AB96" s="4"/>
      <c r="AC96" s="33">
        <f t="shared" si="57"/>
        <v>11103.163255510655</v>
      </c>
      <c r="AD96" s="33">
        <f t="shared" si="58"/>
        <v>2274.1329653040261</v>
      </c>
      <c r="AE96" s="43"/>
      <c r="AF96" s="3">
        <f t="shared" si="59"/>
        <v>47.687870211449223</v>
      </c>
      <c r="AG96" s="3">
        <f t="shared" si="60"/>
        <v>236.92</v>
      </c>
      <c r="AH96" s="43"/>
      <c r="AI96" s="36" t="str">
        <f t="shared" si="61"/>
        <v>-</v>
      </c>
      <c r="AJ96" s="37">
        <f t="shared" si="70"/>
        <v>-35</v>
      </c>
      <c r="AK96" s="42"/>
      <c r="AL96" s="33">
        <f t="shared" si="63"/>
        <v>2567.9116558818514</v>
      </c>
      <c r="AM96" s="33">
        <f t="shared" si="64"/>
        <v>3911.0623398305297</v>
      </c>
      <c r="AN96" s="33">
        <f t="shared" si="22"/>
        <v>2487942.766840959</v>
      </c>
      <c r="AO96" s="33">
        <f t="shared" si="69"/>
        <v>1804053.7597918024</v>
      </c>
      <c r="AP96" s="43"/>
      <c r="AQ96" s="34">
        <f t="shared" si="62"/>
        <v>4.0514679318660519E-2</v>
      </c>
    </row>
    <row r="97" spans="1:43" x14ac:dyDescent="0.2">
      <c r="A97" s="154">
        <f t="shared" si="65"/>
        <v>42350</v>
      </c>
      <c r="B97" s="67">
        <v>207</v>
      </c>
      <c r="C97" s="64">
        <v>5.45</v>
      </c>
      <c r="D97" s="114">
        <v>10.8</v>
      </c>
      <c r="E97" s="114">
        <v>22.56</v>
      </c>
      <c r="F97" s="114">
        <v>2.4000000000000004</v>
      </c>
      <c r="G97" s="66">
        <v>8.64</v>
      </c>
      <c r="H97" s="66"/>
      <c r="I97" s="66"/>
      <c r="J97" s="32">
        <f t="shared" si="47"/>
        <v>12.184334248575437</v>
      </c>
      <c r="K97" s="33">
        <f t="shared" si="66"/>
        <v>144.31703505404079</v>
      </c>
      <c r="L97" s="34">
        <f t="shared" si="48"/>
        <v>0.69129576921877789</v>
      </c>
      <c r="M97" s="32">
        <f t="shared" si="49"/>
        <v>1.6728225760596005</v>
      </c>
      <c r="N97" s="32">
        <f t="shared" si="50"/>
        <v>5.45</v>
      </c>
      <c r="O97" s="32">
        <f t="shared" si="51"/>
        <v>3.1514050775432985</v>
      </c>
      <c r="P97" s="33">
        <f t="shared" si="67"/>
        <v>4.5078946880698716</v>
      </c>
      <c r="Q97" s="32">
        <f t="shared" si="52"/>
        <v>2.8350721120102715</v>
      </c>
      <c r="R97" s="33">
        <f t="shared" si="68"/>
        <v>103.63625026623166</v>
      </c>
      <c r="S97" s="32">
        <f t="shared" si="53"/>
        <v>2.3487219187530535</v>
      </c>
      <c r="T97" s="33">
        <f t="shared" si="54"/>
        <v>112.87787112633488</v>
      </c>
      <c r="U97" s="33">
        <f t="shared" si="55"/>
        <v>93.513928246649343</v>
      </c>
      <c r="V97" s="33">
        <f t="shared" si="56"/>
        <v>206.39179937298422</v>
      </c>
      <c r="Y97" s="4"/>
      <c r="Z97" s="4"/>
      <c r="AA97" s="4"/>
      <c r="AB97" s="4"/>
      <c r="AC97" s="33">
        <f t="shared" si="57"/>
        <v>5692.9361869605455</v>
      </c>
      <c r="AD97" s="33">
        <f t="shared" si="58"/>
        <v>0.36990800270238339</v>
      </c>
      <c r="AE97" s="43"/>
      <c r="AF97" s="3">
        <f t="shared" si="59"/>
        <v>0.60820062701577626</v>
      </c>
      <c r="AG97" s="3">
        <f t="shared" si="60"/>
        <v>207</v>
      </c>
      <c r="AH97" s="43"/>
      <c r="AI97" s="36" t="str">
        <f t="shared" si="61"/>
        <v>-</v>
      </c>
      <c r="AJ97" s="37">
        <f t="shared" si="70"/>
        <v>-36</v>
      </c>
      <c r="AK97" s="42"/>
      <c r="AL97" s="33">
        <f t="shared" si="63"/>
        <v>2649.8850428250685</v>
      </c>
      <c r="AM97" s="33">
        <f t="shared" si="64"/>
        <v>3986.5138884359794</v>
      </c>
      <c r="AN97" s="33">
        <f t="shared" si="22"/>
        <v>2255613.0200043418</v>
      </c>
      <c r="AO97" s="33">
        <f t="shared" si="69"/>
        <v>1786576.6709191564</v>
      </c>
      <c r="AP97" s="43"/>
      <c r="AQ97" s="34">
        <f t="shared" si="62"/>
        <v>8.6328269668459805E-6</v>
      </c>
    </row>
    <row r="98" spans="1:43" x14ac:dyDescent="0.2">
      <c r="A98" s="154">
        <f t="shared" si="65"/>
        <v>42351</v>
      </c>
      <c r="B98" s="67">
        <v>226.17</v>
      </c>
      <c r="C98" s="64">
        <v>5.45</v>
      </c>
      <c r="D98" s="114">
        <v>0</v>
      </c>
      <c r="E98" s="114">
        <v>0.24</v>
      </c>
      <c r="F98" s="114">
        <v>0</v>
      </c>
      <c r="G98" s="66">
        <v>0</v>
      </c>
      <c r="H98" s="66"/>
      <c r="I98" s="66"/>
      <c r="J98" s="32">
        <f t="shared" si="47"/>
        <v>4.7510281714612308E-2</v>
      </c>
      <c r="K98" s="33">
        <f t="shared" si="66"/>
        <v>137.20473201841656</v>
      </c>
      <c r="L98" s="34">
        <f t="shared" si="48"/>
        <v>0.70056813133029505</v>
      </c>
      <c r="M98" s="32">
        <f t="shared" si="49"/>
        <v>0</v>
      </c>
      <c r="N98" s="32">
        <f t="shared" si="50"/>
        <v>3.8323224081849387</v>
      </c>
      <c r="O98" s="32">
        <f t="shared" si="51"/>
        <v>3.3274909091538882</v>
      </c>
      <c r="P98" s="33">
        <f t="shared" si="67"/>
        <v>2.2539473440349358</v>
      </c>
      <c r="Q98" s="32">
        <f t="shared" si="52"/>
        <v>2.2539473440349358</v>
      </c>
      <c r="R98" s="33">
        <f t="shared" si="68"/>
        <v>104.59668594794843</v>
      </c>
      <c r="S98" s="32">
        <f t="shared" si="53"/>
        <v>2.3670552274371222</v>
      </c>
      <c r="T98" s="33">
        <f t="shared" si="54"/>
        <v>89.740496105094664</v>
      </c>
      <c r="U98" s="33">
        <f t="shared" si="55"/>
        <v>94.243865536848375</v>
      </c>
      <c r="V98" s="33">
        <f t="shared" si="56"/>
        <v>183.98436164194305</v>
      </c>
      <c r="Y98" s="4"/>
      <c r="Z98" s="4"/>
      <c r="AA98" s="4"/>
      <c r="AB98" s="4"/>
      <c r="AC98" s="33">
        <f t="shared" si="57"/>
        <v>8953.2374604934867</v>
      </c>
      <c r="AD98" s="33">
        <f t="shared" si="58"/>
        <v>1779.6280836767646</v>
      </c>
      <c r="AE98" s="43"/>
      <c r="AF98" s="3">
        <f t="shared" si="59"/>
        <v>42.185638358056934</v>
      </c>
      <c r="AG98" s="3">
        <f t="shared" si="60"/>
        <v>226.17</v>
      </c>
      <c r="AH98" s="43"/>
      <c r="AI98" s="36" t="str">
        <f t="shared" si="61"/>
        <v>-</v>
      </c>
      <c r="AJ98" s="37">
        <f t="shared" si="70"/>
        <v>-37</v>
      </c>
      <c r="AK98" s="42"/>
      <c r="AL98" s="33">
        <f t="shared" si="63"/>
        <v>2709.4509920372443</v>
      </c>
      <c r="AM98" s="33">
        <f t="shared" si="64"/>
        <v>4081.1354370414292</v>
      </c>
      <c r="AN98" s="33">
        <f t="shared" si="22"/>
        <v>1980347.7571023169</v>
      </c>
      <c r="AO98" s="33">
        <f t="shared" si="69"/>
        <v>1881518.2166664388</v>
      </c>
      <c r="AP98" s="43"/>
      <c r="AQ98" s="34">
        <f t="shared" si="62"/>
        <v>3.4790386579407757E-2</v>
      </c>
    </row>
    <row r="99" spans="1:43" x14ac:dyDescent="0.2">
      <c r="A99" s="154">
        <f t="shared" si="65"/>
        <v>42352</v>
      </c>
      <c r="B99" s="67">
        <v>195.08</v>
      </c>
      <c r="C99" s="64">
        <v>5.45</v>
      </c>
      <c r="D99" s="114">
        <v>8.16</v>
      </c>
      <c r="E99" s="114">
        <v>8.3999999999999986</v>
      </c>
      <c r="F99" s="114">
        <v>0</v>
      </c>
      <c r="G99" s="66">
        <v>36.480000000000004</v>
      </c>
      <c r="H99" s="66"/>
      <c r="I99" s="66"/>
      <c r="J99" s="32">
        <f t="shared" si="47"/>
        <v>20.287865035680653</v>
      </c>
      <c r="K99" s="33">
        <f t="shared" si="66"/>
        <v>145.12927291188674</v>
      </c>
      <c r="L99" s="34">
        <f t="shared" si="48"/>
        <v>0.66604238843891539</v>
      </c>
      <c r="M99" s="32">
        <f t="shared" si="49"/>
        <v>4.2235298052093224</v>
      </c>
      <c r="N99" s="32">
        <f t="shared" si="50"/>
        <v>5.45</v>
      </c>
      <c r="O99" s="32">
        <f t="shared" si="51"/>
        <v>2.6897943370011714</v>
      </c>
      <c r="P99" s="33">
        <f t="shared" si="67"/>
        <v>5.3505034772267903</v>
      </c>
      <c r="Q99" s="32">
        <f t="shared" si="52"/>
        <v>1.1269736720174679</v>
      </c>
      <c r="R99" s="33">
        <f t="shared" si="68"/>
        <v>104.89748867622519</v>
      </c>
      <c r="S99" s="32">
        <f t="shared" si="53"/>
        <v>2.3889916087244099</v>
      </c>
      <c r="T99" s="33">
        <f t="shared" si="54"/>
        <v>44.870248052547332</v>
      </c>
      <c r="U99" s="33">
        <f t="shared" si="55"/>
        <v>95.117258495508906</v>
      </c>
      <c r="V99" s="33">
        <f t="shared" si="56"/>
        <v>139.98750654805625</v>
      </c>
      <c r="Y99" s="4"/>
      <c r="Z99" s="4"/>
      <c r="AA99" s="4"/>
      <c r="AB99" s="4"/>
      <c r="AC99" s="33">
        <f t="shared" si="57"/>
        <v>4036.2576682066251</v>
      </c>
      <c r="AD99" s="33">
        <f t="shared" si="58"/>
        <v>3035.182834752467</v>
      </c>
      <c r="AE99" s="43"/>
      <c r="AF99" s="3">
        <f t="shared" si="59"/>
        <v>55.092493451943767</v>
      </c>
      <c r="AG99" s="3">
        <f t="shared" si="60"/>
        <v>195.08</v>
      </c>
      <c r="AH99" s="43"/>
      <c r="AI99" s="36" t="str">
        <f t="shared" si="61"/>
        <v>-</v>
      </c>
      <c r="AJ99" s="37">
        <f t="shared" si="70"/>
        <v>-38</v>
      </c>
      <c r="AK99" s="42"/>
      <c r="AL99" s="33">
        <f t="shared" si="63"/>
        <v>2725.0200861555331</v>
      </c>
      <c r="AM99" s="33">
        <f t="shared" si="64"/>
        <v>4144.6669856468789</v>
      </c>
      <c r="AN99" s="33">
        <f t="shared" si="22"/>
        <v>1805574.6881645548</v>
      </c>
      <c r="AO99" s="33">
        <f t="shared" si="69"/>
        <v>2015397.319235391</v>
      </c>
      <c r="AP99" s="43"/>
      <c r="AQ99" s="34">
        <f t="shared" si="62"/>
        <v>7.9755265221403318E-2</v>
      </c>
    </row>
    <row r="100" spans="1:43" x14ac:dyDescent="0.2">
      <c r="A100" s="154">
        <f t="shared" si="65"/>
        <v>42353</v>
      </c>
      <c r="B100" s="67">
        <v>185.04</v>
      </c>
      <c r="C100" s="64">
        <v>5.45</v>
      </c>
      <c r="D100" s="114">
        <v>0</v>
      </c>
      <c r="E100" s="114">
        <v>0.24</v>
      </c>
      <c r="F100" s="114">
        <v>0.72</v>
      </c>
      <c r="G100" s="66">
        <v>1.92</v>
      </c>
      <c r="H100" s="66"/>
      <c r="I100" s="66"/>
      <c r="J100" s="32">
        <f t="shared" si="47"/>
        <v>0.89673701131905215</v>
      </c>
      <c r="K100" s="33">
        <f t="shared" si="66"/>
        <v>138.5180073187592</v>
      </c>
      <c r="L100" s="34">
        <f t="shared" si="48"/>
        <v>0.70451103355284828</v>
      </c>
      <c r="M100" s="32">
        <f t="shared" si="49"/>
        <v>0</v>
      </c>
      <c r="N100" s="32">
        <f t="shared" si="50"/>
        <v>4.1045610255125977</v>
      </c>
      <c r="O100" s="32">
        <f t="shared" si="51"/>
        <v>3.4034415789339953</v>
      </c>
      <c r="P100" s="33">
        <f t="shared" si="67"/>
        <v>2.6752517386133952</v>
      </c>
      <c r="Q100" s="32">
        <f t="shared" si="52"/>
        <v>2.6752517386133952</v>
      </c>
      <c r="R100" s="33">
        <f t="shared" si="68"/>
        <v>105.90506830262588</v>
      </c>
      <c r="S100" s="32">
        <f t="shared" si="53"/>
        <v>2.3958619525333158</v>
      </c>
      <c r="T100" s="33">
        <f t="shared" si="54"/>
        <v>106.51465255590369</v>
      </c>
      <c r="U100" s="33">
        <f t="shared" si="55"/>
        <v>95.390799961974608</v>
      </c>
      <c r="V100" s="33">
        <f t="shared" si="56"/>
        <v>201.9054525178783</v>
      </c>
      <c r="Y100" s="4"/>
      <c r="Z100" s="4"/>
      <c r="AA100" s="4"/>
      <c r="AB100" s="4"/>
      <c r="AC100" s="33">
        <f t="shared" si="57"/>
        <v>2861.3457722091916</v>
      </c>
      <c r="AD100" s="33">
        <f t="shared" si="58"/>
        <v>284.44348863280783</v>
      </c>
      <c r="AE100" s="43"/>
      <c r="AF100" s="3">
        <f t="shared" si="59"/>
        <v>-16.86545251787831</v>
      </c>
      <c r="AG100" s="3">
        <f t="shared" si="60"/>
        <v>185.04</v>
      </c>
      <c r="AH100" s="43"/>
      <c r="AI100" s="36" t="str">
        <f t="shared" si="61"/>
        <v>+</v>
      </c>
      <c r="AJ100" s="37">
        <f t="shared" si="70"/>
        <v>-37</v>
      </c>
      <c r="AK100" s="42"/>
      <c r="AL100" s="33">
        <f t="shared" si="63"/>
        <v>2802.5071262436441</v>
      </c>
      <c r="AM100" s="33">
        <f t="shared" si="64"/>
        <v>4198.1585342523285</v>
      </c>
      <c r="AN100" s="33">
        <f t="shared" si="22"/>
        <v>1664681.0548871662</v>
      </c>
      <c r="AO100" s="33">
        <f t="shared" si="69"/>
        <v>1947842.8526766235</v>
      </c>
      <c r="AP100" s="43"/>
      <c r="AQ100" s="34">
        <f t="shared" si="62"/>
        <v>8.3073930145905941E-3</v>
      </c>
    </row>
    <row r="101" spans="1:43" x14ac:dyDescent="0.2">
      <c r="A101" s="154">
        <f t="shared" si="65"/>
        <v>42354</v>
      </c>
      <c r="B101" s="67">
        <v>203</v>
      </c>
      <c r="C101" s="64">
        <v>5.45</v>
      </c>
      <c r="D101" s="114">
        <v>0</v>
      </c>
      <c r="E101" s="114">
        <v>0</v>
      </c>
      <c r="F101" s="114">
        <v>0</v>
      </c>
      <c r="G101" s="66">
        <v>0</v>
      </c>
      <c r="H101" s="66"/>
      <c r="I101" s="66"/>
      <c r="J101" s="32">
        <f t="shared" si="47"/>
        <v>0</v>
      </c>
      <c r="K101" s="33">
        <f t="shared" si="66"/>
        <v>132.04948485185147</v>
      </c>
      <c r="L101" s="34">
        <f t="shared" si="48"/>
        <v>0.6724175112561126</v>
      </c>
      <c r="M101" s="32">
        <f t="shared" si="49"/>
        <v>0</v>
      </c>
      <c r="N101" s="32">
        <f t="shared" si="50"/>
        <v>3.6646754363458136</v>
      </c>
      <c r="O101" s="32">
        <f t="shared" si="51"/>
        <v>2.8038470305619239</v>
      </c>
      <c r="P101" s="33">
        <f t="shared" si="67"/>
        <v>1.3376258693066976</v>
      </c>
      <c r="Q101" s="32">
        <f t="shared" si="52"/>
        <v>1.3376258693066976</v>
      </c>
      <c r="R101" s="33">
        <f t="shared" si="68"/>
        <v>106.29004023018248</v>
      </c>
      <c r="S101" s="32">
        <f t="shared" si="53"/>
        <v>2.4188751030053184</v>
      </c>
      <c r="T101" s="33">
        <f t="shared" si="54"/>
        <v>53.257326277951847</v>
      </c>
      <c r="U101" s="33">
        <f t="shared" si="55"/>
        <v>96.307064286322856</v>
      </c>
      <c r="V101" s="33">
        <f t="shared" si="56"/>
        <v>149.56439056427467</v>
      </c>
      <c r="Y101" s="4"/>
      <c r="Z101" s="4"/>
      <c r="AA101" s="4"/>
      <c r="AB101" s="4"/>
      <c r="AC101" s="33">
        <f t="shared" si="57"/>
        <v>5105.3237981169477</v>
      </c>
      <c r="AD101" s="33">
        <f t="shared" si="58"/>
        <v>2855.3643557673772</v>
      </c>
      <c r="AE101" s="43"/>
      <c r="AF101" s="3">
        <f t="shared" si="59"/>
        <v>53.435609435725326</v>
      </c>
      <c r="AG101" s="3">
        <f t="shared" si="60"/>
        <v>203</v>
      </c>
      <c r="AH101" s="43"/>
      <c r="AI101" s="36" t="str">
        <f t="shared" si="61"/>
        <v>-</v>
      </c>
      <c r="AJ101" s="37">
        <f t="shared" si="70"/>
        <v>-38</v>
      </c>
      <c r="AK101" s="42"/>
      <c r="AL101" s="33">
        <f t="shared" si="63"/>
        <v>2827.6531043781515</v>
      </c>
      <c r="AM101" s="33">
        <f t="shared" si="64"/>
        <v>4269.6100828577783</v>
      </c>
      <c r="AN101" s="33">
        <f t="shared" si="22"/>
        <v>1485409.2021607484</v>
      </c>
      <c r="AO101" s="33">
        <f t="shared" si="69"/>
        <v>2079239.9277860948</v>
      </c>
      <c r="AP101" s="43"/>
      <c r="AQ101" s="34">
        <f t="shared" si="62"/>
        <v>6.9289823964846925E-2</v>
      </c>
    </row>
    <row r="102" spans="1:43" x14ac:dyDescent="0.2">
      <c r="A102" s="154">
        <f t="shared" si="65"/>
        <v>42355</v>
      </c>
      <c r="B102" s="67">
        <v>153.91999999999999</v>
      </c>
      <c r="C102" s="64">
        <v>5.45</v>
      </c>
      <c r="D102" s="114">
        <v>0</v>
      </c>
      <c r="E102" s="114">
        <v>0</v>
      </c>
      <c r="F102" s="114">
        <v>0</v>
      </c>
      <c r="G102" s="66">
        <v>0</v>
      </c>
      <c r="H102" s="66"/>
      <c r="I102" s="66"/>
      <c r="J102" s="32">
        <f t="shared" si="47"/>
        <v>0</v>
      </c>
      <c r="K102" s="33">
        <f t="shared" si="66"/>
        <v>126.29767307966263</v>
      </c>
      <c r="L102" s="34">
        <f t="shared" si="48"/>
        <v>0.64101691675656058</v>
      </c>
      <c r="M102" s="32">
        <f t="shared" si="49"/>
        <v>0</v>
      </c>
      <c r="N102" s="32">
        <f t="shared" si="50"/>
        <v>3.4935421963232551</v>
      </c>
      <c r="O102" s="32">
        <f t="shared" si="51"/>
        <v>2.2582695758655795</v>
      </c>
      <c r="P102" s="33">
        <f t="shared" si="67"/>
        <v>0.66881293465334879</v>
      </c>
      <c r="Q102" s="32">
        <f t="shared" si="52"/>
        <v>0.66881293465334879</v>
      </c>
      <c r="R102" s="33">
        <f t="shared" si="68"/>
        <v>106.12064193206542</v>
      </c>
      <c r="S102" s="32">
        <f t="shared" si="53"/>
        <v>2.4276678739826405</v>
      </c>
      <c r="T102" s="33">
        <f t="shared" si="54"/>
        <v>26.628663138975924</v>
      </c>
      <c r="U102" s="33">
        <f t="shared" si="55"/>
        <v>96.657146834494</v>
      </c>
      <c r="V102" s="33">
        <f t="shared" si="56"/>
        <v>123.28580997346995</v>
      </c>
      <c r="Y102" s="4"/>
      <c r="Z102" s="4"/>
      <c r="AA102" s="4"/>
      <c r="AB102" s="4"/>
      <c r="AC102" s="33">
        <f t="shared" si="57"/>
        <v>500.48618700599985</v>
      </c>
      <c r="AD102" s="33">
        <f t="shared" si="58"/>
        <v>938.45359858155234</v>
      </c>
      <c r="AE102" s="43"/>
      <c r="AF102" s="3">
        <f t="shared" si="59"/>
        <v>30.634190026530035</v>
      </c>
      <c r="AG102" s="3">
        <f t="shared" si="60"/>
        <v>153.91999999999999</v>
      </c>
      <c r="AH102" s="43"/>
      <c r="AI102" s="36" t="str">
        <f t="shared" si="61"/>
        <v>-</v>
      </c>
      <c r="AJ102" s="37">
        <f t="shared" si="70"/>
        <v>-39</v>
      </c>
      <c r="AK102" s="42"/>
      <c r="AL102" s="33">
        <f t="shared" si="63"/>
        <v>2826.5205019218542</v>
      </c>
      <c r="AM102" s="33">
        <f t="shared" si="64"/>
        <v>4291.981631463228</v>
      </c>
      <c r="AN102" s="33">
        <f t="shared" si="22"/>
        <v>1431377.9805904117</v>
      </c>
      <c r="AO102" s="33">
        <f t="shared" si="69"/>
        <v>2147576.3221966792</v>
      </c>
      <c r="AP102" s="43"/>
      <c r="AQ102" s="34">
        <f t="shared" si="62"/>
        <v>3.9611628250431026E-2</v>
      </c>
    </row>
    <row r="103" spans="1:43" x14ac:dyDescent="0.2">
      <c r="A103" s="154">
        <f t="shared" si="65"/>
        <v>42356</v>
      </c>
      <c r="B103" s="67">
        <v>131.29</v>
      </c>
      <c r="C103" s="64">
        <v>5.45</v>
      </c>
      <c r="D103" s="114">
        <v>4.5600000000000005</v>
      </c>
      <c r="E103" s="114">
        <v>1.92</v>
      </c>
      <c r="F103" s="114">
        <v>14.16</v>
      </c>
      <c r="G103" s="66">
        <v>2.4000000000000004</v>
      </c>
      <c r="H103" s="66"/>
      <c r="I103" s="66"/>
      <c r="J103" s="32">
        <f t="shared" si="47"/>
        <v>3.5613781384011203</v>
      </c>
      <c r="K103" s="33">
        <f t="shared" si="66"/>
        <v>123.28360932537316</v>
      </c>
      <c r="L103" s="34">
        <f t="shared" si="48"/>
        <v>0.61309550038671179</v>
      </c>
      <c r="M103" s="32">
        <f t="shared" si="49"/>
        <v>7.9751549765412363E-2</v>
      </c>
      <c r="N103" s="32">
        <f t="shared" si="50"/>
        <v>4.6884274702239974</v>
      </c>
      <c r="O103" s="32">
        <f t="shared" si="51"/>
        <v>1.8072628727011668</v>
      </c>
      <c r="P103" s="33">
        <f t="shared" si="67"/>
        <v>0.41415801709208672</v>
      </c>
      <c r="Q103" s="32">
        <f t="shared" si="52"/>
        <v>0.33440646732667439</v>
      </c>
      <c r="R103" s="33">
        <f t="shared" si="68"/>
        <v>105.50410599326014</v>
      </c>
      <c r="S103" s="32">
        <f t="shared" si="53"/>
        <v>2.4237988115064617</v>
      </c>
      <c r="T103" s="33">
        <f t="shared" si="54"/>
        <v>13.314331569487962</v>
      </c>
      <c r="U103" s="33">
        <f t="shared" si="55"/>
        <v>96.503100828498006</v>
      </c>
      <c r="V103" s="33">
        <f t="shared" si="56"/>
        <v>109.81743239798597</v>
      </c>
      <c r="Y103" s="4"/>
      <c r="Z103" s="4"/>
      <c r="AA103" s="4"/>
      <c r="AB103" s="4"/>
      <c r="AC103" s="33">
        <f t="shared" si="57"/>
        <v>6.6797123344976006E-2</v>
      </c>
      <c r="AD103" s="33">
        <f t="shared" si="58"/>
        <v>461.07115942306228</v>
      </c>
      <c r="AE103" s="43"/>
      <c r="AF103" s="3">
        <f t="shared" si="59"/>
        <v>21.472567602014024</v>
      </c>
      <c r="AG103" s="3">
        <f t="shared" si="60"/>
        <v>131.29</v>
      </c>
      <c r="AH103" s="43"/>
      <c r="AI103" s="36" t="str">
        <f t="shared" si="61"/>
        <v>-</v>
      </c>
      <c r="AJ103" s="37">
        <f t="shared" si="70"/>
        <v>-40</v>
      </c>
      <c r="AK103" s="42"/>
      <c r="AL103" s="33">
        <f t="shared" si="63"/>
        <v>2811.9195218900727</v>
      </c>
      <c r="AM103" s="33">
        <f t="shared" si="64"/>
        <v>4291.7231800686777</v>
      </c>
      <c r="AN103" s="33">
        <f t="shared" si="22"/>
        <v>1431996.4709689831</v>
      </c>
      <c r="AO103" s="33">
        <f t="shared" si="69"/>
        <v>2189818.8667587815</v>
      </c>
      <c r="AP103" s="43"/>
      <c r="AQ103" s="34">
        <f t="shared" si="62"/>
        <v>2.6748822000555322E-2</v>
      </c>
    </row>
    <row r="104" spans="1:43" x14ac:dyDescent="0.2">
      <c r="A104" s="154">
        <f t="shared" si="65"/>
        <v>42357</v>
      </c>
      <c r="B104" s="67">
        <v>121.17</v>
      </c>
      <c r="C104" s="64">
        <v>5.45</v>
      </c>
      <c r="D104" s="114">
        <v>3.5999999999999996</v>
      </c>
      <c r="E104" s="114">
        <v>7.4399999999999995</v>
      </c>
      <c r="F104" s="114">
        <v>29.04</v>
      </c>
      <c r="G104" s="66">
        <v>14.879999999999999</v>
      </c>
      <c r="H104" s="66"/>
      <c r="I104" s="66"/>
      <c r="J104" s="32">
        <f t="shared" si="47"/>
        <v>10.180536863605353</v>
      </c>
      <c r="K104" s="33">
        <f t="shared" si="66"/>
        <v>125.51325510494836</v>
      </c>
      <c r="L104" s="34">
        <f t="shared" si="48"/>
        <v>0.59846412293870466</v>
      </c>
      <c r="M104" s="32">
        <f t="shared" si="49"/>
        <v>0.91713900955995054</v>
      </c>
      <c r="N104" s="32">
        <f t="shared" si="50"/>
        <v>5.45</v>
      </c>
      <c r="O104" s="32">
        <f t="shared" si="51"/>
        <v>1.5837520744701981</v>
      </c>
      <c r="P104" s="33">
        <f t="shared" si="67"/>
        <v>1.1242180181059938</v>
      </c>
      <c r="Q104" s="32">
        <f t="shared" si="52"/>
        <v>0.20707900854604336</v>
      </c>
      <c r="R104" s="33">
        <f t="shared" si="68"/>
        <v>104.67814095652761</v>
      </c>
      <c r="S104" s="32">
        <f t="shared" si="53"/>
        <v>2.4097171112027271</v>
      </c>
      <c r="T104" s="33">
        <f t="shared" si="54"/>
        <v>8.2448123772961708</v>
      </c>
      <c r="U104" s="33">
        <f t="shared" si="55"/>
        <v>95.942440538627082</v>
      </c>
      <c r="V104" s="33">
        <f t="shared" si="56"/>
        <v>104.18725291592327</v>
      </c>
      <c r="Y104" s="4"/>
      <c r="Z104" s="4"/>
      <c r="AA104" s="4"/>
      <c r="AB104" s="4"/>
      <c r="AC104" s="33">
        <f t="shared" si="57"/>
        <v>107.71225334904211</v>
      </c>
      <c r="AD104" s="33">
        <f t="shared" si="58"/>
        <v>288.41369852171681</v>
      </c>
      <c r="AE104" s="43"/>
      <c r="AF104" s="3">
        <f t="shared" si="59"/>
        <v>16.982747084076735</v>
      </c>
      <c r="AG104" s="3">
        <f t="shared" si="60"/>
        <v>121.17</v>
      </c>
      <c r="AH104" s="43"/>
      <c r="AI104" s="36" t="str">
        <f t="shared" si="61"/>
        <v>-</v>
      </c>
      <c r="AJ104" s="37">
        <f t="shared" si="70"/>
        <v>-41</v>
      </c>
      <c r="AK104" s="42"/>
      <c r="AL104" s="33">
        <f t="shared" si="63"/>
        <v>2791.6883623762287</v>
      </c>
      <c r="AM104" s="33">
        <f t="shared" si="64"/>
        <v>4281.3447286741275</v>
      </c>
      <c r="AN104" s="33">
        <f t="shared" si="22"/>
        <v>1456943.1499219311</v>
      </c>
      <c r="AO104" s="33">
        <f t="shared" si="69"/>
        <v>2219076.0896518598</v>
      </c>
      <c r="AP104" s="43"/>
      <c r="AQ104" s="34">
        <f t="shared" si="62"/>
        <v>1.9643807429685464E-2</v>
      </c>
    </row>
    <row r="105" spans="1:43" x14ac:dyDescent="0.2">
      <c r="A105" s="154">
        <f t="shared" si="65"/>
        <v>42358</v>
      </c>
      <c r="B105" s="67">
        <v>125.92</v>
      </c>
      <c r="C105" s="64">
        <v>5.45</v>
      </c>
      <c r="D105" s="114">
        <v>2.16</v>
      </c>
      <c r="E105" s="114">
        <v>0.24</v>
      </c>
      <c r="F105" s="114">
        <v>14.64</v>
      </c>
      <c r="G105" s="66">
        <v>10.32</v>
      </c>
      <c r="H105" s="66"/>
      <c r="I105" s="66"/>
      <c r="J105" s="32">
        <f t="shared" si="47"/>
        <v>5.772627187679376</v>
      </c>
      <c r="K105" s="33">
        <f t="shared" si="66"/>
        <v>123.82047680992206</v>
      </c>
      <c r="L105" s="34">
        <f t="shared" si="48"/>
        <v>0.609287646140526</v>
      </c>
      <c r="M105" s="32">
        <f t="shared" si="49"/>
        <v>0.26716089640531082</v>
      </c>
      <c r="N105" s="32">
        <f t="shared" si="50"/>
        <v>5.45</v>
      </c>
      <c r="O105" s="32">
        <f t="shared" si="51"/>
        <v>1.7482445863003622</v>
      </c>
      <c r="P105" s="33">
        <f t="shared" si="67"/>
        <v>0.82926990545830759</v>
      </c>
      <c r="Q105" s="32">
        <f t="shared" si="52"/>
        <v>0.56210900905299688</v>
      </c>
      <c r="R105" s="33">
        <f t="shared" si="68"/>
        <v>104.03553349913642</v>
      </c>
      <c r="S105" s="32">
        <f t="shared" si="53"/>
        <v>2.390852043691547</v>
      </c>
      <c r="T105" s="33">
        <f t="shared" si="54"/>
        <v>22.380266101184134</v>
      </c>
      <c r="U105" s="33">
        <f t="shared" si="55"/>
        <v>95.191331369200483</v>
      </c>
      <c r="V105" s="33">
        <f t="shared" si="56"/>
        <v>117.57159747038462</v>
      </c>
      <c r="Y105" s="4"/>
      <c r="Z105" s="4"/>
      <c r="AA105" s="4"/>
      <c r="AB105" s="4"/>
      <c r="AC105" s="33">
        <f t="shared" si="57"/>
        <v>31.679465100814699</v>
      </c>
      <c r="AD105" s="33">
        <f t="shared" si="58"/>
        <v>69.695824796488552</v>
      </c>
      <c r="AE105" s="43"/>
      <c r="AF105" s="3">
        <f t="shared" si="59"/>
        <v>8.3484025296153845</v>
      </c>
      <c r="AG105" s="3">
        <f t="shared" si="60"/>
        <v>125.92</v>
      </c>
      <c r="AH105" s="43"/>
      <c r="AI105" s="36" t="str">
        <f t="shared" si="61"/>
        <v>-</v>
      </c>
      <c r="AJ105" s="37">
        <f t="shared" si="70"/>
        <v>-42</v>
      </c>
      <c r="AK105" s="42"/>
      <c r="AL105" s="33">
        <f t="shared" si="63"/>
        <v>2784.841547416846</v>
      </c>
      <c r="AM105" s="33">
        <f t="shared" si="64"/>
        <v>4275.7162772795773</v>
      </c>
      <c r="AN105" s="33">
        <f t="shared" si="22"/>
        <v>1470562.3500838804</v>
      </c>
      <c r="AO105" s="33">
        <f t="shared" si="69"/>
        <v>2222707.4601432723</v>
      </c>
      <c r="AP105" s="43"/>
      <c r="AQ105" s="34">
        <f t="shared" si="62"/>
        <v>4.3955915716040591E-3</v>
      </c>
    </row>
    <row r="106" spans="1:43" x14ac:dyDescent="0.2">
      <c r="A106" s="154">
        <f t="shared" si="65"/>
        <v>42359</v>
      </c>
      <c r="B106" s="67">
        <v>172.83</v>
      </c>
      <c r="C106" s="64">
        <v>5.45</v>
      </c>
      <c r="D106" s="114">
        <v>0</v>
      </c>
      <c r="E106" s="114">
        <v>0</v>
      </c>
      <c r="F106" s="114">
        <v>4.32</v>
      </c>
      <c r="G106" s="66">
        <v>0.24</v>
      </c>
      <c r="H106" s="66"/>
      <c r="I106" s="66"/>
      <c r="J106" s="32">
        <f t="shared" si="47"/>
        <v>0.25355508828814999</v>
      </c>
      <c r="K106" s="33">
        <f t="shared" ref="K106:K138" si="71">K105+J106-M106-N106-O106</f>
        <v>119.07412982955977</v>
      </c>
      <c r="L106" s="34">
        <f t="shared" si="48"/>
        <v>0.60107027577632066</v>
      </c>
      <c r="M106" s="32">
        <f t="shared" si="49"/>
        <v>0</v>
      </c>
      <c r="N106" s="32">
        <f t="shared" si="50"/>
        <v>3.3769836644272502</v>
      </c>
      <c r="O106" s="32">
        <f t="shared" si="51"/>
        <v>1.6229184042232006</v>
      </c>
      <c r="P106" s="33">
        <f t="shared" ref="P106:P138" si="72">P105+M106-Q106</f>
        <v>0.41463495272915379</v>
      </c>
      <c r="Q106" s="32">
        <f t="shared" si="52"/>
        <v>0.41463495272915379</v>
      </c>
      <c r="R106" s="33">
        <f t="shared" ref="R106:R138" si="73">R105-S106+O106</f>
        <v>103.28227703427928</v>
      </c>
      <c r="S106" s="32">
        <f t="shared" si="53"/>
        <v>2.376174869080343</v>
      </c>
      <c r="T106" s="33">
        <f t="shared" si="54"/>
        <v>16.508613858660752</v>
      </c>
      <c r="U106" s="33">
        <f t="shared" si="55"/>
        <v>94.606962380050689</v>
      </c>
      <c r="V106" s="33">
        <f t="shared" si="56"/>
        <v>111.11557623871143</v>
      </c>
      <c r="Y106" s="4"/>
      <c r="Z106" s="4"/>
      <c r="AA106" s="4"/>
      <c r="AB106" s="4"/>
      <c r="AC106" s="33">
        <f t="shared" si="57"/>
        <v>1704.1662552641108</v>
      </c>
      <c r="AD106" s="33">
        <f t="shared" si="58"/>
        <v>3808.6701001879014</v>
      </c>
      <c r="AE106" s="43"/>
      <c r="AF106" s="3">
        <f t="shared" si="59"/>
        <v>61.714423761288586</v>
      </c>
      <c r="AG106" s="3">
        <f t="shared" si="60"/>
        <v>172.83</v>
      </c>
      <c r="AH106" s="43"/>
      <c r="AI106" s="36" t="str">
        <f t="shared" si="61"/>
        <v>-</v>
      </c>
      <c r="AJ106" s="37">
        <f t="shared" ref="AJ106:AJ138" si="74">IF(AI106="-",AJ105-1,AJ105+1)</f>
        <v>-43</v>
      </c>
      <c r="AK106" s="42"/>
      <c r="AL106" s="33">
        <f t="shared" si="63"/>
        <v>2771.5387112257899</v>
      </c>
      <c r="AM106" s="33">
        <f t="shared" si="64"/>
        <v>4316.9978258850269</v>
      </c>
      <c r="AN106" s="33">
        <f t="shared" si="22"/>
        <v>1372144.9355830494</v>
      </c>
      <c r="AO106" s="33">
        <f t="shared" ref="AO106:AO138" si="75">(AM106-AL106)^2</f>
        <v>2388443.8750833129</v>
      </c>
      <c r="AP106" s="43"/>
      <c r="AQ106" s="34">
        <f t="shared" si="62"/>
        <v>0.12750731382357022</v>
      </c>
    </row>
    <row r="107" spans="1:43" x14ac:dyDescent="0.2">
      <c r="A107" s="154">
        <f t="shared" si="65"/>
        <v>42360</v>
      </c>
      <c r="B107" s="67">
        <v>140.54</v>
      </c>
      <c r="C107" s="64">
        <v>5.45</v>
      </c>
      <c r="D107" s="114">
        <v>0</v>
      </c>
      <c r="E107" s="114">
        <v>0</v>
      </c>
      <c r="F107" s="114">
        <v>0</v>
      </c>
      <c r="G107" s="66">
        <v>0</v>
      </c>
      <c r="H107" s="66"/>
      <c r="I107" s="66"/>
      <c r="J107" s="32">
        <f t="shared" si="47"/>
        <v>0</v>
      </c>
      <c r="K107" s="33">
        <f t="shared" si="71"/>
        <v>114.63751273233653</v>
      </c>
      <c r="L107" s="34">
        <f t="shared" si="48"/>
        <v>0.57802975645417365</v>
      </c>
      <c r="M107" s="32">
        <f t="shared" si="49"/>
        <v>0</v>
      </c>
      <c r="N107" s="32">
        <f t="shared" si="50"/>
        <v>3.1502621726752467</v>
      </c>
      <c r="O107" s="32">
        <f t="shared" si="51"/>
        <v>1.2863549245479997</v>
      </c>
      <c r="P107" s="33">
        <f t="shared" si="72"/>
        <v>0.2073174763645769</v>
      </c>
      <c r="Q107" s="32">
        <f t="shared" si="52"/>
        <v>0.2073174763645769</v>
      </c>
      <c r="R107" s="33">
        <f t="shared" si="73"/>
        <v>102.20966149118136</v>
      </c>
      <c r="S107" s="32">
        <f t="shared" si="53"/>
        <v>2.3589704676458978</v>
      </c>
      <c r="T107" s="33">
        <f t="shared" si="54"/>
        <v>8.2543069293303759</v>
      </c>
      <c r="U107" s="33">
        <f t="shared" si="55"/>
        <v>93.921972322938515</v>
      </c>
      <c r="V107" s="33">
        <f t="shared" si="56"/>
        <v>102.1762792522689</v>
      </c>
      <c r="Y107" s="4"/>
      <c r="Z107" s="4"/>
      <c r="AA107" s="4"/>
      <c r="AB107" s="4"/>
      <c r="AC107" s="33">
        <f t="shared" si="57"/>
        <v>80.847946324165093</v>
      </c>
      <c r="AD107" s="33">
        <f t="shared" si="58"/>
        <v>1471.7750696098931</v>
      </c>
      <c r="AE107" s="43"/>
      <c r="AF107" s="3">
        <f t="shared" si="59"/>
        <v>38.363720747731094</v>
      </c>
      <c r="AG107" s="3">
        <f t="shared" si="60"/>
        <v>140.54</v>
      </c>
      <c r="AH107" s="43"/>
      <c r="AI107" s="36" t="str">
        <f t="shared" si="61"/>
        <v>-</v>
      </c>
      <c r="AJ107" s="37">
        <f t="shared" si="74"/>
        <v>-44</v>
      </c>
      <c r="AK107" s="42"/>
      <c r="AL107" s="33">
        <f t="shared" si="63"/>
        <v>2749.2965780482914</v>
      </c>
      <c r="AM107" s="33">
        <f t="shared" si="64"/>
        <v>4325.9893744904766</v>
      </c>
      <c r="AN107" s="33">
        <f t="shared" si="22"/>
        <v>1351160.6369501548</v>
      </c>
      <c r="AO107" s="33">
        <f t="shared" si="75"/>
        <v>2485960.174352678</v>
      </c>
      <c r="AP107" s="43"/>
      <c r="AQ107" s="34">
        <f t="shared" si="62"/>
        <v>7.4514629042491828E-2</v>
      </c>
    </row>
    <row r="108" spans="1:43" x14ac:dyDescent="0.2">
      <c r="A108" s="154">
        <f t="shared" si="65"/>
        <v>42361</v>
      </c>
      <c r="B108" s="67">
        <v>118.13</v>
      </c>
      <c r="C108" s="64">
        <v>5.45</v>
      </c>
      <c r="D108" s="114">
        <v>0</v>
      </c>
      <c r="E108" s="114">
        <v>3.12</v>
      </c>
      <c r="F108" s="114">
        <v>9.36</v>
      </c>
      <c r="G108" s="66">
        <v>0</v>
      </c>
      <c r="H108" s="66"/>
      <c r="I108" s="66"/>
      <c r="J108" s="32">
        <f t="shared" si="47"/>
        <v>0.94379923031357427</v>
      </c>
      <c r="K108" s="33">
        <f t="shared" si="71"/>
        <v>111.13831281786774</v>
      </c>
      <c r="L108" s="34">
        <f t="shared" si="48"/>
        <v>0.55649278025406079</v>
      </c>
      <c r="M108" s="32">
        <f t="shared" si="49"/>
        <v>0</v>
      </c>
      <c r="N108" s="32">
        <f t="shared" si="50"/>
        <v>3.4514674250193624</v>
      </c>
      <c r="O108" s="32">
        <f t="shared" si="51"/>
        <v>0.9915317197630088</v>
      </c>
      <c r="P108" s="33">
        <f t="shared" si="72"/>
        <v>0.10365873818228845</v>
      </c>
      <c r="Q108" s="32">
        <f t="shared" si="52"/>
        <v>0.10365873818228845</v>
      </c>
      <c r="R108" s="33">
        <f t="shared" si="73"/>
        <v>100.86672131616075</v>
      </c>
      <c r="S108" s="32">
        <f t="shared" si="53"/>
        <v>2.3344718947836229</v>
      </c>
      <c r="T108" s="33">
        <f t="shared" si="54"/>
        <v>4.127153464665188</v>
      </c>
      <c r="U108" s="33">
        <f t="shared" si="55"/>
        <v>92.946566181199799</v>
      </c>
      <c r="V108" s="33">
        <f t="shared" si="56"/>
        <v>97.073719645864983</v>
      </c>
      <c r="Y108" s="4"/>
      <c r="Z108" s="4"/>
      <c r="AA108" s="4"/>
      <c r="AB108" s="4"/>
      <c r="AC108" s="33">
        <f t="shared" si="57"/>
        <v>180.05483782790782</v>
      </c>
      <c r="AD108" s="33">
        <f t="shared" si="58"/>
        <v>443.3669423519321</v>
      </c>
      <c r="AE108" s="43"/>
      <c r="AF108" s="3">
        <f t="shared" si="59"/>
        <v>21.056280354135012</v>
      </c>
      <c r="AG108" s="3">
        <f t="shared" si="60"/>
        <v>118.13</v>
      </c>
      <c r="AH108" s="43"/>
      <c r="AI108" s="36" t="str">
        <f t="shared" si="61"/>
        <v>-</v>
      </c>
      <c r="AJ108" s="37">
        <f t="shared" si="74"/>
        <v>-45</v>
      </c>
      <c r="AK108" s="42"/>
      <c r="AL108" s="33">
        <f t="shared" si="63"/>
        <v>2721.9518852643891</v>
      </c>
      <c r="AM108" s="33">
        <f t="shared" si="64"/>
        <v>4312.5709230959264</v>
      </c>
      <c r="AN108" s="33">
        <f t="shared" si="22"/>
        <v>1382535.7561004993</v>
      </c>
      <c r="AO108" s="33">
        <f t="shared" si="75"/>
        <v>2530068.9235121254</v>
      </c>
      <c r="AP108" s="43"/>
      <c r="AQ108" s="34">
        <f t="shared" si="62"/>
        <v>3.1771879069041775E-2</v>
      </c>
    </row>
    <row r="109" spans="1:43" x14ac:dyDescent="0.2">
      <c r="A109" s="154">
        <f t="shared" si="65"/>
        <v>42362</v>
      </c>
      <c r="B109" s="67">
        <v>109.58</v>
      </c>
      <c r="C109" s="64">
        <v>5.45</v>
      </c>
      <c r="D109" s="114">
        <v>0</v>
      </c>
      <c r="E109" s="114">
        <v>0</v>
      </c>
      <c r="F109" s="114">
        <v>3.3600000000000003</v>
      </c>
      <c r="G109" s="66">
        <v>26.880000000000003</v>
      </c>
      <c r="H109" s="66"/>
      <c r="I109" s="66"/>
      <c r="J109" s="32">
        <f t="shared" si="47"/>
        <v>11.655004063060591</v>
      </c>
      <c r="K109" s="33">
        <f t="shared" si="71"/>
        <v>115.49489968102573</v>
      </c>
      <c r="L109" s="34">
        <f t="shared" si="48"/>
        <v>0.53950637290227055</v>
      </c>
      <c r="M109" s="32">
        <f t="shared" si="49"/>
        <v>1.0759350984577984</v>
      </c>
      <c r="N109" s="32">
        <f t="shared" si="50"/>
        <v>5.45</v>
      </c>
      <c r="O109" s="32">
        <f t="shared" si="51"/>
        <v>0.7724821014447919</v>
      </c>
      <c r="P109" s="33">
        <f t="shared" si="72"/>
        <v>1.1277644675489427</v>
      </c>
      <c r="Q109" s="32">
        <f t="shared" si="52"/>
        <v>5.1829369091144224E-2</v>
      </c>
      <c r="R109" s="33">
        <f t="shared" si="73"/>
        <v>99.335404318810305</v>
      </c>
      <c r="S109" s="32">
        <f t="shared" si="53"/>
        <v>2.3037990987952326</v>
      </c>
      <c r="T109" s="33">
        <f t="shared" si="54"/>
        <v>2.063576732332594</v>
      </c>
      <c r="U109" s="33">
        <f t="shared" si="55"/>
        <v>91.725334489069439</v>
      </c>
      <c r="V109" s="33">
        <f t="shared" si="56"/>
        <v>93.788911221402046</v>
      </c>
      <c r="Y109" s="4"/>
      <c r="Z109" s="4"/>
      <c r="AA109" s="4"/>
      <c r="AB109" s="4"/>
      <c r="AC109" s="33">
        <f t="shared" si="57"/>
        <v>482.61285667471714</v>
      </c>
      <c r="AD109" s="33">
        <f t="shared" si="58"/>
        <v>249.35848481356217</v>
      </c>
      <c r="AE109" s="43"/>
      <c r="AF109" s="3">
        <f t="shared" si="59"/>
        <v>15.791088778597953</v>
      </c>
      <c r="AG109" s="3">
        <f t="shared" si="60"/>
        <v>109.58</v>
      </c>
      <c r="AH109" s="43"/>
      <c r="AI109" s="36" t="str">
        <f t="shared" si="61"/>
        <v>-</v>
      </c>
      <c r="AJ109" s="37">
        <f t="shared" si="74"/>
        <v>-46</v>
      </c>
      <c r="AK109" s="42"/>
      <c r="AL109" s="33">
        <f t="shared" si="63"/>
        <v>2691.322384056024</v>
      </c>
      <c r="AM109" s="33">
        <f t="shared" si="64"/>
        <v>4290.6024717013761</v>
      </c>
      <c r="AN109" s="33">
        <f t="shared" si="22"/>
        <v>1434679.9419377407</v>
      </c>
      <c r="AO109" s="33">
        <f t="shared" si="75"/>
        <v>2557696.7987389248</v>
      </c>
      <c r="AP109" s="43"/>
      <c r="AQ109" s="34">
        <f t="shared" si="62"/>
        <v>2.0766416404419574E-2</v>
      </c>
    </row>
    <row r="110" spans="1:43" x14ac:dyDescent="0.2">
      <c r="A110" s="154">
        <f t="shared" si="65"/>
        <v>42363</v>
      </c>
      <c r="B110" s="67">
        <v>115.25</v>
      </c>
      <c r="C110" s="64">
        <v>5.45</v>
      </c>
      <c r="D110" s="114">
        <v>6</v>
      </c>
      <c r="E110" s="114">
        <v>2.64</v>
      </c>
      <c r="F110" s="114">
        <v>10.8</v>
      </c>
      <c r="G110" s="66">
        <v>0.24</v>
      </c>
      <c r="H110" s="66"/>
      <c r="I110" s="66"/>
      <c r="J110" s="32">
        <f t="shared" si="47"/>
        <v>3.183152203917039</v>
      </c>
      <c r="K110" s="33">
        <f t="shared" si="71"/>
        <v>113.14813353016493</v>
      </c>
      <c r="L110" s="34">
        <f t="shared" si="48"/>
        <v>0.56065485282051319</v>
      </c>
      <c r="M110" s="32">
        <f t="shared" si="49"/>
        <v>5.1421333510314297E-2</v>
      </c>
      <c r="N110" s="32">
        <f t="shared" si="50"/>
        <v>4.4314797080571822</v>
      </c>
      <c r="O110" s="32">
        <f t="shared" si="51"/>
        <v>1.0470173132103333</v>
      </c>
      <c r="P110" s="33">
        <f t="shared" si="72"/>
        <v>0.61530356728478552</v>
      </c>
      <c r="Q110" s="32">
        <f t="shared" si="52"/>
        <v>0.56388223377447133</v>
      </c>
      <c r="R110" s="33">
        <f t="shared" si="73"/>
        <v>98.113597861782068</v>
      </c>
      <c r="S110" s="32">
        <f t="shared" si="53"/>
        <v>2.2688237702385727</v>
      </c>
      <c r="T110" s="33">
        <f t="shared" si="54"/>
        <v>22.450866715094691</v>
      </c>
      <c r="U110" s="33">
        <f t="shared" si="55"/>
        <v>90.332798259498716</v>
      </c>
      <c r="V110" s="33">
        <f t="shared" si="56"/>
        <v>112.78366497459341</v>
      </c>
      <c r="Y110" s="4"/>
      <c r="Z110" s="4"/>
      <c r="AA110" s="4"/>
      <c r="AB110" s="4"/>
      <c r="AC110" s="33">
        <f t="shared" si="57"/>
        <v>265.63951786051717</v>
      </c>
      <c r="AD110" s="33">
        <f t="shared" si="58"/>
        <v>6.0828084575473405</v>
      </c>
      <c r="AE110" s="43"/>
      <c r="AF110" s="3">
        <f t="shared" si="59"/>
        <v>2.4663350254065932</v>
      </c>
      <c r="AG110" s="3">
        <f t="shared" si="60"/>
        <v>115.25</v>
      </c>
      <c r="AH110" s="43"/>
      <c r="AI110" s="36" t="str">
        <f t="shared" si="61"/>
        <v>-</v>
      </c>
      <c r="AJ110" s="37">
        <f t="shared" si="74"/>
        <v>-47</v>
      </c>
      <c r="AK110" s="42"/>
      <c r="AL110" s="33">
        <f t="shared" si="63"/>
        <v>2679.6876366008501</v>
      </c>
      <c r="AM110" s="33">
        <f t="shared" si="64"/>
        <v>4274.3040203068258</v>
      </c>
      <c r="AN110" s="33">
        <f t="shared" si="22"/>
        <v>1473989.5406841682</v>
      </c>
      <c r="AO110" s="33">
        <f t="shared" si="75"/>
        <v>2542801.4111835235</v>
      </c>
      <c r="AP110" s="43"/>
      <c r="AQ110" s="34">
        <f t="shared" si="62"/>
        <v>4.5795443895312678E-4</v>
      </c>
    </row>
    <row r="111" spans="1:43" x14ac:dyDescent="0.2">
      <c r="A111" s="154">
        <f t="shared" si="65"/>
        <v>42364</v>
      </c>
      <c r="B111" s="67">
        <v>136.96</v>
      </c>
      <c r="C111" s="64">
        <v>5.45</v>
      </c>
      <c r="D111" s="114">
        <v>3.5999999999999996</v>
      </c>
      <c r="E111" s="114">
        <v>2.64</v>
      </c>
      <c r="F111" s="114">
        <v>3.3600000000000003</v>
      </c>
      <c r="G111" s="66">
        <v>22.799999999999997</v>
      </c>
      <c r="H111" s="66"/>
      <c r="I111" s="66"/>
      <c r="J111" s="32">
        <f t="shared" si="47"/>
        <v>11.735032138089908</v>
      </c>
      <c r="K111" s="33">
        <f t="shared" si="71"/>
        <v>117.42381732674967</v>
      </c>
      <c r="L111" s="34">
        <f t="shared" si="48"/>
        <v>0.54926278412701424</v>
      </c>
      <c r="M111" s="32">
        <f t="shared" si="49"/>
        <v>1.1125047332675584</v>
      </c>
      <c r="N111" s="32">
        <f t="shared" si="50"/>
        <v>5.45</v>
      </c>
      <c r="O111" s="32">
        <f t="shared" si="51"/>
        <v>0.89684360823760445</v>
      </c>
      <c r="P111" s="33">
        <f t="shared" si="72"/>
        <v>1.4201565169099513</v>
      </c>
      <c r="Q111" s="32">
        <f t="shared" si="52"/>
        <v>0.30765178364239276</v>
      </c>
      <c r="R111" s="33">
        <f t="shared" si="73"/>
        <v>96.769523797826864</v>
      </c>
      <c r="S111" s="32">
        <f t="shared" si="53"/>
        <v>2.2409176721928059</v>
      </c>
      <c r="T111" s="33">
        <f t="shared" si="54"/>
        <v>12.249098793169342</v>
      </c>
      <c r="U111" s="33">
        <f t="shared" si="55"/>
        <v>89.221722133602455</v>
      </c>
      <c r="V111" s="33">
        <f t="shared" si="56"/>
        <v>101.47082092677178</v>
      </c>
      <c r="Y111" s="4"/>
      <c r="Z111" s="4"/>
      <c r="AA111" s="4"/>
      <c r="AB111" s="4"/>
      <c r="AC111" s="33">
        <f t="shared" si="57"/>
        <v>29.284858309145161</v>
      </c>
      <c r="AD111" s="33">
        <f t="shared" si="58"/>
        <v>1259.4818312916605</v>
      </c>
      <c r="AE111" s="43"/>
      <c r="AF111" s="3">
        <f t="shared" si="59"/>
        <v>35.489179073228229</v>
      </c>
      <c r="AG111" s="3">
        <f t="shared" si="60"/>
        <v>136.96</v>
      </c>
      <c r="AH111" s="43"/>
      <c r="AI111" s="36" t="str">
        <f t="shared" si="61"/>
        <v>-</v>
      </c>
      <c r="AJ111" s="37">
        <f t="shared" si="74"/>
        <v>-48</v>
      </c>
      <c r="AK111" s="42"/>
      <c r="AL111" s="33">
        <f t="shared" si="63"/>
        <v>2656.7400450978544</v>
      </c>
      <c r="AM111" s="33">
        <f t="shared" si="64"/>
        <v>4279.7155689122756</v>
      </c>
      <c r="AN111" s="33">
        <f t="shared" si="22"/>
        <v>1460878.7228262732</v>
      </c>
      <c r="AO111" s="33">
        <f t="shared" si="75"/>
        <v>2634049.5509006949</v>
      </c>
      <c r="AP111" s="43"/>
      <c r="AQ111" s="34">
        <f t="shared" si="62"/>
        <v>6.7143567444250693E-2</v>
      </c>
    </row>
    <row r="112" spans="1:43" x14ac:dyDescent="0.2">
      <c r="A112" s="154">
        <f t="shared" si="65"/>
        <v>42365</v>
      </c>
      <c r="B112" s="67">
        <v>187.38</v>
      </c>
      <c r="C112" s="64">
        <v>5.45</v>
      </c>
      <c r="D112" s="114">
        <v>14.16</v>
      </c>
      <c r="E112" s="114">
        <v>6.9599999999999991</v>
      </c>
      <c r="F112" s="114">
        <v>0.72</v>
      </c>
      <c r="G112" s="66">
        <v>16.080000000000002</v>
      </c>
      <c r="H112" s="66"/>
      <c r="I112" s="66"/>
      <c r="J112" s="32">
        <f t="shared" si="47"/>
        <v>13.452613715195652</v>
      </c>
      <c r="K112" s="33">
        <f t="shared" si="71"/>
        <v>122.71709023245454</v>
      </c>
      <c r="L112" s="34">
        <f t="shared" si="48"/>
        <v>0.57001853071237707</v>
      </c>
      <c r="M112" s="32">
        <f t="shared" si="49"/>
        <v>1.5348850415247841</v>
      </c>
      <c r="N112" s="32">
        <f t="shared" si="50"/>
        <v>5.45</v>
      </c>
      <c r="O112" s="32">
        <f t="shared" si="51"/>
        <v>1.1744557679660068</v>
      </c>
      <c r="P112" s="33">
        <f t="shared" si="72"/>
        <v>2.2449632999797595</v>
      </c>
      <c r="Q112" s="32">
        <f t="shared" si="52"/>
        <v>0.71007825845497563</v>
      </c>
      <c r="R112" s="33">
        <f t="shared" si="73"/>
        <v>95.73376058764751</v>
      </c>
      <c r="S112" s="32">
        <f t="shared" si="53"/>
        <v>2.2102189781453574</v>
      </c>
      <c r="T112" s="33">
        <f t="shared" si="54"/>
        <v>28.271634364411064</v>
      </c>
      <c r="U112" s="33">
        <f t="shared" si="55"/>
        <v>87.999459315046636</v>
      </c>
      <c r="V112" s="33">
        <f t="shared" si="56"/>
        <v>116.27109367945769</v>
      </c>
      <c r="Y112" s="4"/>
      <c r="Z112" s="4"/>
      <c r="AA112" s="4"/>
      <c r="AB112" s="4"/>
      <c r="AC112" s="33">
        <f t="shared" si="57"/>
        <v>3117.1618196826967</v>
      </c>
      <c r="AD112" s="33">
        <f t="shared" si="58"/>
        <v>5056.4765581036609</v>
      </c>
      <c r="AE112" s="43"/>
      <c r="AF112" s="3">
        <f t="shared" si="59"/>
        <v>71.108906320542303</v>
      </c>
      <c r="AG112" s="3">
        <f t="shared" si="60"/>
        <v>187.38</v>
      </c>
      <c r="AH112" s="43"/>
      <c r="AI112" s="36" t="str">
        <f t="shared" si="61"/>
        <v>-</v>
      </c>
      <c r="AJ112" s="37">
        <f t="shared" si="74"/>
        <v>-49</v>
      </c>
      <c r="AK112" s="42"/>
      <c r="AL112" s="33">
        <f t="shared" si="63"/>
        <v>2648.5927263475446</v>
      </c>
      <c r="AM112" s="33">
        <f t="shared" si="64"/>
        <v>4335.5471175177254</v>
      </c>
      <c r="AN112" s="33">
        <f t="shared" si="22"/>
        <v>1329032.2543156941</v>
      </c>
      <c r="AO112" s="33">
        <f t="shared" si="75"/>
        <v>2845815.1178883552</v>
      </c>
      <c r="AP112" s="43"/>
      <c r="AQ112" s="34">
        <f t="shared" si="62"/>
        <v>0.14401294412238999</v>
      </c>
    </row>
    <row r="113" spans="1:43" x14ac:dyDescent="0.2">
      <c r="A113" s="154">
        <f t="shared" si="65"/>
        <v>42366</v>
      </c>
      <c r="B113" s="67">
        <v>153.5</v>
      </c>
      <c r="C113" s="64">
        <v>5.45</v>
      </c>
      <c r="D113" s="114">
        <v>15.600000000000001</v>
      </c>
      <c r="E113" s="114">
        <v>56.16</v>
      </c>
      <c r="F113" s="114">
        <v>16.559999999999999</v>
      </c>
      <c r="G113" s="66">
        <v>52.08</v>
      </c>
      <c r="H113" s="66"/>
      <c r="I113" s="66"/>
      <c r="J113" s="32">
        <f t="shared" si="47"/>
        <v>39.720246539194605</v>
      </c>
      <c r="K113" s="33">
        <f t="shared" si="71"/>
        <v>143.15593286059291</v>
      </c>
      <c r="L113" s="34">
        <f t="shared" si="48"/>
        <v>0.59571403025463365</v>
      </c>
      <c r="M113" s="32">
        <f t="shared" si="49"/>
        <v>12.288677911631909</v>
      </c>
      <c r="N113" s="32">
        <f t="shared" si="50"/>
        <v>5.45</v>
      </c>
      <c r="O113" s="32">
        <f t="shared" si="51"/>
        <v>1.5427259994243405</v>
      </c>
      <c r="P113" s="33">
        <f t="shared" si="72"/>
        <v>13.41115956162179</v>
      </c>
      <c r="Q113" s="32">
        <f t="shared" si="52"/>
        <v>1.1224816499898798</v>
      </c>
      <c r="R113" s="33">
        <f t="shared" si="73"/>
        <v>95.089924473341625</v>
      </c>
      <c r="S113" s="32">
        <f t="shared" si="53"/>
        <v>2.186562113730214</v>
      </c>
      <c r="T113" s="33">
        <f t="shared" si="54"/>
        <v>44.691399027374835</v>
      </c>
      <c r="U113" s="33">
        <f t="shared" si="55"/>
        <v>87.057565639258513</v>
      </c>
      <c r="V113" s="33">
        <f t="shared" si="56"/>
        <v>131.74896466663336</v>
      </c>
      <c r="Y113" s="4"/>
      <c r="Z113" s="4"/>
      <c r="AA113" s="4"/>
      <c r="AB113" s="4"/>
      <c r="AC113" s="33">
        <f t="shared" si="57"/>
        <v>481.87048617742261</v>
      </c>
      <c r="AD113" s="33">
        <f t="shared" si="58"/>
        <v>473.1075380733642</v>
      </c>
      <c r="AE113" s="43"/>
      <c r="AF113" s="3">
        <f t="shared" si="59"/>
        <v>21.751035333366644</v>
      </c>
      <c r="AG113" s="3">
        <f t="shared" si="60"/>
        <v>153.5</v>
      </c>
      <c r="AH113" s="43"/>
      <c r="AI113" s="36" t="str">
        <f t="shared" si="61"/>
        <v>-</v>
      </c>
      <c r="AJ113" s="37">
        <f t="shared" si="74"/>
        <v>-50</v>
      </c>
      <c r="AK113" s="42"/>
      <c r="AL113" s="33">
        <f t="shared" si="63"/>
        <v>2655.9232785844106</v>
      </c>
      <c r="AM113" s="33">
        <f t="shared" si="64"/>
        <v>4357.4986661231751</v>
      </c>
      <c r="AN113" s="33">
        <f t="shared" si="22"/>
        <v>1278901.0269503242</v>
      </c>
      <c r="AO113" s="33">
        <f t="shared" si="75"/>
        <v>2895358.7994776964</v>
      </c>
      <c r="AP113" s="43"/>
      <c r="AQ113" s="34">
        <f t="shared" si="62"/>
        <v>2.0079047547384661E-2</v>
      </c>
    </row>
    <row r="114" spans="1:43" x14ac:dyDescent="0.2">
      <c r="A114" s="154">
        <f t="shared" si="65"/>
        <v>42367</v>
      </c>
      <c r="B114" s="67">
        <v>186.13</v>
      </c>
      <c r="C114" s="64">
        <v>5.45</v>
      </c>
      <c r="D114" s="114">
        <v>28.799999999999997</v>
      </c>
      <c r="E114" s="114">
        <v>25.44</v>
      </c>
      <c r="F114" s="114">
        <v>8.64</v>
      </c>
      <c r="G114" s="66">
        <v>37.44</v>
      </c>
      <c r="H114" s="66"/>
      <c r="I114" s="66"/>
      <c r="J114" s="32">
        <f t="shared" si="47"/>
        <v>31.877488654230522</v>
      </c>
      <c r="K114" s="33">
        <f t="shared" si="71"/>
        <v>156.19049816418843</v>
      </c>
      <c r="L114" s="34">
        <f t="shared" si="48"/>
        <v>0.6949317129154996</v>
      </c>
      <c r="M114" s="32">
        <f t="shared" si="49"/>
        <v>10.172892431400061</v>
      </c>
      <c r="N114" s="32">
        <f t="shared" si="50"/>
        <v>5.45</v>
      </c>
      <c r="O114" s="32">
        <f t="shared" si="51"/>
        <v>3.2200309192349423</v>
      </c>
      <c r="P114" s="33">
        <f t="shared" si="72"/>
        <v>16.878472212210959</v>
      </c>
      <c r="Q114" s="32">
        <f t="shared" si="52"/>
        <v>6.7055797808108952</v>
      </c>
      <c r="R114" s="33">
        <f t="shared" si="73"/>
        <v>96.138098516020278</v>
      </c>
      <c r="S114" s="32">
        <f t="shared" si="53"/>
        <v>2.1718568765562956</v>
      </c>
      <c r="T114" s="33">
        <f t="shared" si="54"/>
        <v>266.98141719895233</v>
      </c>
      <c r="U114" s="33">
        <f t="shared" si="55"/>
        <v>86.472079344371025</v>
      </c>
      <c r="V114" s="33">
        <f t="shared" si="56"/>
        <v>353.4534965433233</v>
      </c>
      <c r="Y114" s="4"/>
      <c r="Z114" s="4"/>
      <c r="AA114" s="4"/>
      <c r="AB114" s="4"/>
      <c r="AC114" s="33">
        <f t="shared" si="57"/>
        <v>2979.1454481690726</v>
      </c>
      <c r="AD114" s="33">
        <f t="shared" si="58"/>
        <v>27997.152495483526</v>
      </c>
      <c r="AE114" s="43"/>
      <c r="AF114" s="3">
        <f t="shared" si="59"/>
        <v>-167.3234965433233</v>
      </c>
      <c r="AG114" s="3">
        <f t="shared" si="60"/>
        <v>186.13</v>
      </c>
      <c r="AH114" s="43"/>
      <c r="AI114" s="36" t="str">
        <f t="shared" si="61"/>
        <v>+</v>
      </c>
      <c r="AJ114" s="37">
        <f t="shared" si="74"/>
        <v>-49</v>
      </c>
      <c r="AK114" s="42"/>
      <c r="AL114" s="33">
        <f t="shared" si="63"/>
        <v>2884.9583626979665</v>
      </c>
      <c r="AM114" s="33">
        <f t="shared" si="64"/>
        <v>4412.0802147286249</v>
      </c>
      <c r="AN114" s="33">
        <f t="shared" si="22"/>
        <v>1158429.2562723206</v>
      </c>
      <c r="AO114" s="33">
        <f t="shared" si="75"/>
        <v>2332101.150949548</v>
      </c>
      <c r="AP114" s="43"/>
      <c r="AQ114" s="34">
        <f t="shared" si="62"/>
        <v>0.80812977460372581</v>
      </c>
    </row>
    <row r="115" spans="1:43" x14ac:dyDescent="0.2">
      <c r="A115" s="154">
        <f t="shared" si="65"/>
        <v>42368</v>
      </c>
      <c r="B115" s="67">
        <v>316.45999999999998</v>
      </c>
      <c r="C115" s="64">
        <v>5.45</v>
      </c>
      <c r="D115" s="114">
        <v>4.08</v>
      </c>
      <c r="E115" s="114">
        <v>6.48</v>
      </c>
      <c r="F115" s="114">
        <v>5.76</v>
      </c>
      <c r="G115" s="66">
        <v>0.72</v>
      </c>
      <c r="H115" s="66"/>
      <c r="I115" s="66"/>
      <c r="J115" s="32">
        <f t="shared" si="47"/>
        <v>3.2757466982120444</v>
      </c>
      <c r="K115" s="33">
        <f t="shared" si="71"/>
        <v>149.96506585297482</v>
      </c>
      <c r="L115" s="34">
        <f t="shared" si="48"/>
        <v>0.75820630176790493</v>
      </c>
      <c r="M115" s="32">
        <f t="shared" si="49"/>
        <v>9.9433585903692723E-2</v>
      </c>
      <c r="N115" s="32">
        <f t="shared" si="50"/>
        <v>4.900236838803214</v>
      </c>
      <c r="O115" s="32">
        <f t="shared" si="51"/>
        <v>4.5015085847187501</v>
      </c>
      <c r="P115" s="33">
        <f t="shared" si="72"/>
        <v>8.5386696920091723</v>
      </c>
      <c r="Q115" s="32">
        <f t="shared" si="52"/>
        <v>8.4392361061054793</v>
      </c>
      <c r="R115" s="33">
        <f t="shared" si="73"/>
        <v>98.44380989596155</v>
      </c>
      <c r="S115" s="32">
        <f t="shared" si="53"/>
        <v>2.1957972047774801</v>
      </c>
      <c r="T115" s="33">
        <f t="shared" si="54"/>
        <v>336.00662274308854</v>
      </c>
      <c r="U115" s="33">
        <f t="shared" si="55"/>
        <v>87.42525907910337</v>
      </c>
      <c r="V115" s="33">
        <f t="shared" si="56"/>
        <v>423.43188182219194</v>
      </c>
      <c r="Y115" s="4"/>
      <c r="Z115" s="4"/>
      <c r="AA115" s="4"/>
      <c r="AB115" s="4"/>
      <c r="AC115" s="33">
        <f t="shared" si="57"/>
        <v>34192.280807665593</v>
      </c>
      <c r="AD115" s="33">
        <f t="shared" si="58"/>
        <v>11442.983500581004</v>
      </c>
      <c r="AE115" s="43"/>
      <c r="AF115" s="3">
        <f t="shared" si="59"/>
        <v>-106.97188182219196</v>
      </c>
      <c r="AG115" s="3">
        <f t="shared" si="60"/>
        <v>316.45999999999998</v>
      </c>
      <c r="AH115" s="43"/>
      <c r="AI115" s="36" t="str">
        <f t="shared" si="61"/>
        <v>+</v>
      </c>
      <c r="AJ115" s="37">
        <f t="shared" si="74"/>
        <v>-48</v>
      </c>
      <c r="AK115" s="42"/>
      <c r="AL115" s="33">
        <f t="shared" si="63"/>
        <v>3183.9718320903912</v>
      </c>
      <c r="AM115" s="33">
        <f t="shared" si="64"/>
        <v>4596.9917633340747</v>
      </c>
      <c r="AN115" s="33">
        <f t="shared" si="22"/>
        <v>794579.63764587697</v>
      </c>
      <c r="AO115" s="33">
        <f t="shared" si="75"/>
        <v>1996625.326091904</v>
      </c>
      <c r="AP115" s="43"/>
      <c r="AQ115" s="34">
        <f t="shared" si="62"/>
        <v>0.11426194809727956</v>
      </c>
    </row>
    <row r="116" spans="1:43" x14ac:dyDescent="0.2">
      <c r="A116" s="154">
        <f t="shared" si="65"/>
        <v>42369</v>
      </c>
      <c r="B116" s="67">
        <v>432.79</v>
      </c>
      <c r="C116" s="64">
        <v>5.45</v>
      </c>
      <c r="D116" s="114">
        <v>24.72</v>
      </c>
      <c r="E116" s="114">
        <v>11.52</v>
      </c>
      <c r="F116" s="114">
        <v>1.2000000000000002</v>
      </c>
      <c r="G116" s="66">
        <v>3.5999999999999996</v>
      </c>
      <c r="H116" s="66"/>
      <c r="I116" s="66"/>
      <c r="J116" s="32">
        <f t="shared" si="47"/>
        <v>12.854016218446773</v>
      </c>
      <c r="K116" s="33">
        <f t="shared" si="71"/>
        <v>151.43038001938072</v>
      </c>
      <c r="L116" s="34">
        <f t="shared" si="48"/>
        <v>0.72798575656783893</v>
      </c>
      <c r="M116" s="32">
        <f t="shared" si="49"/>
        <v>2.0698169547583096</v>
      </c>
      <c r="N116" s="32">
        <f t="shared" si="50"/>
        <v>5.45</v>
      </c>
      <c r="O116" s="32">
        <f t="shared" si="51"/>
        <v>3.8688850972825501</v>
      </c>
      <c r="P116" s="33">
        <f t="shared" si="72"/>
        <v>6.3391518007628953</v>
      </c>
      <c r="Q116" s="32">
        <f t="shared" si="52"/>
        <v>4.2693348460045861</v>
      </c>
      <c r="R116" s="33">
        <f t="shared" si="73"/>
        <v>100.06423526776723</v>
      </c>
      <c r="S116" s="32">
        <f t="shared" si="53"/>
        <v>2.2484597254768568</v>
      </c>
      <c r="T116" s="33">
        <f t="shared" si="54"/>
        <v>169.9827762761085</v>
      </c>
      <c r="U116" s="33">
        <f t="shared" si="55"/>
        <v>89.522007588430398</v>
      </c>
      <c r="V116" s="33">
        <f t="shared" si="56"/>
        <v>259.50478386453892</v>
      </c>
      <c r="Y116" s="4"/>
      <c r="Z116" s="4"/>
      <c r="AA116" s="4"/>
      <c r="AB116" s="4"/>
      <c r="AC116" s="33">
        <f t="shared" si="57"/>
        <v>90746.470606209565</v>
      </c>
      <c r="AD116" s="33">
        <f t="shared" si="58"/>
        <v>30027.766131113469</v>
      </c>
      <c r="AE116" s="43"/>
      <c r="AF116" s="3">
        <f t="shared" si="59"/>
        <v>173.2852161354611</v>
      </c>
      <c r="AG116" s="3">
        <f t="shared" si="60"/>
        <v>432.79</v>
      </c>
      <c r="AH116" s="43"/>
      <c r="AI116" s="36" t="str">
        <f t="shared" si="61"/>
        <v>-</v>
      </c>
      <c r="AJ116" s="37">
        <f t="shared" si="74"/>
        <v>-49</v>
      </c>
      <c r="AK116" s="42"/>
      <c r="AL116" s="33">
        <f t="shared" si="63"/>
        <v>3319.0582035251628</v>
      </c>
      <c r="AM116" s="33">
        <f t="shared" si="64"/>
        <v>4898.2333119395244</v>
      </c>
      <c r="AN116" s="33">
        <f t="shared" si="22"/>
        <v>348277.51554589876</v>
      </c>
      <c r="AO116" s="33">
        <f t="shared" si="75"/>
        <v>2493794.0230355109</v>
      </c>
      <c r="AP116" s="43"/>
      <c r="AQ116" s="34">
        <f t="shared" si="62"/>
        <v>0.16031294408377936</v>
      </c>
    </row>
    <row r="117" spans="1:43" x14ac:dyDescent="0.2">
      <c r="A117" s="154">
        <f t="shared" si="65"/>
        <v>42370</v>
      </c>
      <c r="B117" s="67">
        <v>323.5</v>
      </c>
      <c r="C117" s="64">
        <v>5.71</v>
      </c>
      <c r="D117" s="114">
        <v>0</v>
      </c>
      <c r="E117" s="114">
        <v>0.96</v>
      </c>
      <c r="F117" s="114">
        <v>8.16</v>
      </c>
      <c r="G117" s="66">
        <v>3.3600000000000003</v>
      </c>
      <c r="H117" s="66"/>
      <c r="I117" s="66"/>
      <c r="J117" s="32">
        <f t="shared" si="47"/>
        <v>1.9166304698374734</v>
      </c>
      <c r="K117" s="33">
        <f t="shared" si="71"/>
        <v>144.61634354541138</v>
      </c>
      <c r="L117" s="34">
        <f t="shared" si="48"/>
        <v>0.73509893213291611</v>
      </c>
      <c r="M117" s="32">
        <f t="shared" si="49"/>
        <v>1.5142695918598527E-2</v>
      </c>
      <c r="N117" s="32">
        <f t="shared" si="50"/>
        <v>4.701121044326265</v>
      </c>
      <c r="O117" s="32">
        <f t="shared" si="51"/>
        <v>4.014403203561951</v>
      </c>
      <c r="P117" s="33">
        <f t="shared" si="72"/>
        <v>3.1847185963000459</v>
      </c>
      <c r="Q117" s="32">
        <f t="shared" si="52"/>
        <v>3.1695759003814477</v>
      </c>
      <c r="R117" s="33">
        <f t="shared" si="73"/>
        <v>101.79316817921034</v>
      </c>
      <c r="S117" s="32">
        <f t="shared" si="53"/>
        <v>2.2854702921188474</v>
      </c>
      <c r="T117" s="33">
        <f t="shared" si="54"/>
        <v>126.19607751518726</v>
      </c>
      <c r="U117" s="33">
        <f t="shared" si="55"/>
        <v>90.995576445472622</v>
      </c>
      <c r="V117" s="33">
        <f t="shared" si="56"/>
        <v>217.19165396065989</v>
      </c>
      <c r="Y117" s="4"/>
      <c r="Z117" s="4"/>
      <c r="AA117" s="4"/>
      <c r="AB117" s="4"/>
      <c r="AC117" s="33">
        <f t="shared" si="57"/>
        <v>36845.397012030335</v>
      </c>
      <c r="AD117" s="33">
        <f t="shared" si="58"/>
        <v>11301.464437620079</v>
      </c>
      <c r="AE117" s="43"/>
      <c r="AF117" s="3">
        <f t="shared" si="59"/>
        <v>106.30834603934011</v>
      </c>
      <c r="AG117" s="3">
        <f t="shared" si="60"/>
        <v>323.5</v>
      </c>
      <c r="AH117" s="43"/>
      <c r="AI117" s="36" t="str">
        <f t="shared" si="61"/>
        <v>-</v>
      </c>
      <c r="AJ117" s="37">
        <f t="shared" si="74"/>
        <v>-50</v>
      </c>
      <c r="AK117" s="42"/>
      <c r="AL117" s="33">
        <f t="shared" si="63"/>
        <v>3411.8314450560551</v>
      </c>
      <c r="AM117" s="33">
        <f t="shared" si="64"/>
        <v>5090.1848605449741</v>
      </c>
      <c r="AN117" s="33">
        <f t="shared" si="22"/>
        <v>158562.33937139952</v>
      </c>
      <c r="AO117" s="33">
        <f t="shared" si="75"/>
        <v>2816870.1872833199</v>
      </c>
      <c r="AP117" s="43"/>
      <c r="AQ117" s="34">
        <f t="shared" si="62"/>
        <v>0.10799064938995653</v>
      </c>
    </row>
    <row r="118" spans="1:43" x14ac:dyDescent="0.2">
      <c r="A118" s="154">
        <f t="shared" si="65"/>
        <v>42371</v>
      </c>
      <c r="B118" s="67">
        <v>198.75</v>
      </c>
      <c r="C118" s="64">
        <v>5.71</v>
      </c>
      <c r="D118" s="114">
        <v>1.2000000000000002</v>
      </c>
      <c r="E118" s="114">
        <v>0</v>
      </c>
      <c r="F118" s="114">
        <v>11.040000000000001</v>
      </c>
      <c r="G118" s="66">
        <v>32.64</v>
      </c>
      <c r="H118" s="66"/>
      <c r="I118" s="66"/>
      <c r="J118" s="32">
        <f t="shared" si="47"/>
        <v>14.831273721822813</v>
      </c>
      <c r="K118" s="33">
        <f t="shared" si="71"/>
        <v>147.83878020730205</v>
      </c>
      <c r="L118" s="34">
        <f t="shared" si="48"/>
        <v>0.70202108517189987</v>
      </c>
      <c r="M118" s="32">
        <f t="shared" si="49"/>
        <v>2.5434329636322954</v>
      </c>
      <c r="N118" s="32">
        <f t="shared" si="50"/>
        <v>5.71</v>
      </c>
      <c r="O118" s="32">
        <f t="shared" si="51"/>
        <v>3.3554040962998632</v>
      </c>
      <c r="P118" s="33">
        <f t="shared" si="72"/>
        <v>4.135792261782318</v>
      </c>
      <c r="Q118" s="32">
        <f t="shared" si="52"/>
        <v>1.592359298150023</v>
      </c>
      <c r="R118" s="33">
        <f t="shared" si="73"/>
        <v>102.82361310111892</v>
      </c>
      <c r="S118" s="32">
        <f t="shared" si="53"/>
        <v>2.3249591743912794</v>
      </c>
      <c r="T118" s="33">
        <f t="shared" si="54"/>
        <v>63.399490574491644</v>
      </c>
      <c r="U118" s="33">
        <f t="shared" si="55"/>
        <v>92.567818980393525</v>
      </c>
      <c r="V118" s="33">
        <f t="shared" si="56"/>
        <v>155.96730955488519</v>
      </c>
      <c r="Y118" s="4"/>
      <c r="Z118" s="4"/>
      <c r="AA118" s="4"/>
      <c r="AB118" s="4"/>
      <c r="AC118" s="33">
        <f t="shared" si="57"/>
        <v>4516.0481349706242</v>
      </c>
      <c r="AD118" s="33">
        <f t="shared" si="58"/>
        <v>1830.358601722518</v>
      </c>
      <c r="AE118" s="43"/>
      <c r="AF118" s="3">
        <f t="shared" si="59"/>
        <v>42.78269044511481</v>
      </c>
      <c r="AG118" s="3">
        <f t="shared" si="60"/>
        <v>198.75</v>
      </c>
      <c r="AH118" s="43"/>
      <c r="AI118" s="36" t="str">
        <f t="shared" si="61"/>
        <v>-</v>
      </c>
      <c r="AJ118" s="37">
        <f t="shared" si="74"/>
        <v>-51</v>
      </c>
      <c r="AK118" s="42"/>
      <c r="AL118" s="33">
        <f t="shared" si="63"/>
        <v>3443.3803421811731</v>
      </c>
      <c r="AM118" s="33">
        <f t="shared" si="64"/>
        <v>5157.3864091504238</v>
      </c>
      <c r="AN118" s="33">
        <f t="shared" si="22"/>
        <v>109559.22619026626</v>
      </c>
      <c r="AO118" s="33">
        <f t="shared" si="75"/>
        <v>2937816.7976073995</v>
      </c>
      <c r="AP118" s="43"/>
      <c r="AQ118" s="34">
        <f t="shared" si="62"/>
        <v>4.6336359523057299E-2</v>
      </c>
    </row>
    <row r="119" spans="1:43" x14ac:dyDescent="0.2">
      <c r="A119" s="154">
        <f t="shared" si="65"/>
        <v>42372</v>
      </c>
      <c r="B119" s="67">
        <v>231.58</v>
      </c>
      <c r="C119" s="64">
        <v>5.71</v>
      </c>
      <c r="D119" s="114">
        <v>0</v>
      </c>
      <c r="E119" s="114">
        <v>6.7200000000000006</v>
      </c>
      <c r="F119" s="114">
        <v>7.68</v>
      </c>
      <c r="G119" s="66">
        <v>11.52</v>
      </c>
      <c r="H119" s="66"/>
      <c r="I119" s="66"/>
      <c r="J119" s="32">
        <f t="shared" si="47"/>
        <v>6.542733341336568</v>
      </c>
      <c r="K119" s="33">
        <f t="shared" si="71"/>
        <v>144.52781907081965</v>
      </c>
      <c r="L119" s="34">
        <f t="shared" si="48"/>
        <v>0.71766398158884492</v>
      </c>
      <c r="M119" s="32">
        <f t="shared" si="49"/>
        <v>0.48226038388111481</v>
      </c>
      <c r="N119" s="32">
        <f t="shared" si="50"/>
        <v>5.71</v>
      </c>
      <c r="O119" s="32">
        <f t="shared" si="51"/>
        <v>3.6614340939378551</v>
      </c>
      <c r="P119" s="33">
        <f t="shared" si="72"/>
        <v>2.5501565147722736</v>
      </c>
      <c r="Q119" s="32">
        <f t="shared" si="52"/>
        <v>2.067896130891159</v>
      </c>
      <c r="R119" s="33">
        <f t="shared" si="73"/>
        <v>104.13655262612234</v>
      </c>
      <c r="S119" s="32">
        <f t="shared" si="53"/>
        <v>2.3484945689344423</v>
      </c>
      <c r="T119" s="33">
        <f t="shared" si="54"/>
        <v>82.332901507703539</v>
      </c>
      <c r="U119" s="33">
        <f t="shared" si="55"/>
        <v>93.504876355723155</v>
      </c>
      <c r="V119" s="33">
        <f t="shared" si="56"/>
        <v>175.83777786342671</v>
      </c>
      <c r="Y119" s="4"/>
      <c r="Z119" s="4"/>
      <c r="AA119" s="4"/>
      <c r="AB119" s="4"/>
      <c r="AC119" s="33">
        <f t="shared" si="57"/>
        <v>10006.310716404458</v>
      </c>
      <c r="AD119" s="33">
        <f t="shared" si="58"/>
        <v>3107.1953287230826</v>
      </c>
      <c r="AE119" s="43"/>
      <c r="AF119" s="3">
        <f t="shared" si="59"/>
        <v>55.742222136573304</v>
      </c>
      <c r="AG119" s="3">
        <f t="shared" si="60"/>
        <v>231.58</v>
      </c>
      <c r="AH119" s="43"/>
      <c r="AI119" s="36" t="str">
        <f t="shared" si="61"/>
        <v>-</v>
      </c>
      <c r="AJ119" s="37">
        <f t="shared" si="74"/>
        <v>-52</v>
      </c>
      <c r="AK119" s="42"/>
      <c r="AL119" s="33">
        <f t="shared" si="63"/>
        <v>3494.7997076148326</v>
      </c>
      <c r="AM119" s="33">
        <f t="shared" si="64"/>
        <v>5257.4179577558734</v>
      </c>
      <c r="AN119" s="33">
        <f t="shared" si="22"/>
        <v>53345.187795279307</v>
      </c>
      <c r="AO119" s="33">
        <f t="shared" si="75"/>
        <v>3106823.0957302647</v>
      </c>
      <c r="AP119" s="43"/>
      <c r="AQ119" s="34">
        <f t="shared" si="62"/>
        <v>5.7938394446716675E-2</v>
      </c>
    </row>
    <row r="120" spans="1:43" x14ac:dyDescent="0.2">
      <c r="A120" s="154">
        <f t="shared" si="65"/>
        <v>42373</v>
      </c>
      <c r="B120" s="67">
        <v>209.42</v>
      </c>
      <c r="C120" s="64">
        <v>5.71</v>
      </c>
      <c r="D120" s="114">
        <v>0</v>
      </c>
      <c r="E120" s="114">
        <v>0</v>
      </c>
      <c r="F120" s="114">
        <v>0</v>
      </c>
      <c r="G120" s="66">
        <v>0</v>
      </c>
      <c r="H120" s="66"/>
      <c r="I120" s="66"/>
      <c r="J120" s="32">
        <f t="shared" si="47"/>
        <v>0</v>
      </c>
      <c r="K120" s="33">
        <f t="shared" si="71"/>
        <v>137.17459309418149</v>
      </c>
      <c r="L120" s="34">
        <f t="shared" si="48"/>
        <v>0.70159135471271672</v>
      </c>
      <c r="M120" s="32">
        <f t="shared" si="49"/>
        <v>0</v>
      </c>
      <c r="N120" s="32">
        <f t="shared" si="50"/>
        <v>4.0060866354096127</v>
      </c>
      <c r="O120" s="32">
        <f t="shared" si="51"/>
        <v>3.3471393412285542</v>
      </c>
      <c r="P120" s="33">
        <f t="shared" si="72"/>
        <v>1.2750782573861368</v>
      </c>
      <c r="Q120" s="32">
        <f t="shared" si="52"/>
        <v>1.2750782573861368</v>
      </c>
      <c r="R120" s="33">
        <f t="shared" si="73"/>
        <v>105.10520981822144</v>
      </c>
      <c r="S120" s="32">
        <f t="shared" si="53"/>
        <v>2.3784821491294466</v>
      </c>
      <c r="T120" s="33">
        <f t="shared" si="54"/>
        <v>50.767004692225818</v>
      </c>
      <c r="U120" s="33">
        <f t="shared" si="55"/>
        <v>94.698826307931654</v>
      </c>
      <c r="V120" s="33">
        <f t="shared" si="56"/>
        <v>145.46583100015749</v>
      </c>
      <c r="Y120" s="4"/>
      <c r="Z120" s="4"/>
      <c r="AA120" s="4"/>
      <c r="AB120" s="4"/>
      <c r="AC120" s="33">
        <f t="shared" si="57"/>
        <v>6063.9780822109196</v>
      </c>
      <c r="AD120" s="33">
        <f t="shared" si="58"/>
        <v>4090.1357324604146</v>
      </c>
      <c r="AE120" s="43"/>
      <c r="AF120" s="3">
        <f t="shared" si="59"/>
        <v>63.954168999842494</v>
      </c>
      <c r="AG120" s="3">
        <f t="shared" si="60"/>
        <v>209.42</v>
      </c>
      <c r="AH120" s="43"/>
      <c r="AI120" s="36" t="str">
        <f t="shared" si="61"/>
        <v>-</v>
      </c>
      <c r="AJ120" s="37">
        <f t="shared" si="74"/>
        <v>-53</v>
      </c>
      <c r="AK120" s="42"/>
      <c r="AL120" s="33">
        <f t="shared" si="63"/>
        <v>3515.8471261852228</v>
      </c>
      <c r="AM120" s="33">
        <f t="shared" si="64"/>
        <v>5335.2895063613232</v>
      </c>
      <c r="AN120" s="33">
        <f t="shared" si="22"/>
        <v>23437.841210083301</v>
      </c>
      <c r="AO120" s="33">
        <f t="shared" si="75"/>
        <v>3310370.5747808735</v>
      </c>
      <c r="AP120" s="43"/>
      <c r="AQ120" s="34">
        <f t="shared" si="62"/>
        <v>9.3261288189707053E-2</v>
      </c>
    </row>
    <row r="121" spans="1:43" x14ac:dyDescent="0.2">
      <c r="A121" s="154">
        <f t="shared" si="65"/>
        <v>42374</v>
      </c>
      <c r="B121" s="67">
        <v>160.46</v>
      </c>
      <c r="C121" s="64">
        <v>5.71</v>
      </c>
      <c r="D121" s="114">
        <v>0</v>
      </c>
      <c r="E121" s="114">
        <v>0</v>
      </c>
      <c r="F121" s="114">
        <v>0</v>
      </c>
      <c r="G121" s="66">
        <v>0</v>
      </c>
      <c r="H121" s="66"/>
      <c r="I121" s="66"/>
      <c r="J121" s="32">
        <f t="shared" si="47"/>
        <v>0</v>
      </c>
      <c r="K121" s="33">
        <f t="shared" si="71"/>
        <v>130.68512991318471</v>
      </c>
      <c r="L121" s="34">
        <f t="shared" si="48"/>
        <v>0.66589608298146352</v>
      </c>
      <c r="M121" s="32">
        <f t="shared" si="49"/>
        <v>0</v>
      </c>
      <c r="N121" s="32">
        <f t="shared" si="50"/>
        <v>3.8022666338241566</v>
      </c>
      <c r="O121" s="32">
        <f t="shared" si="51"/>
        <v>2.6871965471726273</v>
      </c>
      <c r="P121" s="33">
        <f t="shared" si="72"/>
        <v>0.63753912869306839</v>
      </c>
      <c r="Q121" s="32">
        <f t="shared" si="52"/>
        <v>0.63753912869306839</v>
      </c>
      <c r="R121" s="33">
        <f t="shared" si="73"/>
        <v>105.39180005542069</v>
      </c>
      <c r="S121" s="32">
        <f t="shared" si="53"/>
        <v>2.4006063099733845</v>
      </c>
      <c r="T121" s="33">
        <f t="shared" si="54"/>
        <v>25.383502346112909</v>
      </c>
      <c r="U121" s="33">
        <f t="shared" si="55"/>
        <v>95.57969567486623</v>
      </c>
      <c r="V121" s="33">
        <f t="shared" si="56"/>
        <v>120.96319802097915</v>
      </c>
      <c r="Y121" s="4"/>
      <c r="Z121" s="4"/>
      <c r="AA121" s="4"/>
      <c r="AB121" s="4"/>
      <c r="AC121" s="33">
        <f t="shared" si="57"/>
        <v>835.87764276528355</v>
      </c>
      <c r="AD121" s="33">
        <f t="shared" si="58"/>
        <v>1559.9973665699861</v>
      </c>
      <c r="AE121" s="43"/>
      <c r="AF121" s="3">
        <f t="shared" si="59"/>
        <v>39.496801979020859</v>
      </c>
      <c r="AG121" s="3">
        <f t="shared" si="60"/>
        <v>160.46</v>
      </c>
      <c r="AH121" s="43"/>
      <c r="AI121" s="36" t="str">
        <f t="shared" si="61"/>
        <v>-</v>
      </c>
      <c r="AJ121" s="37">
        <f t="shared" si="74"/>
        <v>-54</v>
      </c>
      <c r="AK121" s="42"/>
      <c r="AL121" s="33">
        <f t="shared" si="63"/>
        <v>3512.3919117764344</v>
      </c>
      <c r="AM121" s="33">
        <f t="shared" si="64"/>
        <v>5364.201054966773</v>
      </c>
      <c r="AN121" s="33">
        <f t="shared" si="22"/>
        <v>15421.336696120046</v>
      </c>
      <c r="AO121" s="33">
        <f t="shared" si="75"/>
        <v>3429197.102803336</v>
      </c>
      <c r="AP121" s="43"/>
      <c r="AQ121" s="34">
        <f t="shared" si="62"/>
        <v>6.0588512383512212E-2</v>
      </c>
    </row>
    <row r="122" spans="1:43" x14ac:dyDescent="0.2">
      <c r="A122" s="154">
        <f t="shared" si="65"/>
        <v>42375</v>
      </c>
      <c r="B122" s="67">
        <v>135.46</v>
      </c>
      <c r="C122" s="64">
        <v>5.71</v>
      </c>
      <c r="D122" s="114">
        <v>0</v>
      </c>
      <c r="E122" s="114">
        <v>0</v>
      </c>
      <c r="F122" s="114">
        <v>0</v>
      </c>
      <c r="G122" s="66">
        <v>0</v>
      </c>
      <c r="H122" s="66"/>
      <c r="I122" s="66"/>
      <c r="J122" s="32">
        <f t="shared" si="47"/>
        <v>0</v>
      </c>
      <c r="K122" s="33">
        <f t="shared" si="71"/>
        <v>124.91435815577002</v>
      </c>
      <c r="L122" s="34">
        <f t="shared" si="48"/>
        <v>0.63439383453002285</v>
      </c>
      <c r="M122" s="32">
        <f t="shared" si="49"/>
        <v>0</v>
      </c>
      <c r="N122" s="32">
        <f t="shared" si="50"/>
        <v>3.6223887951664304</v>
      </c>
      <c r="O122" s="32">
        <f t="shared" si="51"/>
        <v>2.1483829622482635</v>
      </c>
      <c r="P122" s="33">
        <f t="shared" si="72"/>
        <v>0.3187695643465342</v>
      </c>
      <c r="Q122" s="32">
        <f t="shared" si="52"/>
        <v>0.3187695643465342</v>
      </c>
      <c r="R122" s="33">
        <f t="shared" si="73"/>
        <v>105.13303097763151</v>
      </c>
      <c r="S122" s="32">
        <f t="shared" si="53"/>
        <v>2.4071520400374524</v>
      </c>
      <c r="T122" s="33">
        <f t="shared" si="54"/>
        <v>12.691751173056455</v>
      </c>
      <c r="U122" s="33">
        <f t="shared" si="55"/>
        <v>95.840312705194847</v>
      </c>
      <c r="V122" s="33">
        <f t="shared" si="56"/>
        <v>108.53206387825131</v>
      </c>
      <c r="Y122" s="4"/>
      <c r="Z122" s="4"/>
      <c r="AA122" s="4"/>
      <c r="AB122" s="4"/>
      <c r="AC122" s="33">
        <f t="shared" si="57"/>
        <v>15.300212492795902</v>
      </c>
      <c r="AD122" s="33">
        <f t="shared" si="58"/>
        <v>725.11374377697848</v>
      </c>
      <c r="AE122" s="43"/>
      <c r="AF122" s="3">
        <f t="shared" si="59"/>
        <v>26.927936121748701</v>
      </c>
      <c r="AG122" s="3">
        <f t="shared" si="60"/>
        <v>135.46</v>
      </c>
      <c r="AH122" s="43"/>
      <c r="AI122" s="36" t="str">
        <f t="shared" si="61"/>
        <v>-</v>
      </c>
      <c r="AJ122" s="37">
        <f t="shared" si="74"/>
        <v>-55</v>
      </c>
      <c r="AK122" s="42"/>
      <c r="AL122" s="33">
        <f t="shared" si="63"/>
        <v>3496.5055632249182</v>
      </c>
      <c r="AM122" s="33">
        <f t="shared" si="64"/>
        <v>5368.1126035722227</v>
      </c>
      <c r="AN122" s="33">
        <f t="shared" si="22"/>
        <v>14465.143772510301</v>
      </c>
      <c r="AO122" s="33">
        <f t="shared" si="75"/>
        <v>3502912.9134775968</v>
      </c>
      <c r="AP122" s="43"/>
      <c r="AQ122" s="34">
        <f t="shared" si="62"/>
        <v>3.951700248399128E-2</v>
      </c>
    </row>
    <row r="123" spans="1:43" x14ac:dyDescent="0.2">
      <c r="A123" s="154">
        <f t="shared" si="65"/>
        <v>42376</v>
      </c>
      <c r="B123" s="67">
        <v>120.92</v>
      </c>
      <c r="C123" s="64">
        <v>5.71</v>
      </c>
      <c r="D123" s="114">
        <v>0</v>
      </c>
      <c r="E123" s="114">
        <v>0</v>
      </c>
      <c r="F123" s="114">
        <v>0</v>
      </c>
      <c r="G123" s="66">
        <v>0</v>
      </c>
      <c r="H123" s="66"/>
      <c r="I123" s="66"/>
      <c r="J123" s="32">
        <f t="shared" si="47"/>
        <v>0</v>
      </c>
      <c r="K123" s="33">
        <f t="shared" si="71"/>
        <v>119.74833943367254</v>
      </c>
      <c r="L123" s="34">
        <f t="shared" si="48"/>
        <v>0.60638037939694178</v>
      </c>
      <c r="M123" s="32">
        <f t="shared" si="49"/>
        <v>0</v>
      </c>
      <c r="N123" s="32">
        <f t="shared" si="50"/>
        <v>3.4624319663565375</v>
      </c>
      <c r="O123" s="32">
        <f t="shared" si="51"/>
        <v>1.7035867557409394</v>
      </c>
      <c r="P123" s="33">
        <f t="shared" si="72"/>
        <v>0.1593847821732671</v>
      </c>
      <c r="Q123" s="32">
        <f t="shared" si="52"/>
        <v>0.1593847821732671</v>
      </c>
      <c r="R123" s="33">
        <f t="shared" si="73"/>
        <v>104.43537598723994</v>
      </c>
      <c r="S123" s="32">
        <f t="shared" si="53"/>
        <v>2.4012417461325066</v>
      </c>
      <c r="T123" s="33">
        <f t="shared" si="54"/>
        <v>6.3458755865282273</v>
      </c>
      <c r="U123" s="33">
        <f t="shared" si="55"/>
        <v>95.604995447868305</v>
      </c>
      <c r="V123" s="33">
        <f t="shared" si="56"/>
        <v>101.95087103439654</v>
      </c>
      <c r="Y123" s="4"/>
      <c r="Z123" s="4"/>
      <c r="AA123" s="4"/>
      <c r="AB123" s="4"/>
      <c r="AC123" s="33">
        <f t="shared" si="57"/>
        <v>112.96397904631723</v>
      </c>
      <c r="AD123" s="33">
        <f t="shared" si="58"/>
        <v>359.82785371369619</v>
      </c>
      <c r="AE123" s="43"/>
      <c r="AF123" s="3">
        <f t="shared" si="59"/>
        <v>18.96912896560346</v>
      </c>
      <c r="AG123" s="3">
        <f t="shared" si="60"/>
        <v>120.92</v>
      </c>
      <c r="AH123" s="43"/>
      <c r="AI123" s="36" t="str">
        <f t="shared" si="61"/>
        <v>-</v>
      </c>
      <c r="AJ123" s="37">
        <f t="shared" si="74"/>
        <v>-56</v>
      </c>
      <c r="AK123" s="42"/>
      <c r="AL123" s="33">
        <f t="shared" si="63"/>
        <v>3474.0380218295472</v>
      </c>
      <c r="AM123" s="33">
        <f t="shared" si="64"/>
        <v>5357.4841521776725</v>
      </c>
      <c r="AN123" s="33">
        <f t="shared" si="22"/>
        <v>17134.699387324679</v>
      </c>
      <c r="AO123" s="33">
        <f t="shared" si="75"/>
        <v>3547369.3259233274</v>
      </c>
      <c r="AP123" s="43"/>
      <c r="AQ123" s="34">
        <f t="shared" si="62"/>
        <v>2.4609256979001775E-2</v>
      </c>
    </row>
    <row r="124" spans="1:43" x14ac:dyDescent="0.2">
      <c r="A124" s="154">
        <f t="shared" si="65"/>
        <v>42377</v>
      </c>
      <c r="B124" s="67">
        <v>111.79</v>
      </c>
      <c r="C124" s="64">
        <v>5.71</v>
      </c>
      <c r="D124" s="114">
        <v>0.96</v>
      </c>
      <c r="E124" s="114">
        <v>12.48</v>
      </c>
      <c r="F124" s="114">
        <v>0</v>
      </c>
      <c r="G124" s="66">
        <v>0</v>
      </c>
      <c r="H124" s="66"/>
      <c r="I124" s="66"/>
      <c r="J124" s="32">
        <f t="shared" si="47"/>
        <v>2.8195229827693593</v>
      </c>
      <c r="K124" s="33">
        <f t="shared" si="71"/>
        <v>116.71341558431941</v>
      </c>
      <c r="L124" s="34">
        <f t="shared" si="48"/>
        <v>0.58130261861006083</v>
      </c>
      <c r="M124" s="32">
        <f t="shared" si="49"/>
        <v>3.7590773183833942E-2</v>
      </c>
      <c r="N124" s="32">
        <f t="shared" si="50"/>
        <v>4.4840256836212342</v>
      </c>
      <c r="O124" s="32">
        <f t="shared" si="51"/>
        <v>1.3328303753174173</v>
      </c>
      <c r="P124" s="33">
        <f t="shared" si="72"/>
        <v>0.11728316427046749</v>
      </c>
      <c r="Q124" s="32">
        <f t="shared" si="52"/>
        <v>7.9692391086633549E-2</v>
      </c>
      <c r="R124" s="33">
        <f t="shared" si="73"/>
        <v>103.3828990784274</v>
      </c>
      <c r="S124" s="32">
        <f t="shared" si="53"/>
        <v>2.3853072841299574</v>
      </c>
      <c r="T124" s="33">
        <f t="shared" si="54"/>
        <v>3.1729377932641136</v>
      </c>
      <c r="U124" s="33">
        <f t="shared" si="55"/>
        <v>94.970567794063115</v>
      </c>
      <c r="V124" s="33">
        <f t="shared" si="56"/>
        <v>98.143505587327226</v>
      </c>
      <c r="Y124" s="4"/>
      <c r="Z124" s="4"/>
      <c r="AA124" s="4"/>
      <c r="AB124" s="4"/>
      <c r="AC124" s="33">
        <f t="shared" si="57"/>
        <v>390.39640151080471</v>
      </c>
      <c r="AD124" s="33">
        <f t="shared" si="58"/>
        <v>186.2268097551094</v>
      </c>
      <c r="AE124" s="43"/>
      <c r="AF124" s="3">
        <f t="shared" si="59"/>
        <v>13.64649441267278</v>
      </c>
      <c r="AG124" s="3">
        <f t="shared" si="60"/>
        <v>111.79</v>
      </c>
      <c r="AH124" s="43"/>
      <c r="AI124" s="36" t="str">
        <f t="shared" si="61"/>
        <v>-</v>
      </c>
      <c r="AJ124" s="37">
        <f t="shared" si="74"/>
        <v>-57</v>
      </c>
      <c r="AK124" s="42"/>
      <c r="AL124" s="33">
        <f t="shared" si="63"/>
        <v>3447.7631149871072</v>
      </c>
      <c r="AM124" s="33">
        <f t="shared" si="64"/>
        <v>5337.7257007831222</v>
      </c>
      <c r="AN124" s="33">
        <f t="shared" si="22"/>
        <v>22697.841667682038</v>
      </c>
      <c r="AO124" s="33">
        <f t="shared" si="75"/>
        <v>3571958.5757087595</v>
      </c>
      <c r="AP124" s="43"/>
      <c r="AQ124" s="34">
        <f t="shared" si="62"/>
        <v>1.4901716304558896E-2</v>
      </c>
    </row>
    <row r="125" spans="1:43" x14ac:dyDescent="0.2">
      <c r="A125" s="154">
        <f t="shared" si="65"/>
        <v>42378</v>
      </c>
      <c r="B125" s="67">
        <v>157.41999999999999</v>
      </c>
      <c r="C125" s="64">
        <v>5.71</v>
      </c>
      <c r="D125" s="114">
        <v>31.200000000000003</v>
      </c>
      <c r="E125" s="114">
        <v>23.28</v>
      </c>
      <c r="F125" s="114">
        <v>23.28</v>
      </c>
      <c r="G125" s="66">
        <v>34.56</v>
      </c>
      <c r="H125" s="66"/>
      <c r="I125" s="66"/>
      <c r="J125" s="32">
        <f t="shared" si="47"/>
        <v>31.596317748301967</v>
      </c>
      <c r="K125" s="33">
        <f t="shared" si="71"/>
        <v>133.66389007390555</v>
      </c>
      <c r="L125" s="34">
        <f t="shared" si="48"/>
        <v>0.5665699785646573</v>
      </c>
      <c r="M125" s="32">
        <f t="shared" si="49"/>
        <v>7.8087420545972464</v>
      </c>
      <c r="N125" s="32">
        <f t="shared" si="50"/>
        <v>5.71</v>
      </c>
      <c r="O125" s="32">
        <f t="shared" si="51"/>
        <v>1.1271012041185671</v>
      </c>
      <c r="P125" s="33">
        <f t="shared" si="72"/>
        <v>7.8673836367324803</v>
      </c>
      <c r="Q125" s="32">
        <f t="shared" si="52"/>
        <v>5.8641582135233745E-2</v>
      </c>
      <c r="R125" s="33">
        <f t="shared" si="73"/>
        <v>102.14873160423551</v>
      </c>
      <c r="S125" s="32">
        <f t="shared" si="53"/>
        <v>2.3612686783104517</v>
      </c>
      <c r="T125" s="33">
        <f t="shared" si="54"/>
        <v>2.3348037331620843</v>
      </c>
      <c r="U125" s="33">
        <f t="shared" si="55"/>
        <v>94.01347515495317</v>
      </c>
      <c r="V125" s="33">
        <f t="shared" si="56"/>
        <v>96.34827888811526</v>
      </c>
      <c r="Y125" s="4"/>
      <c r="Z125" s="4"/>
      <c r="AA125" s="4"/>
      <c r="AB125" s="4"/>
      <c r="AC125" s="33">
        <f t="shared" si="57"/>
        <v>669.33702724414798</v>
      </c>
      <c r="AD125" s="33">
        <f t="shared" si="58"/>
        <v>3729.7551195678266</v>
      </c>
      <c r="AE125" s="43"/>
      <c r="AF125" s="3">
        <f t="shared" si="59"/>
        <v>61.071721111884727</v>
      </c>
      <c r="AG125" s="3">
        <f t="shared" si="60"/>
        <v>157.41999999999999</v>
      </c>
      <c r="AH125" s="43"/>
      <c r="AI125" s="36" t="str">
        <f t="shared" si="61"/>
        <v>-</v>
      </c>
      <c r="AJ125" s="37">
        <f t="shared" si="74"/>
        <v>-58</v>
      </c>
      <c r="AK125" s="42"/>
      <c r="AL125" s="33">
        <f t="shared" si="63"/>
        <v>3419.6929814454552</v>
      </c>
      <c r="AM125" s="33">
        <f t="shared" si="64"/>
        <v>5363.597249388572</v>
      </c>
      <c r="AN125" s="33">
        <f t="shared" si="22"/>
        <v>15571.665660698176</v>
      </c>
      <c r="AO125" s="33">
        <f t="shared" si="75"/>
        <v>3778763.8029274647</v>
      </c>
      <c r="AP125" s="43"/>
      <c r="AQ125" s="34">
        <f t="shared" si="62"/>
        <v>0.15050831810252557</v>
      </c>
    </row>
    <row r="126" spans="1:43" x14ac:dyDescent="0.2">
      <c r="A126" s="154">
        <f t="shared" si="65"/>
        <v>42379</v>
      </c>
      <c r="B126" s="67">
        <v>337</v>
      </c>
      <c r="C126" s="64">
        <v>5.71</v>
      </c>
      <c r="D126" s="114">
        <v>48.239999999999995</v>
      </c>
      <c r="E126" s="114">
        <v>61.92</v>
      </c>
      <c r="F126" s="114">
        <v>55.679999999999993</v>
      </c>
      <c r="G126" s="66">
        <v>79.92</v>
      </c>
      <c r="H126" s="66"/>
      <c r="I126" s="66"/>
      <c r="J126" s="32">
        <f t="shared" si="47"/>
        <v>66.039288975636481</v>
      </c>
      <c r="K126" s="33">
        <f t="shared" si="71"/>
        <v>160.81021551830145</v>
      </c>
      <c r="L126" s="34">
        <f t="shared" si="48"/>
        <v>0.64885383531022112</v>
      </c>
      <c r="M126" s="32">
        <f t="shared" si="49"/>
        <v>30.792333593020409</v>
      </c>
      <c r="N126" s="32">
        <f t="shared" si="50"/>
        <v>5.71</v>
      </c>
      <c r="O126" s="32">
        <f t="shared" si="51"/>
        <v>2.3906299382201808</v>
      </c>
      <c r="P126" s="33">
        <f t="shared" si="72"/>
        <v>34.726025411386644</v>
      </c>
      <c r="Q126" s="32">
        <f t="shared" si="52"/>
        <v>3.9336918183662402</v>
      </c>
      <c r="R126" s="33">
        <f t="shared" si="73"/>
        <v>102.20628128821322</v>
      </c>
      <c r="S126" s="32">
        <f t="shared" si="53"/>
        <v>2.3330802542424816</v>
      </c>
      <c r="T126" s="33">
        <f t="shared" si="54"/>
        <v>156.61921128680402</v>
      </c>
      <c r="U126" s="33">
        <f t="shared" si="55"/>
        <v>92.891158270765459</v>
      </c>
      <c r="V126" s="33">
        <f t="shared" si="56"/>
        <v>249.51036955756948</v>
      </c>
      <c r="Y126" s="4"/>
      <c r="Z126" s="4"/>
      <c r="AA126" s="4"/>
      <c r="AB126" s="4"/>
      <c r="AC126" s="33">
        <f t="shared" si="57"/>
        <v>42210.338824377475</v>
      </c>
      <c r="AD126" s="33">
        <f t="shared" si="58"/>
        <v>7654.4354349530659</v>
      </c>
      <c r="AE126" s="43"/>
      <c r="AF126" s="3">
        <f t="shared" si="59"/>
        <v>87.489630442430524</v>
      </c>
      <c r="AG126" s="3">
        <f t="shared" si="60"/>
        <v>337</v>
      </c>
      <c r="AH126" s="43"/>
      <c r="AI126" s="36" t="str">
        <f t="shared" si="61"/>
        <v>-</v>
      </c>
      <c r="AJ126" s="37">
        <f t="shared" si="74"/>
        <v>-59</v>
      </c>
      <c r="AK126" s="42"/>
      <c r="AL126" s="33">
        <f t="shared" si="63"/>
        <v>3544.7849385732575</v>
      </c>
      <c r="AM126" s="33">
        <f t="shared" si="64"/>
        <v>5569.0487979940217</v>
      </c>
      <c r="AN126" s="33">
        <f t="shared" si="22"/>
        <v>6506.8532479317937</v>
      </c>
      <c r="AO126" s="33">
        <f t="shared" si="75"/>
        <v>4097644.1725570476</v>
      </c>
      <c r="AP126" s="43"/>
      <c r="AQ126" s="34">
        <f t="shared" si="62"/>
        <v>6.7398985946456047E-2</v>
      </c>
    </row>
    <row r="127" spans="1:43" x14ac:dyDescent="0.2">
      <c r="A127" s="154">
        <f t="shared" si="65"/>
        <v>42380</v>
      </c>
      <c r="B127" s="67">
        <v>850.96</v>
      </c>
      <c r="C127" s="64">
        <v>5.71</v>
      </c>
      <c r="D127" s="114">
        <v>75.12</v>
      </c>
      <c r="E127" s="114">
        <v>93.84</v>
      </c>
      <c r="F127" s="114">
        <v>5.76</v>
      </c>
      <c r="G127" s="66">
        <v>34.799999999999997</v>
      </c>
      <c r="H127" s="66"/>
      <c r="I127" s="66"/>
      <c r="J127" s="32">
        <f t="shared" si="47"/>
        <v>61.023058931266561</v>
      </c>
      <c r="K127" s="33">
        <f t="shared" si="71"/>
        <v>176.8853329280544</v>
      </c>
      <c r="L127" s="34">
        <f t="shared" si="48"/>
        <v>0.7806321141665119</v>
      </c>
      <c r="M127" s="32">
        <f t="shared" si="49"/>
        <v>34.242659798911376</v>
      </c>
      <c r="N127" s="32">
        <f t="shared" si="50"/>
        <v>5.71</v>
      </c>
      <c r="O127" s="32">
        <f t="shared" si="51"/>
        <v>4.9952817226022406</v>
      </c>
      <c r="P127" s="33">
        <f t="shared" si="72"/>
        <v>51.605672504604698</v>
      </c>
      <c r="Q127" s="32">
        <f t="shared" si="52"/>
        <v>17.363012705693322</v>
      </c>
      <c r="R127" s="33">
        <f t="shared" si="73"/>
        <v>104.86716831997433</v>
      </c>
      <c r="S127" s="32">
        <f t="shared" si="53"/>
        <v>2.3343946908411319</v>
      </c>
      <c r="T127" s="33">
        <f t="shared" si="54"/>
        <v>691.3051355044563</v>
      </c>
      <c r="U127" s="33">
        <f t="shared" si="55"/>
        <v>92.943492320526545</v>
      </c>
      <c r="V127" s="33">
        <f t="shared" si="56"/>
        <v>784.24862782498292</v>
      </c>
      <c r="Y127" s="4"/>
      <c r="Z127" s="4"/>
      <c r="AA127" s="4"/>
      <c r="AB127" s="4"/>
      <c r="AC127" s="33">
        <f t="shared" si="57"/>
        <v>517552.9762668914</v>
      </c>
      <c r="AD127" s="33">
        <f t="shared" si="58"/>
        <v>4450.4071774736485</v>
      </c>
      <c r="AE127" s="43"/>
      <c r="AF127" s="3">
        <f t="shared" si="59"/>
        <v>66.711372175017118</v>
      </c>
      <c r="AG127" s="3">
        <f t="shared" si="60"/>
        <v>850.96</v>
      </c>
      <c r="AH127" s="43"/>
      <c r="AI127" s="36" t="str">
        <f t="shared" si="61"/>
        <v>-</v>
      </c>
      <c r="AJ127" s="37">
        <f t="shared" si="74"/>
        <v>-60</v>
      </c>
      <c r="AK127" s="42"/>
      <c r="AL127" s="33">
        <f t="shared" si="63"/>
        <v>4204.6151539684734</v>
      </c>
      <c r="AM127" s="33">
        <f t="shared" si="64"/>
        <v>6288.4603465994714</v>
      </c>
      <c r="AN127" s="33">
        <f t="shared" si="22"/>
        <v>640122.59295941796</v>
      </c>
      <c r="AO127" s="33">
        <f t="shared" si="75"/>
        <v>4342410.7868513213</v>
      </c>
      <c r="AP127" s="43"/>
      <c r="AQ127" s="34">
        <f t="shared" si="62"/>
        <v>6.1458429035933064E-3</v>
      </c>
    </row>
    <row r="128" spans="1:43" x14ac:dyDescent="0.2">
      <c r="A128" s="154">
        <f t="shared" si="65"/>
        <v>42381</v>
      </c>
      <c r="B128" s="67">
        <v>944.67</v>
      </c>
      <c r="C128" s="64">
        <v>5.71</v>
      </c>
      <c r="D128" s="114">
        <v>30</v>
      </c>
      <c r="E128" s="114">
        <v>6.9599999999999991</v>
      </c>
      <c r="F128" s="114">
        <v>1.92</v>
      </c>
      <c r="G128" s="66">
        <v>10.08</v>
      </c>
      <c r="H128" s="66"/>
      <c r="I128" s="66"/>
      <c r="J128" s="32">
        <f t="shared" si="47"/>
        <v>16.677308972824477</v>
      </c>
      <c r="K128" s="33">
        <f t="shared" si="71"/>
        <v>175.4905994467415</v>
      </c>
      <c r="L128" s="34">
        <f t="shared" si="48"/>
        <v>0.8586666646992932</v>
      </c>
      <c r="M128" s="32">
        <f t="shared" si="49"/>
        <v>5.4870992158002805</v>
      </c>
      <c r="N128" s="32">
        <f t="shared" si="50"/>
        <v>5.71</v>
      </c>
      <c r="O128" s="32">
        <f t="shared" si="51"/>
        <v>6.8749432383370976</v>
      </c>
      <c r="P128" s="33">
        <f t="shared" si="72"/>
        <v>31.289935468102627</v>
      </c>
      <c r="Q128" s="32">
        <f t="shared" si="52"/>
        <v>25.802836252302349</v>
      </c>
      <c r="R128" s="33">
        <f t="shared" si="73"/>
        <v>109.34694212367197</v>
      </c>
      <c r="S128" s="32">
        <f t="shared" si="53"/>
        <v>2.3951694346394614</v>
      </c>
      <c r="T128" s="33">
        <f t="shared" si="54"/>
        <v>1027.3351470824082</v>
      </c>
      <c r="U128" s="33">
        <f t="shared" si="55"/>
        <v>95.363227490274838</v>
      </c>
      <c r="V128" s="33">
        <f t="shared" si="56"/>
        <v>1122.6983745726832</v>
      </c>
      <c r="Y128" s="4"/>
      <c r="Z128" s="4"/>
      <c r="AA128" s="4"/>
      <c r="AB128" s="4"/>
      <c r="AC128" s="33">
        <f t="shared" si="57"/>
        <v>661166.65280652465</v>
      </c>
      <c r="AD128" s="33">
        <f t="shared" si="58"/>
        <v>31694.1021529916</v>
      </c>
      <c r="AE128" s="43"/>
      <c r="AF128" s="3">
        <f t="shared" si="59"/>
        <v>-178.02837457268322</v>
      </c>
      <c r="AG128" s="3">
        <f t="shared" si="60"/>
        <v>944.67</v>
      </c>
      <c r="AH128" s="43"/>
      <c r="AI128" s="36" t="str">
        <f t="shared" si="61"/>
        <v>+</v>
      </c>
      <c r="AJ128" s="37">
        <f t="shared" si="74"/>
        <v>-59</v>
      </c>
      <c r="AK128" s="42"/>
      <c r="AL128" s="33">
        <f t="shared" si="63"/>
        <v>5202.8951161113891</v>
      </c>
      <c r="AM128" s="33">
        <f t="shared" si="64"/>
        <v>7101.5818952049212</v>
      </c>
      <c r="AN128" s="33">
        <f t="shared" si="22"/>
        <v>2602408.321289489</v>
      </c>
      <c r="AO128" s="33">
        <f t="shared" si="75"/>
        <v>3605011.4851045711</v>
      </c>
      <c r="AP128" s="43"/>
      <c r="AQ128" s="34">
        <f t="shared" si="62"/>
        <v>3.5515522316418885E-2</v>
      </c>
    </row>
    <row r="129" spans="1:43" x14ac:dyDescent="0.2">
      <c r="A129" s="154">
        <f t="shared" si="65"/>
        <v>42382</v>
      </c>
      <c r="B129" s="67">
        <v>967.08</v>
      </c>
      <c r="C129" s="64">
        <v>5.71</v>
      </c>
      <c r="D129" s="114">
        <v>0</v>
      </c>
      <c r="E129" s="114">
        <v>25.92</v>
      </c>
      <c r="F129" s="114">
        <v>0</v>
      </c>
      <c r="G129" s="66">
        <v>0.24</v>
      </c>
      <c r="H129" s="66"/>
      <c r="I129" s="66"/>
      <c r="J129" s="32">
        <f t="shared" si="47"/>
        <v>5.2341275589938423</v>
      </c>
      <c r="K129" s="33">
        <f t="shared" si="71"/>
        <v>167.94370506719946</v>
      </c>
      <c r="L129" s="34">
        <f t="shared" si="48"/>
        <v>0.85189611381913344</v>
      </c>
      <c r="M129" s="32">
        <f t="shared" si="49"/>
        <v>0.51600505647867367</v>
      </c>
      <c r="N129" s="32">
        <f t="shared" si="50"/>
        <v>5.563099088007144</v>
      </c>
      <c r="O129" s="32">
        <f t="shared" si="51"/>
        <v>6.7019177940500763</v>
      </c>
      <c r="P129" s="33">
        <f t="shared" si="72"/>
        <v>16.160972790529986</v>
      </c>
      <c r="Q129" s="32">
        <f t="shared" si="52"/>
        <v>15.644967734051313</v>
      </c>
      <c r="R129" s="33">
        <f t="shared" si="73"/>
        <v>113.55137230799869</v>
      </c>
      <c r="S129" s="32">
        <f t="shared" si="53"/>
        <v>2.4974876097233536</v>
      </c>
      <c r="T129" s="33">
        <f t="shared" si="54"/>
        <v>622.90149311500602</v>
      </c>
      <c r="U129" s="33">
        <f t="shared" si="55"/>
        <v>99.4370066834298</v>
      </c>
      <c r="V129" s="33">
        <f t="shared" si="56"/>
        <v>722.33849979843581</v>
      </c>
      <c r="Y129" s="4"/>
      <c r="Z129" s="4"/>
      <c r="AA129" s="4"/>
      <c r="AB129" s="4"/>
      <c r="AC129" s="33">
        <f t="shared" si="57"/>
        <v>698112.96871502104</v>
      </c>
      <c r="AD129" s="33">
        <f t="shared" si="58"/>
        <v>59898.401920912263</v>
      </c>
      <c r="AE129" s="43"/>
      <c r="AF129" s="3">
        <f t="shared" si="59"/>
        <v>244.74150020156424</v>
      </c>
      <c r="AG129" s="3">
        <f t="shared" si="60"/>
        <v>967.08</v>
      </c>
      <c r="AH129" s="43"/>
      <c r="AI129" s="36" t="str">
        <f t="shared" si="61"/>
        <v>-</v>
      </c>
      <c r="AJ129" s="37">
        <f t="shared" si="74"/>
        <v>-60</v>
      </c>
      <c r="AK129" s="42"/>
      <c r="AL129" s="33">
        <f t="shared" si="63"/>
        <v>5800.8152034800578</v>
      </c>
      <c r="AM129" s="33">
        <f t="shared" si="64"/>
        <v>7937.1134438103709</v>
      </c>
      <c r="AN129" s="33">
        <f t="shared" si="22"/>
        <v>5996277.2129204394</v>
      </c>
      <c r="AO129" s="33">
        <f t="shared" si="75"/>
        <v>4563770.1716383919</v>
      </c>
      <c r="AP129" s="43"/>
      <c r="AQ129" s="34">
        <f t="shared" si="62"/>
        <v>6.4045767140804066E-2</v>
      </c>
    </row>
    <row r="130" spans="1:43" x14ac:dyDescent="0.2">
      <c r="A130" s="154">
        <f t="shared" si="65"/>
        <v>42383</v>
      </c>
      <c r="B130" s="67">
        <v>704</v>
      </c>
      <c r="C130" s="64">
        <v>5.71</v>
      </c>
      <c r="D130" s="114">
        <v>0</v>
      </c>
      <c r="E130" s="114">
        <v>0</v>
      </c>
      <c r="F130" s="114">
        <v>3.5999999999999996</v>
      </c>
      <c r="G130" s="66">
        <v>0</v>
      </c>
      <c r="H130" s="66"/>
      <c r="I130" s="66"/>
      <c r="J130" s="32">
        <f t="shared" si="47"/>
        <v>0.12544829539369784</v>
      </c>
      <c r="K130" s="33">
        <f t="shared" si="71"/>
        <v>157.59240332389777</v>
      </c>
      <c r="L130" s="34">
        <f t="shared" si="48"/>
        <v>0.81526070420970609</v>
      </c>
      <c r="M130" s="32">
        <f t="shared" si="49"/>
        <v>0</v>
      </c>
      <c r="N130" s="32">
        <f t="shared" si="50"/>
        <v>4.6783138507865463</v>
      </c>
      <c r="O130" s="32">
        <f t="shared" si="51"/>
        <v>5.7984361879088482</v>
      </c>
      <c r="P130" s="33">
        <f t="shared" si="72"/>
        <v>8.0804863952649928</v>
      </c>
      <c r="Q130" s="32">
        <f t="shared" si="52"/>
        <v>8.0804863952649928</v>
      </c>
      <c r="R130" s="33">
        <f t="shared" si="73"/>
        <v>116.75629156805816</v>
      </c>
      <c r="S130" s="32">
        <f t="shared" si="53"/>
        <v>2.5935169278493855</v>
      </c>
      <c r="T130" s="33">
        <f t="shared" si="54"/>
        <v>321.72306944110619</v>
      </c>
      <c r="U130" s="33">
        <f t="shared" si="55"/>
        <v>103.2603962014107</v>
      </c>
      <c r="V130" s="33">
        <f t="shared" si="56"/>
        <v>424.98346564251688</v>
      </c>
      <c r="Y130" s="4"/>
      <c r="Z130" s="4"/>
      <c r="AA130" s="4"/>
      <c r="AB130" s="4"/>
      <c r="AC130" s="33">
        <f t="shared" si="57"/>
        <v>327700.77550077758</v>
      </c>
      <c r="AD130" s="33">
        <f t="shared" si="58"/>
        <v>77850.226444860557</v>
      </c>
      <c r="AE130" s="43"/>
      <c r="AF130" s="3">
        <f t="shared" si="59"/>
        <v>279.01653435748312</v>
      </c>
      <c r="AG130" s="3">
        <f t="shared" si="60"/>
        <v>704</v>
      </c>
      <c r="AH130" s="43"/>
      <c r="AI130" s="36" t="str">
        <f t="shared" si="61"/>
        <v>-</v>
      </c>
      <c r="AJ130" s="37">
        <f t="shared" si="74"/>
        <v>-61</v>
      </c>
      <c r="AK130" s="42"/>
      <c r="AL130" s="33">
        <f t="shared" si="63"/>
        <v>6101.3802566928071</v>
      </c>
      <c r="AM130" s="33">
        <f t="shared" si="64"/>
        <v>8509.5649924158206</v>
      </c>
      <c r="AN130" s="33">
        <f t="shared" si="22"/>
        <v>9127536.2223743983</v>
      </c>
      <c r="AO130" s="33">
        <f t="shared" si="75"/>
        <v>5799353.7213693205</v>
      </c>
      <c r="AP130" s="43"/>
      <c r="AQ130" s="34">
        <f t="shared" si="62"/>
        <v>0.15707771025322134</v>
      </c>
    </row>
    <row r="131" spans="1:43" x14ac:dyDescent="0.2">
      <c r="A131" s="154">
        <f t="shared" si="65"/>
        <v>42384</v>
      </c>
      <c r="B131" s="67">
        <v>414.42</v>
      </c>
      <c r="C131" s="64">
        <v>5.71</v>
      </c>
      <c r="D131" s="114">
        <v>0.24</v>
      </c>
      <c r="E131" s="114">
        <v>0</v>
      </c>
      <c r="F131" s="114">
        <v>0.24</v>
      </c>
      <c r="G131" s="66">
        <v>0</v>
      </c>
      <c r="H131" s="66"/>
      <c r="I131" s="66"/>
      <c r="J131" s="32">
        <f t="shared" si="47"/>
        <v>9.5610303095293087E-2</v>
      </c>
      <c r="K131" s="33">
        <f t="shared" si="71"/>
        <v>148.64816994967268</v>
      </c>
      <c r="L131" s="34">
        <f t="shared" si="48"/>
        <v>0.76501166662086295</v>
      </c>
      <c r="M131" s="32">
        <f t="shared" si="49"/>
        <v>0</v>
      </c>
      <c r="N131" s="32">
        <f t="shared" si="50"/>
        <v>4.3906839221833645</v>
      </c>
      <c r="O131" s="32">
        <f t="shared" si="51"/>
        <v>4.6491597551370312</v>
      </c>
      <c r="P131" s="33">
        <f t="shared" si="72"/>
        <v>4.0402431976324964</v>
      </c>
      <c r="Q131" s="32">
        <f t="shared" si="52"/>
        <v>4.0402431976324964</v>
      </c>
      <c r="R131" s="33">
        <f t="shared" si="73"/>
        <v>118.73873393828036</v>
      </c>
      <c r="S131" s="32">
        <f t="shared" si="53"/>
        <v>2.6667173849148367</v>
      </c>
      <c r="T131" s="33">
        <f t="shared" si="54"/>
        <v>160.8615347205531</v>
      </c>
      <c r="U131" s="33">
        <f t="shared" si="55"/>
        <v>106.17485884383144</v>
      </c>
      <c r="V131" s="33">
        <f t="shared" si="56"/>
        <v>267.03639356438458</v>
      </c>
      <c r="Y131" s="4"/>
      <c r="Z131" s="4"/>
      <c r="AA131" s="4"/>
      <c r="AB131" s="4"/>
      <c r="AC131" s="33">
        <f t="shared" si="57"/>
        <v>80016.313010445345</v>
      </c>
      <c r="AD131" s="33">
        <f t="shared" si="58"/>
        <v>21721.927445968384</v>
      </c>
      <c r="AE131" s="43"/>
      <c r="AF131" s="3">
        <f t="shared" si="59"/>
        <v>147.38360643561543</v>
      </c>
      <c r="AG131" s="3">
        <f t="shared" si="60"/>
        <v>414.42</v>
      </c>
      <c r="AH131" s="43"/>
      <c r="AI131" s="36" t="str">
        <f t="shared" si="61"/>
        <v>-</v>
      </c>
      <c r="AJ131" s="37">
        <f t="shared" si="74"/>
        <v>-62</v>
      </c>
      <c r="AK131" s="42"/>
      <c r="AL131" s="33">
        <f t="shared" si="63"/>
        <v>6243.9982378274244</v>
      </c>
      <c r="AM131" s="33">
        <f t="shared" si="64"/>
        <v>8792.4365410212704</v>
      </c>
      <c r="AN131" s="33">
        <f t="shared" si="22"/>
        <v>10916764.980206946</v>
      </c>
      <c r="AO131" s="33">
        <f t="shared" si="75"/>
        <v>6494537.7851855289</v>
      </c>
      <c r="AP131" s="43"/>
      <c r="AQ131" s="34">
        <f t="shared" si="62"/>
        <v>0.12647856978995145</v>
      </c>
    </row>
    <row r="132" spans="1:43" x14ac:dyDescent="0.2">
      <c r="A132" s="154">
        <f t="shared" si="65"/>
        <v>42385</v>
      </c>
      <c r="B132" s="67">
        <v>232.88</v>
      </c>
      <c r="C132" s="64">
        <v>5.71</v>
      </c>
      <c r="D132" s="114">
        <v>0.48</v>
      </c>
      <c r="E132" s="114">
        <v>0</v>
      </c>
      <c r="F132" s="114">
        <v>0</v>
      </c>
      <c r="G132" s="66">
        <v>0</v>
      </c>
      <c r="H132" s="66"/>
      <c r="I132" s="66"/>
      <c r="J132" s="32">
        <f t="shared" si="47"/>
        <v>0.17449416680475979</v>
      </c>
      <c r="K132" s="33">
        <f t="shared" si="71"/>
        <v>140.91390260338065</v>
      </c>
      <c r="L132" s="34">
        <f t="shared" si="48"/>
        <v>0.72159305800811979</v>
      </c>
      <c r="M132" s="32">
        <f t="shared" si="49"/>
        <v>0</v>
      </c>
      <c r="N132" s="32">
        <f t="shared" si="50"/>
        <v>4.1688767486018987</v>
      </c>
      <c r="O132" s="32">
        <f t="shared" si="51"/>
        <v>3.7398847644948852</v>
      </c>
      <c r="P132" s="33">
        <f t="shared" si="72"/>
        <v>2.0201215988162482</v>
      </c>
      <c r="Q132" s="32">
        <f t="shared" si="52"/>
        <v>2.0201215988162482</v>
      </c>
      <c r="R132" s="33">
        <f t="shared" si="73"/>
        <v>119.76662227154725</v>
      </c>
      <c r="S132" s="32">
        <f t="shared" si="53"/>
        <v>2.7119964312280005</v>
      </c>
      <c r="T132" s="33">
        <f t="shared" si="54"/>
        <v>80.430767360276548</v>
      </c>
      <c r="U132" s="33">
        <f t="shared" si="55"/>
        <v>107.9776356877815</v>
      </c>
      <c r="V132" s="33">
        <f t="shared" si="56"/>
        <v>188.40840304805803</v>
      </c>
      <c r="Y132" s="4"/>
      <c r="Z132" s="4"/>
      <c r="AA132" s="4"/>
      <c r="AB132" s="4"/>
      <c r="AC132" s="33">
        <f t="shared" si="57"/>
        <v>10268.082742778623</v>
      </c>
      <c r="AD132" s="33">
        <f t="shared" si="58"/>
        <v>1977.7229354559736</v>
      </c>
      <c r="AE132" s="43"/>
      <c r="AF132" s="3">
        <f t="shared" si="59"/>
        <v>44.471596951941962</v>
      </c>
      <c r="AG132" s="3">
        <f t="shared" si="60"/>
        <v>232.88</v>
      </c>
      <c r="AH132" s="43"/>
      <c r="AI132" s="36" t="str">
        <f t="shared" si="61"/>
        <v>-</v>
      </c>
      <c r="AJ132" s="37">
        <f t="shared" si="74"/>
        <v>-63</v>
      </c>
      <c r="AK132" s="42"/>
      <c r="AL132" s="33">
        <f t="shared" si="63"/>
        <v>6307.9882284457153</v>
      </c>
      <c r="AM132" s="33">
        <f t="shared" si="64"/>
        <v>8893.7680896267193</v>
      </c>
      <c r="AN132" s="33">
        <f t="shared" si="22"/>
        <v>11596642.639046814</v>
      </c>
      <c r="AO132" s="33">
        <f t="shared" si="75"/>
        <v>6686257.4904892519</v>
      </c>
      <c r="AP132" s="43"/>
      <c r="AQ132" s="34">
        <f t="shared" si="62"/>
        <v>3.6467086330518761E-2</v>
      </c>
    </row>
    <row r="133" spans="1:43" x14ac:dyDescent="0.2">
      <c r="A133" s="154">
        <f t="shared" si="65"/>
        <v>42386</v>
      </c>
      <c r="B133" s="67">
        <v>198.5</v>
      </c>
      <c r="C133" s="64">
        <v>5.71</v>
      </c>
      <c r="D133" s="114">
        <v>0</v>
      </c>
      <c r="E133" s="114">
        <v>0</v>
      </c>
      <c r="F133" s="114">
        <v>0</v>
      </c>
      <c r="G133" s="66">
        <v>0</v>
      </c>
      <c r="H133" s="66"/>
      <c r="I133" s="66"/>
      <c r="J133" s="32">
        <f t="shared" si="47"/>
        <v>0</v>
      </c>
      <c r="K133" s="33">
        <f t="shared" si="71"/>
        <v>133.99175321721134</v>
      </c>
      <c r="L133" s="34">
        <f t="shared" si="48"/>
        <v>0.68404807089019737</v>
      </c>
      <c r="M133" s="32">
        <f t="shared" si="49"/>
        <v>0</v>
      </c>
      <c r="N133" s="32">
        <f t="shared" si="50"/>
        <v>3.9059144847830272</v>
      </c>
      <c r="O133" s="32">
        <f t="shared" si="51"/>
        <v>3.0162349013862788</v>
      </c>
      <c r="P133" s="33">
        <f t="shared" si="72"/>
        <v>1.0100607994081241</v>
      </c>
      <c r="Q133" s="32">
        <f t="shared" si="52"/>
        <v>1.0100607994081241</v>
      </c>
      <c r="R133" s="33">
        <f t="shared" si="73"/>
        <v>120.04738373972765</v>
      </c>
      <c r="S133" s="32">
        <f t="shared" si="53"/>
        <v>2.7354734332058865</v>
      </c>
      <c r="T133" s="33">
        <f t="shared" si="54"/>
        <v>40.215383680138274</v>
      </c>
      <c r="U133" s="33">
        <f t="shared" si="55"/>
        <v>108.91236817393806</v>
      </c>
      <c r="V133" s="33">
        <f t="shared" si="56"/>
        <v>149.12775185407637</v>
      </c>
      <c r="Y133" s="4"/>
      <c r="Z133" s="4"/>
      <c r="AA133" s="4"/>
      <c r="AB133" s="4"/>
      <c r="AC133" s="33">
        <f t="shared" si="57"/>
        <v>4482.5098606678994</v>
      </c>
      <c r="AD133" s="33">
        <f t="shared" si="58"/>
        <v>2437.6188869826597</v>
      </c>
      <c r="AE133" s="43"/>
      <c r="AF133" s="3">
        <f t="shared" si="59"/>
        <v>49.372248145923635</v>
      </c>
      <c r="AG133" s="3">
        <f t="shared" si="60"/>
        <v>198.5</v>
      </c>
      <c r="AH133" s="43"/>
      <c r="AI133" s="36" t="str">
        <f t="shared" si="61"/>
        <v>-</v>
      </c>
      <c r="AJ133" s="37">
        <f t="shared" si="74"/>
        <v>-64</v>
      </c>
      <c r="AK133" s="42"/>
      <c r="AL133" s="33">
        <f t="shared" si="63"/>
        <v>6332.6975678700246</v>
      </c>
      <c r="AM133" s="33">
        <f t="shared" si="64"/>
        <v>8960.719638232169</v>
      </c>
      <c r="AN133" s="33">
        <f t="shared" si="22"/>
        <v>12057116.66189942</v>
      </c>
      <c r="AO133" s="33">
        <f t="shared" si="75"/>
        <v>6906500.0023105321</v>
      </c>
      <c r="AP133" s="43"/>
      <c r="AQ133" s="34">
        <f t="shared" si="62"/>
        <v>6.1864966771762016E-2</v>
      </c>
    </row>
    <row r="134" spans="1:43" x14ac:dyDescent="0.2">
      <c r="A134" s="154">
        <f t="shared" si="65"/>
        <v>42387</v>
      </c>
      <c r="B134" s="67">
        <v>175.79</v>
      </c>
      <c r="C134" s="64">
        <v>5.71</v>
      </c>
      <c r="D134" s="114">
        <v>0</v>
      </c>
      <c r="E134" s="114">
        <v>0</v>
      </c>
      <c r="F134" s="114">
        <v>0</v>
      </c>
      <c r="G134" s="66">
        <v>0</v>
      </c>
      <c r="H134" s="66"/>
      <c r="I134" s="66"/>
      <c r="J134" s="32">
        <f t="shared" si="47"/>
        <v>0</v>
      </c>
      <c r="K134" s="33">
        <f t="shared" si="71"/>
        <v>127.85989035680629</v>
      </c>
      <c r="L134" s="34">
        <f t="shared" si="48"/>
        <v>0.65044540396704531</v>
      </c>
      <c r="M134" s="32">
        <f t="shared" si="49"/>
        <v>0</v>
      </c>
      <c r="N134" s="32">
        <f t="shared" si="50"/>
        <v>3.7140432566518289</v>
      </c>
      <c r="O134" s="32">
        <f t="shared" si="51"/>
        <v>2.4178196037532351</v>
      </c>
      <c r="P134" s="33">
        <f t="shared" si="72"/>
        <v>0.50503039970406205</v>
      </c>
      <c r="Q134" s="32">
        <f t="shared" si="52"/>
        <v>0.50503039970406205</v>
      </c>
      <c r="R134" s="33">
        <f t="shared" si="73"/>
        <v>119.72331730947931</v>
      </c>
      <c r="S134" s="32">
        <f t="shared" si="53"/>
        <v>2.741886034001574</v>
      </c>
      <c r="T134" s="33">
        <f t="shared" si="54"/>
        <v>20.107691840069137</v>
      </c>
      <c r="U134" s="33">
        <f t="shared" si="55"/>
        <v>109.16768468709971</v>
      </c>
      <c r="V134" s="33">
        <f t="shared" si="56"/>
        <v>129.27537652716882</v>
      </c>
      <c r="Y134" s="4"/>
      <c r="Z134" s="4"/>
      <c r="AA134" s="4"/>
      <c r="AB134" s="4"/>
      <c r="AC134" s="33">
        <f t="shared" si="57"/>
        <v>1957.3146230083714</v>
      </c>
      <c r="AD134" s="33">
        <f t="shared" si="58"/>
        <v>2163.610196819257</v>
      </c>
      <c r="AE134" s="43"/>
      <c r="AF134" s="3">
        <f t="shared" si="59"/>
        <v>46.514623472831175</v>
      </c>
      <c r="AG134" s="3">
        <f t="shared" si="60"/>
        <v>175.79</v>
      </c>
      <c r="AH134" s="43"/>
      <c r="AI134" s="36" t="str">
        <f t="shared" si="61"/>
        <v>-</v>
      </c>
      <c r="AJ134" s="37">
        <f t="shared" si="74"/>
        <v>-65</v>
      </c>
      <c r="AK134" s="42"/>
      <c r="AL134" s="33">
        <f t="shared" si="63"/>
        <v>6337.5545319674256</v>
      </c>
      <c r="AM134" s="33">
        <f t="shared" si="64"/>
        <v>9004.9611868376196</v>
      </c>
      <c r="AN134" s="33">
        <f t="shared" si="22"/>
        <v>12366317.012268754</v>
      </c>
      <c r="AO134" s="33">
        <f t="shared" si="75"/>
        <v>7115058.2624457981</v>
      </c>
      <c r="AP134" s="43"/>
      <c r="AQ134" s="34">
        <f t="shared" si="62"/>
        <v>7.001493456623771E-2</v>
      </c>
    </row>
    <row r="135" spans="1:43" x14ac:dyDescent="0.2">
      <c r="A135" s="154">
        <f t="shared" si="65"/>
        <v>42388</v>
      </c>
      <c r="B135" s="67">
        <v>160.54</v>
      </c>
      <c r="C135" s="64">
        <v>5.71</v>
      </c>
      <c r="D135" s="114">
        <v>0</v>
      </c>
      <c r="E135" s="114">
        <v>0</v>
      </c>
      <c r="F135" s="114">
        <v>0</v>
      </c>
      <c r="G135" s="66">
        <v>0</v>
      </c>
      <c r="H135" s="66"/>
      <c r="I135" s="66"/>
      <c r="J135" s="32">
        <f t="shared" si="47"/>
        <v>0</v>
      </c>
      <c r="K135" s="33">
        <f t="shared" si="71"/>
        <v>122.38923175628096</v>
      </c>
      <c r="L135" s="34">
        <f t="shared" si="48"/>
        <v>0.62067907940197231</v>
      </c>
      <c r="M135" s="32">
        <f t="shared" si="49"/>
        <v>0</v>
      </c>
      <c r="N135" s="32">
        <f t="shared" si="50"/>
        <v>3.5440775433852618</v>
      </c>
      <c r="O135" s="32">
        <f t="shared" si="51"/>
        <v>1.926581057140069</v>
      </c>
      <c r="P135" s="33">
        <f t="shared" si="72"/>
        <v>0.25251519985203102</v>
      </c>
      <c r="Q135" s="32">
        <f t="shared" si="52"/>
        <v>0.25251519985203102</v>
      </c>
      <c r="R135" s="33">
        <f t="shared" si="73"/>
        <v>118.91541402011408</v>
      </c>
      <c r="S135" s="32">
        <f t="shared" si="53"/>
        <v>2.734484346505301</v>
      </c>
      <c r="T135" s="33">
        <f t="shared" si="54"/>
        <v>10.053845920034568</v>
      </c>
      <c r="U135" s="33">
        <f t="shared" si="55"/>
        <v>108.87298787011845</v>
      </c>
      <c r="V135" s="33">
        <f t="shared" si="56"/>
        <v>118.92683379015303</v>
      </c>
      <c r="Y135" s="4"/>
      <c r="Z135" s="4"/>
      <c r="AA135" s="4"/>
      <c r="AB135" s="4"/>
      <c r="AC135" s="33">
        <f t="shared" si="57"/>
        <v>840.50989054215461</v>
      </c>
      <c r="AD135" s="33">
        <f t="shared" si="58"/>
        <v>1731.6556020083492</v>
      </c>
      <c r="AE135" s="43"/>
      <c r="AF135" s="3">
        <f t="shared" si="59"/>
        <v>41.613166209846966</v>
      </c>
      <c r="AG135" s="3">
        <f t="shared" si="60"/>
        <v>160.54</v>
      </c>
      <c r="AH135" s="43"/>
      <c r="AI135" s="36" t="str">
        <f t="shared" si="61"/>
        <v>-</v>
      </c>
      <c r="AJ135" s="37">
        <f t="shared" si="74"/>
        <v>-66</v>
      </c>
      <c r="AK135" s="42"/>
      <c r="AL135" s="33">
        <f t="shared" si="63"/>
        <v>6332.0629533278116</v>
      </c>
      <c r="AM135" s="33">
        <f t="shared" si="64"/>
        <v>9033.9527354430702</v>
      </c>
      <c r="AN135" s="33">
        <f t="shared" si="22"/>
        <v>12571059.574707987</v>
      </c>
      <c r="AO135" s="33">
        <f t="shared" si="75"/>
        <v>7300208.3946988396</v>
      </c>
      <c r="AP135" s="43"/>
      <c r="AQ135" s="34">
        <f t="shared" si="62"/>
        <v>6.7188509197257093E-2</v>
      </c>
    </row>
    <row r="136" spans="1:43" x14ac:dyDescent="0.2">
      <c r="A136" s="154">
        <f t="shared" si="65"/>
        <v>42389</v>
      </c>
      <c r="B136" s="67">
        <v>148.46</v>
      </c>
      <c r="C136" s="64">
        <v>5.71</v>
      </c>
      <c r="D136" s="114">
        <v>0</v>
      </c>
      <c r="E136" s="114">
        <v>0</v>
      </c>
      <c r="F136" s="114">
        <v>0</v>
      </c>
      <c r="G136" s="66">
        <v>0</v>
      </c>
      <c r="H136" s="66"/>
      <c r="I136" s="66"/>
      <c r="J136" s="32">
        <f t="shared" si="47"/>
        <v>0</v>
      </c>
      <c r="K136" s="33">
        <f t="shared" si="71"/>
        <v>117.47766682204156</v>
      </c>
      <c r="L136" s="34">
        <f t="shared" si="48"/>
        <v>0.59412248425379111</v>
      </c>
      <c r="M136" s="32">
        <f t="shared" si="49"/>
        <v>0</v>
      </c>
      <c r="N136" s="32">
        <f t="shared" si="50"/>
        <v>3.3924393850891472</v>
      </c>
      <c r="O136" s="32">
        <f t="shared" si="51"/>
        <v>1.5191255491502578</v>
      </c>
      <c r="P136" s="33">
        <f t="shared" si="72"/>
        <v>0.12625759992601551</v>
      </c>
      <c r="Q136" s="32">
        <f t="shared" si="52"/>
        <v>0.12625759992601551</v>
      </c>
      <c r="R136" s="33">
        <f t="shared" si="73"/>
        <v>117.71850775939022</v>
      </c>
      <c r="S136" s="32">
        <f t="shared" si="53"/>
        <v>2.7160318098741225</v>
      </c>
      <c r="T136" s="33">
        <f t="shared" si="54"/>
        <v>5.0269229600172842</v>
      </c>
      <c r="U136" s="33">
        <f t="shared" si="55"/>
        <v>108.1383035412845</v>
      </c>
      <c r="V136" s="33">
        <f t="shared" si="56"/>
        <v>113.16522650130179</v>
      </c>
      <c r="Y136" s="4"/>
      <c r="Z136" s="4"/>
      <c r="AA136" s="4"/>
      <c r="AB136" s="4"/>
      <c r="AC136" s="33">
        <f t="shared" si="57"/>
        <v>286.00047623448944</v>
      </c>
      <c r="AD136" s="33">
        <f t="shared" si="58"/>
        <v>1245.7210363244101</v>
      </c>
      <c r="AE136" s="43"/>
      <c r="AF136" s="3">
        <f t="shared" si="59"/>
        <v>35.29477349869822</v>
      </c>
      <c r="AG136" s="3">
        <f t="shared" si="60"/>
        <v>148.46</v>
      </c>
      <c r="AH136" s="43"/>
      <c r="AI136" s="36" t="str">
        <f t="shared" si="61"/>
        <v>-</v>
      </c>
      <c r="AJ136" s="37">
        <f t="shared" si="74"/>
        <v>-67</v>
      </c>
      <c r="AK136" s="42"/>
      <c r="AL136" s="33">
        <f t="shared" si="63"/>
        <v>6320.8097673993461</v>
      </c>
      <c r="AM136" s="33">
        <f t="shared" si="64"/>
        <v>9050.864284048519</v>
      </c>
      <c r="AN136" s="33">
        <f t="shared" si="22"/>
        <v>12691267.700334474</v>
      </c>
      <c r="AO136" s="33">
        <f t="shared" si="75"/>
        <v>7453197.6638765493</v>
      </c>
      <c r="AP136" s="43"/>
      <c r="AQ136" s="34">
        <f t="shared" si="62"/>
        <v>5.6519965222565034E-2</v>
      </c>
    </row>
    <row r="137" spans="1:43" x14ac:dyDescent="0.2">
      <c r="A137" s="154">
        <f t="shared" si="65"/>
        <v>42390</v>
      </c>
      <c r="B137" s="67">
        <v>139.38</v>
      </c>
      <c r="C137" s="64">
        <v>5.71</v>
      </c>
      <c r="D137" s="114">
        <v>0</v>
      </c>
      <c r="E137" s="114">
        <v>0</v>
      </c>
      <c r="F137" s="114">
        <v>0</v>
      </c>
      <c r="G137" s="66">
        <v>0</v>
      </c>
      <c r="H137" s="66"/>
      <c r="I137" s="66"/>
      <c r="J137" s="32">
        <f t="shared" si="47"/>
        <v>0</v>
      </c>
      <c r="K137" s="33">
        <f t="shared" si="71"/>
        <v>113.0433030959352</v>
      </c>
      <c r="L137" s="34">
        <f t="shared" si="48"/>
        <v>0.57027993602932792</v>
      </c>
      <c r="M137" s="32">
        <f t="shared" si="49"/>
        <v>0</v>
      </c>
      <c r="N137" s="32">
        <f t="shared" si="50"/>
        <v>3.2562984347274622</v>
      </c>
      <c r="O137" s="32">
        <f t="shared" si="51"/>
        <v>1.1780652913789031</v>
      </c>
      <c r="P137" s="33">
        <f t="shared" si="72"/>
        <v>6.3128799963007756E-2</v>
      </c>
      <c r="Q137" s="32">
        <f t="shared" si="52"/>
        <v>6.3128799963007756E-2</v>
      </c>
      <c r="R137" s="33">
        <f t="shared" si="73"/>
        <v>116.20787861767118</v>
      </c>
      <c r="S137" s="32">
        <f t="shared" si="53"/>
        <v>2.688694433097941</v>
      </c>
      <c r="T137" s="33">
        <f t="shared" si="54"/>
        <v>2.5134614800086421</v>
      </c>
      <c r="U137" s="33">
        <f t="shared" si="55"/>
        <v>107.04987094741801</v>
      </c>
      <c r="V137" s="33">
        <f t="shared" si="56"/>
        <v>109.56333242742666</v>
      </c>
      <c r="Y137" s="4"/>
      <c r="Z137" s="4"/>
      <c r="AA137" s="4"/>
      <c r="AB137" s="4"/>
      <c r="AC137" s="33">
        <f t="shared" si="57"/>
        <v>61.333153559521762</v>
      </c>
      <c r="AD137" s="33">
        <f t="shared" si="58"/>
        <v>889.0336651333464</v>
      </c>
      <c r="AE137" s="43"/>
      <c r="AF137" s="3">
        <f t="shared" si="59"/>
        <v>29.816667572573337</v>
      </c>
      <c r="AG137" s="3">
        <f t="shared" si="60"/>
        <v>139.38</v>
      </c>
      <c r="AH137" s="43"/>
      <c r="AI137" s="36" t="str">
        <f t="shared" si="61"/>
        <v>-</v>
      </c>
      <c r="AJ137" s="37">
        <f t="shared" si="74"/>
        <v>-68</v>
      </c>
      <c r="AK137" s="42"/>
      <c r="AL137" s="33">
        <f t="shared" si="63"/>
        <v>6305.9546873970057</v>
      </c>
      <c r="AM137" s="33">
        <f t="shared" si="64"/>
        <v>9058.695832653968</v>
      </c>
      <c r="AN137" s="33">
        <f t="shared" si="22"/>
        <v>12747128.512723219</v>
      </c>
      <c r="AO137" s="33">
        <f t="shared" si="75"/>
        <v>7577583.8127906118</v>
      </c>
      <c r="AP137" s="43"/>
      <c r="AQ137" s="34">
        <f t="shared" si="62"/>
        <v>4.5763294986346091E-2</v>
      </c>
    </row>
    <row r="138" spans="1:43" x14ac:dyDescent="0.2">
      <c r="A138" s="154">
        <f t="shared" si="65"/>
        <v>42391</v>
      </c>
      <c r="B138" s="67">
        <v>131.04</v>
      </c>
      <c r="C138" s="64">
        <v>5.71</v>
      </c>
      <c r="D138" s="114">
        <v>0</v>
      </c>
      <c r="E138" s="114">
        <v>0</v>
      </c>
      <c r="F138" s="114">
        <v>0</v>
      </c>
      <c r="G138" s="66">
        <v>0</v>
      </c>
      <c r="H138" s="66"/>
      <c r="I138" s="66"/>
      <c r="J138" s="32">
        <f t="shared" si="47"/>
        <v>0</v>
      </c>
      <c r="K138" s="33">
        <f t="shared" si="71"/>
        <v>109.01965825328038</v>
      </c>
      <c r="L138" s="34">
        <f t="shared" si="48"/>
        <v>0.54875389852395728</v>
      </c>
      <c r="M138" s="32">
        <f t="shared" si="49"/>
        <v>0</v>
      </c>
      <c r="N138" s="32">
        <f t="shared" si="50"/>
        <v>3.1333847605717962</v>
      </c>
      <c r="O138" s="32">
        <f t="shared" si="51"/>
        <v>0.89026008208302321</v>
      </c>
      <c r="P138" s="33">
        <f t="shared" si="72"/>
        <v>3.1564399981503878E-2</v>
      </c>
      <c r="Q138" s="32">
        <f t="shared" si="52"/>
        <v>3.1564399981503878E-2</v>
      </c>
      <c r="R138" s="33">
        <f t="shared" si="73"/>
        <v>114.44394708393727</v>
      </c>
      <c r="S138" s="32">
        <f t="shared" si="53"/>
        <v>2.6541916158169299</v>
      </c>
      <c r="T138" s="33">
        <f t="shared" si="54"/>
        <v>1.2567307400043211</v>
      </c>
      <c r="U138" s="33">
        <f t="shared" si="55"/>
        <v>105.67614766678517</v>
      </c>
      <c r="V138" s="33">
        <f t="shared" si="56"/>
        <v>106.93287840678948</v>
      </c>
      <c r="Y138" s="4"/>
      <c r="Z138" s="4"/>
      <c r="AA138" s="4"/>
      <c r="AB138" s="4"/>
      <c r="AC138" s="33">
        <f t="shared" si="57"/>
        <v>0.25852282062010778</v>
      </c>
      <c r="AD138" s="33">
        <f t="shared" si="58"/>
        <v>581.15331150983627</v>
      </c>
      <c r="AE138" s="43"/>
      <c r="AF138" s="3">
        <f t="shared" si="59"/>
        <v>24.107121593210508</v>
      </c>
      <c r="AG138" s="3">
        <f t="shared" si="60"/>
        <v>131.04</v>
      </c>
      <c r="AH138" s="43"/>
      <c r="AI138" s="36" t="str">
        <f t="shared" si="61"/>
        <v>-</v>
      </c>
      <c r="AJ138" s="37">
        <f t="shared" si="74"/>
        <v>-69</v>
      </c>
      <c r="AK138" s="42"/>
      <c r="AL138" s="33">
        <f t="shared" si="63"/>
        <v>6288.4691533740279</v>
      </c>
      <c r="AM138" s="33">
        <f t="shared" si="64"/>
        <v>9058.1873812594185</v>
      </c>
      <c r="AN138" s="33">
        <f t="shared" si="22"/>
        <v>12743498.110910559</v>
      </c>
      <c r="AO138" s="33">
        <f t="shared" si="75"/>
        <v>7671339.0618805885</v>
      </c>
      <c r="AP138" s="43"/>
      <c r="AQ138" s="34">
        <f t="shared" si="62"/>
        <v>3.3844098316468882E-2</v>
      </c>
    </row>
    <row r="139" spans="1:43" x14ac:dyDescent="0.2">
      <c r="A139" s="154">
        <f t="shared" si="65"/>
        <v>42392</v>
      </c>
      <c r="B139" s="67">
        <v>124.17</v>
      </c>
      <c r="C139" s="64">
        <v>5.71</v>
      </c>
      <c r="D139" s="114">
        <v>0</v>
      </c>
      <c r="E139" s="114">
        <v>0</v>
      </c>
      <c r="F139" s="114">
        <v>0</v>
      </c>
      <c r="G139" s="66">
        <v>0</v>
      </c>
      <c r="H139" s="66"/>
      <c r="I139" s="66"/>
      <c r="J139" s="32">
        <f t="shared" si="47"/>
        <v>0</v>
      </c>
      <c r="K139" s="33">
        <f t="shared" ref="K139:K155" si="76">K138+J139-M139-N139-O139</f>
        <v>105.35217036015331</v>
      </c>
      <c r="L139" s="34">
        <f t="shared" si="48"/>
        <v>0.52922164200621546</v>
      </c>
      <c r="M139" s="32">
        <f t="shared" si="49"/>
        <v>0</v>
      </c>
      <c r="N139" s="32">
        <f t="shared" si="50"/>
        <v>3.0218555758554904</v>
      </c>
      <c r="O139" s="32">
        <f t="shared" si="51"/>
        <v>0.64563231727157266</v>
      </c>
      <c r="P139" s="33">
        <f t="shared" ref="P139:P155" si="77">P138+M139-Q139</f>
        <v>1.5782199990751939E-2</v>
      </c>
      <c r="Q139" s="32">
        <f t="shared" si="52"/>
        <v>1.5782199990751939E-2</v>
      </c>
      <c r="R139" s="33">
        <f t="shared" ref="R139:R155" si="78">R138-S139+O139</f>
        <v>112.47567603730224</v>
      </c>
      <c r="S139" s="32">
        <f t="shared" si="53"/>
        <v>2.6139033639066183</v>
      </c>
      <c r="T139" s="33">
        <f t="shared" si="54"/>
        <v>0.62836537000216053</v>
      </c>
      <c r="U139" s="33">
        <f t="shared" si="55"/>
        <v>104.0720783777635</v>
      </c>
      <c r="V139" s="33">
        <f t="shared" si="56"/>
        <v>104.70044374776566</v>
      </c>
      <c r="Y139" s="4"/>
      <c r="Z139" s="4"/>
      <c r="AA139" s="4"/>
      <c r="AB139" s="4"/>
      <c r="AC139" s="33">
        <f t="shared" si="57"/>
        <v>54.441544981740584</v>
      </c>
      <c r="AD139" s="33">
        <f t="shared" si="58"/>
        <v>379.06362065891733</v>
      </c>
      <c r="AE139" s="43"/>
      <c r="AF139" s="3">
        <f t="shared" si="59"/>
        <v>19.469556252234341</v>
      </c>
      <c r="AG139" s="3">
        <f t="shared" si="60"/>
        <v>124.17</v>
      </c>
      <c r="AH139" s="43"/>
      <c r="AI139" s="36" t="str">
        <f t="shared" si="61"/>
        <v>-</v>
      </c>
      <c r="AJ139" s="37">
        <f t="shared" ref="AJ139:AJ200" si="79">IF(AI139="-",AJ138-1,AJ138+1)</f>
        <v>-70</v>
      </c>
      <c r="AK139" s="42"/>
      <c r="AL139" s="33">
        <f t="shared" si="63"/>
        <v>6268.7511846920261</v>
      </c>
      <c r="AM139" s="33">
        <f t="shared" si="64"/>
        <v>9050.8089298648683</v>
      </c>
      <c r="AN139" s="33">
        <f t="shared" si="22"/>
        <v>12690873.306992842</v>
      </c>
      <c r="AO139" s="33">
        <f t="shared" ref="AO139:AO170" si="80">(AM139-AL139)^2</f>
        <v>7739845.2974761995</v>
      </c>
      <c r="AP139" s="43"/>
      <c r="AQ139" s="34">
        <f t="shared" si="62"/>
        <v>2.4585482971927874E-2</v>
      </c>
    </row>
    <row r="140" spans="1:43" x14ac:dyDescent="0.2">
      <c r="A140" s="154">
        <f t="shared" si="65"/>
        <v>42393</v>
      </c>
      <c r="B140" s="67">
        <v>118.58</v>
      </c>
      <c r="C140" s="64">
        <v>5.71</v>
      </c>
      <c r="D140" s="114">
        <v>0</v>
      </c>
      <c r="E140" s="114">
        <v>0</v>
      </c>
      <c r="F140" s="114">
        <v>0</v>
      </c>
      <c r="G140" s="66">
        <v>0</v>
      </c>
      <c r="H140" s="66"/>
      <c r="I140" s="66"/>
      <c r="J140" s="32">
        <f t="shared" si="47"/>
        <v>0</v>
      </c>
      <c r="K140" s="33">
        <f t="shared" si="76"/>
        <v>101.99562104321667</v>
      </c>
      <c r="L140" s="34">
        <f t="shared" si="48"/>
        <v>0.51141830271919086</v>
      </c>
      <c r="M140" s="32">
        <f t="shared" si="49"/>
        <v>0</v>
      </c>
      <c r="N140" s="32">
        <f t="shared" si="50"/>
        <v>2.92019850852658</v>
      </c>
      <c r="O140" s="32">
        <f t="shared" si="51"/>
        <v>0.43635080841005969</v>
      </c>
      <c r="P140" s="33">
        <f t="shared" si="77"/>
        <v>7.8910999953759695E-3</v>
      </c>
      <c r="Q140" s="32">
        <f t="shared" si="52"/>
        <v>7.8910999953759695E-3</v>
      </c>
      <c r="R140" s="33">
        <f t="shared" si="78"/>
        <v>110.34307885464078</v>
      </c>
      <c r="S140" s="32">
        <f t="shared" si="53"/>
        <v>2.5689479910715143</v>
      </c>
      <c r="T140" s="33">
        <f t="shared" si="54"/>
        <v>0.31418268500108026</v>
      </c>
      <c r="U140" s="33">
        <f t="shared" si="55"/>
        <v>102.28218853340287</v>
      </c>
      <c r="V140" s="33">
        <f t="shared" si="56"/>
        <v>102.59637121840396</v>
      </c>
      <c r="Y140" s="4"/>
      <c r="Z140" s="4"/>
      <c r="AA140" s="4"/>
      <c r="AB140" s="4"/>
      <c r="AC140" s="33">
        <f t="shared" si="57"/>
        <v>168.1807315728125</v>
      </c>
      <c r="AD140" s="33">
        <f t="shared" si="58"/>
        <v>255.47638902786528</v>
      </c>
      <c r="AE140" s="43"/>
      <c r="AF140" s="3">
        <f t="shared" si="59"/>
        <v>15.983628781596039</v>
      </c>
      <c r="AG140" s="3">
        <f t="shared" si="60"/>
        <v>118.58</v>
      </c>
      <c r="AH140" s="43"/>
      <c r="AI140" s="36" t="str">
        <f t="shared" si="61"/>
        <v>-</v>
      </c>
      <c r="AJ140" s="37">
        <f t="shared" si="79"/>
        <v>-71</v>
      </c>
      <c r="AK140" s="42"/>
      <c r="AL140" s="33">
        <f t="shared" si="63"/>
        <v>6246.9291434806628</v>
      </c>
      <c r="AM140" s="33">
        <f t="shared" si="64"/>
        <v>9037.840478470318</v>
      </c>
      <c r="AN140" s="33">
        <f t="shared" si="22"/>
        <v>12598643.211613484</v>
      </c>
      <c r="AO140" s="33">
        <f t="shared" si="80"/>
        <v>7789186.079773739</v>
      </c>
      <c r="AP140" s="43"/>
      <c r="AQ140" s="34">
        <f t="shared" si="62"/>
        <v>1.816886830842496E-2</v>
      </c>
    </row>
    <row r="141" spans="1:43" x14ac:dyDescent="0.2">
      <c r="A141" s="154">
        <f t="shared" si="65"/>
        <v>42394</v>
      </c>
      <c r="B141" s="67">
        <v>121.33</v>
      </c>
      <c r="C141" s="64">
        <v>5.71</v>
      </c>
      <c r="D141" s="114">
        <v>15</v>
      </c>
      <c r="E141" s="114">
        <v>8.3999999999999986</v>
      </c>
      <c r="F141" s="114">
        <v>24.240000000000002</v>
      </c>
      <c r="G141" s="66">
        <v>28.56</v>
      </c>
      <c r="H141" s="66"/>
      <c r="I141" s="66"/>
      <c r="J141" s="32">
        <f t="shared" si="47"/>
        <v>20.219526685714197</v>
      </c>
      <c r="K141" s="33">
        <f t="shared" si="76"/>
        <v>113.25117466384125</v>
      </c>
      <c r="L141" s="34">
        <f t="shared" si="48"/>
        <v>0.49512437399619746</v>
      </c>
      <c r="M141" s="32">
        <f t="shared" si="49"/>
        <v>2.9977154521832059</v>
      </c>
      <c r="N141" s="32">
        <f t="shared" si="50"/>
        <v>5.71</v>
      </c>
      <c r="O141" s="32">
        <f t="shared" si="51"/>
        <v>0.25625761290642052</v>
      </c>
      <c r="P141" s="33">
        <f t="shared" si="77"/>
        <v>3.0016610021808936</v>
      </c>
      <c r="Q141" s="32">
        <f t="shared" si="52"/>
        <v>3.9455499976879848E-3</v>
      </c>
      <c r="R141" s="33">
        <f t="shared" si="78"/>
        <v>108.07909706344472</v>
      </c>
      <c r="S141" s="32">
        <f t="shared" si="53"/>
        <v>2.5202394041024885</v>
      </c>
      <c r="T141" s="33">
        <f t="shared" si="54"/>
        <v>0.15709134250054013</v>
      </c>
      <c r="U141" s="33">
        <f t="shared" si="55"/>
        <v>100.34286516333982</v>
      </c>
      <c r="V141" s="33">
        <f t="shared" si="56"/>
        <v>100.49995650584037</v>
      </c>
      <c r="Y141" s="4"/>
      <c r="Z141" s="4"/>
      <c r="AA141" s="4"/>
      <c r="AB141" s="4"/>
      <c r="AC141" s="33">
        <f t="shared" si="57"/>
        <v>104.4167489027861</v>
      </c>
      <c r="AD141" s="33">
        <f t="shared" si="58"/>
        <v>433.89071196858174</v>
      </c>
      <c r="AE141" s="43"/>
      <c r="AF141" s="3">
        <f t="shared" si="59"/>
        <v>20.830043494159625</v>
      </c>
      <c r="AG141" s="3">
        <f t="shared" si="60"/>
        <v>121.33</v>
      </c>
      <c r="AH141" s="43"/>
      <c r="AI141" s="36" t="str">
        <f t="shared" si="61"/>
        <v>-</v>
      </c>
      <c r="AJ141" s="37">
        <f t="shared" si="79"/>
        <v>-72</v>
      </c>
      <c r="AK141" s="42"/>
      <c r="AL141" s="33">
        <f t="shared" si="63"/>
        <v>6223.0106875567362</v>
      </c>
      <c r="AM141" s="33">
        <f t="shared" si="64"/>
        <v>9027.6220270757676</v>
      </c>
      <c r="AN141" s="33">
        <f t="shared" si="22"/>
        <v>12526207.72583301</v>
      </c>
      <c r="AO141" s="33">
        <f t="shared" si="80"/>
        <v>7865844.7657587351</v>
      </c>
      <c r="AP141" s="43"/>
      <c r="AQ141" s="34">
        <f t="shared" si="62"/>
        <v>2.9474331133773519E-2</v>
      </c>
    </row>
    <row r="142" spans="1:43" x14ac:dyDescent="0.2">
      <c r="A142" s="154">
        <f t="shared" si="65"/>
        <v>42395</v>
      </c>
      <c r="B142" s="67">
        <v>125.38</v>
      </c>
      <c r="C142" s="64">
        <v>5.71</v>
      </c>
      <c r="D142" s="114">
        <v>1</v>
      </c>
      <c r="E142" s="114">
        <v>0</v>
      </c>
      <c r="F142" s="114">
        <v>0</v>
      </c>
      <c r="G142" s="66">
        <v>4.08</v>
      </c>
      <c r="H142" s="66"/>
      <c r="I142" s="66"/>
      <c r="J142" s="32">
        <f t="shared" si="47"/>
        <v>2.1148207890436961</v>
      </c>
      <c r="K142" s="33">
        <f t="shared" si="76"/>
        <v>110.36407377635277</v>
      </c>
      <c r="L142" s="34">
        <f t="shared" si="48"/>
        <v>0.54976298380505462</v>
      </c>
      <c r="M142" s="32">
        <f t="shared" si="49"/>
        <v>1.3240753401228782E-2</v>
      </c>
      <c r="N142" s="32">
        <f t="shared" si="50"/>
        <v>4.0853557620693932</v>
      </c>
      <c r="O142" s="32">
        <f t="shared" si="51"/>
        <v>0.90332516106153882</v>
      </c>
      <c r="P142" s="33">
        <f t="shared" si="77"/>
        <v>1.5140712544916755</v>
      </c>
      <c r="Q142" s="32">
        <f t="shared" si="52"/>
        <v>1.5008305010904468</v>
      </c>
      <c r="R142" s="33">
        <f t="shared" si="78"/>
        <v>106.51389223597899</v>
      </c>
      <c r="S142" s="32">
        <f t="shared" si="53"/>
        <v>2.468529988527278</v>
      </c>
      <c r="T142" s="33">
        <f t="shared" si="54"/>
        <v>59.755288469341863</v>
      </c>
      <c r="U142" s="33">
        <f t="shared" si="55"/>
        <v>98.28406435803052</v>
      </c>
      <c r="V142" s="33">
        <f t="shared" si="56"/>
        <v>158.03935282737237</v>
      </c>
      <c r="Y142" s="4"/>
      <c r="Z142" s="4"/>
      <c r="AA142" s="4"/>
      <c r="AB142" s="4"/>
      <c r="AC142" s="33">
        <f t="shared" si="57"/>
        <v>38.049792606929046</v>
      </c>
      <c r="AD142" s="33">
        <f t="shared" si="58"/>
        <v>1066.6333271027959</v>
      </c>
      <c r="AE142" s="43"/>
      <c r="AF142" s="3">
        <f t="shared" si="59"/>
        <v>-32.659352827372373</v>
      </c>
      <c r="AG142" s="3">
        <f t="shared" si="60"/>
        <v>125.38</v>
      </c>
      <c r="AH142" s="43"/>
      <c r="AI142" s="36" t="str">
        <f t="shared" si="61"/>
        <v>+</v>
      </c>
      <c r="AJ142" s="37">
        <f t="shared" si="79"/>
        <v>-71</v>
      </c>
      <c r="AK142" s="42"/>
      <c r="AL142" s="33">
        <f t="shared" si="63"/>
        <v>6256.6316279543416</v>
      </c>
      <c r="AM142" s="33">
        <f t="shared" si="64"/>
        <v>9021.4535756812165</v>
      </c>
      <c r="AN142" s="33">
        <f t="shared" si="22"/>
        <v>12482582.536803037</v>
      </c>
      <c r="AO142" s="33">
        <f t="shared" si="80"/>
        <v>7644240.40263223</v>
      </c>
      <c r="AP142" s="43"/>
      <c r="AQ142" s="34">
        <f t="shared" si="62"/>
        <v>6.7851369552482985E-2</v>
      </c>
    </row>
    <row r="143" spans="1:43" x14ac:dyDescent="0.2">
      <c r="A143" s="154">
        <f t="shared" si="65"/>
        <v>42396</v>
      </c>
      <c r="B143" s="67">
        <v>112.42</v>
      </c>
      <c r="C143" s="64">
        <v>5.71</v>
      </c>
      <c r="D143" s="114">
        <v>4</v>
      </c>
      <c r="E143" s="114">
        <v>2.16</v>
      </c>
      <c r="F143" s="114">
        <v>10.08</v>
      </c>
      <c r="G143" s="66">
        <v>2.16</v>
      </c>
      <c r="H143" s="66"/>
      <c r="I143" s="66"/>
      <c r="J143" s="32">
        <f t="shared" si="47"/>
        <v>3.1601200235816096</v>
      </c>
      <c r="K143" s="33">
        <f t="shared" si="76"/>
        <v>108.24679789632508</v>
      </c>
      <c r="L143" s="34">
        <f t="shared" si="48"/>
        <v>0.53574793095316875</v>
      </c>
      <c r="M143" s="32">
        <f t="shared" si="49"/>
        <v>4.7712752154440326E-2</v>
      </c>
      <c r="N143" s="32">
        <f t="shared" si="50"/>
        <v>4.5040622012190594</v>
      </c>
      <c r="O143" s="32">
        <f t="shared" si="51"/>
        <v>0.72562095023580697</v>
      </c>
      <c r="P143" s="33">
        <f t="shared" si="77"/>
        <v>0.80474837940027799</v>
      </c>
      <c r="Q143" s="32">
        <f t="shared" si="52"/>
        <v>0.75703562724583773</v>
      </c>
      <c r="R143" s="33">
        <f t="shared" si="78"/>
        <v>104.80673252535371</v>
      </c>
      <c r="S143" s="32">
        <f t="shared" si="53"/>
        <v>2.43278066086109</v>
      </c>
      <c r="T143" s="33">
        <f t="shared" si="54"/>
        <v>30.141233307010204</v>
      </c>
      <c r="U143" s="33">
        <f t="shared" si="55"/>
        <v>96.860711497247095</v>
      </c>
      <c r="V143" s="33">
        <f t="shared" si="56"/>
        <v>127.00194480425729</v>
      </c>
      <c r="Y143" s="4"/>
      <c r="Z143" s="4"/>
      <c r="AA143" s="4"/>
      <c r="AB143" s="4"/>
      <c r="AC143" s="33">
        <f t="shared" si="57"/>
        <v>365.89765275367154</v>
      </c>
      <c r="AD143" s="33">
        <f t="shared" si="58"/>
        <v>212.63311427440618</v>
      </c>
      <c r="AE143" s="43"/>
      <c r="AF143" s="3">
        <f t="shared" si="59"/>
        <v>-14.58194480425729</v>
      </c>
      <c r="AG143" s="3">
        <f t="shared" si="60"/>
        <v>112.42</v>
      </c>
      <c r="AH143" s="43"/>
      <c r="AI143" s="36" t="str">
        <f t="shared" si="61"/>
        <v>+</v>
      </c>
      <c r="AJ143" s="37">
        <f t="shared" si="79"/>
        <v>-70</v>
      </c>
      <c r="AK143" s="42"/>
      <c r="AL143" s="33">
        <f t="shared" si="63"/>
        <v>6259.2151603288312</v>
      </c>
      <c r="AM143" s="33">
        <f t="shared" si="64"/>
        <v>9002.3251242866663</v>
      </c>
      <c r="AN143" s="33">
        <f t="shared" si="22"/>
        <v>12347784.124809789</v>
      </c>
      <c r="AO143" s="33">
        <f t="shared" si="80"/>
        <v>7524652.2743647555</v>
      </c>
      <c r="AP143" s="43"/>
      <c r="AQ143" s="34">
        <f t="shared" si="62"/>
        <v>1.6824560884395903E-2</v>
      </c>
    </row>
    <row r="144" spans="1:43" x14ac:dyDescent="0.2">
      <c r="A144" s="154">
        <f t="shared" si="65"/>
        <v>42397</v>
      </c>
      <c r="B144" s="67">
        <v>118.75</v>
      </c>
      <c r="C144" s="64">
        <v>5.71</v>
      </c>
      <c r="D144" s="114">
        <v>0</v>
      </c>
      <c r="E144" s="114">
        <v>0</v>
      </c>
      <c r="F144" s="114">
        <v>0</v>
      </c>
      <c r="G144" s="66">
        <v>0.24</v>
      </c>
      <c r="H144" s="66"/>
      <c r="I144" s="66"/>
      <c r="J144" s="32">
        <f t="shared" si="47"/>
        <v>0.10301713381571254</v>
      </c>
      <c r="K144" s="33">
        <f t="shared" si="76"/>
        <v>104.70005338480773</v>
      </c>
      <c r="L144" s="34">
        <f t="shared" si="48"/>
        <v>0.52546989270060718</v>
      </c>
      <c r="M144" s="32">
        <f t="shared" si="49"/>
        <v>0</v>
      </c>
      <c r="N144" s="32">
        <f t="shared" si="50"/>
        <v>3.0493178188837131</v>
      </c>
      <c r="O144" s="32">
        <f t="shared" si="51"/>
        <v>0.60044382644934657</v>
      </c>
      <c r="P144" s="33">
        <f t="shared" si="77"/>
        <v>0.402374189700139</v>
      </c>
      <c r="Q144" s="32">
        <f t="shared" si="52"/>
        <v>0.402374189700139</v>
      </c>
      <c r="R144" s="33">
        <f t="shared" si="78"/>
        <v>103.01338727262043</v>
      </c>
      <c r="S144" s="32">
        <f t="shared" si="53"/>
        <v>2.3937890791826248</v>
      </c>
      <c r="T144" s="33">
        <f t="shared" si="54"/>
        <v>16.020453849172199</v>
      </c>
      <c r="U144" s="33">
        <f t="shared" si="55"/>
        <v>95.308268893382277</v>
      </c>
      <c r="V144" s="33">
        <f t="shared" si="56"/>
        <v>111.32872274255448</v>
      </c>
      <c r="Y144" s="4"/>
      <c r="Z144" s="4"/>
      <c r="AA144" s="4"/>
      <c r="AB144" s="4"/>
      <c r="AC144" s="33">
        <f t="shared" si="57"/>
        <v>163.80035809866538</v>
      </c>
      <c r="AD144" s="33">
        <f t="shared" si="58"/>
        <v>55.075356131878166</v>
      </c>
      <c r="AE144" s="43"/>
      <c r="AF144" s="3">
        <f t="shared" si="59"/>
        <v>7.4212772574455244</v>
      </c>
      <c r="AG144" s="3">
        <f t="shared" si="60"/>
        <v>118.75</v>
      </c>
      <c r="AH144" s="43"/>
      <c r="AI144" s="36" t="str">
        <f t="shared" si="61"/>
        <v>-</v>
      </c>
      <c r="AJ144" s="37">
        <f t="shared" si="79"/>
        <v>-71</v>
      </c>
      <c r="AK144" s="42"/>
      <c r="AL144" s="33">
        <f t="shared" si="63"/>
        <v>6246.1254706416184</v>
      </c>
      <c r="AM144" s="33">
        <f t="shared" si="64"/>
        <v>8989.526672892116</v>
      </c>
      <c r="AN144" s="33">
        <f t="shared" si="22"/>
        <v>12258001.908883253</v>
      </c>
      <c r="AO144" s="33">
        <f t="shared" si="80"/>
        <v>7526250.1565094758</v>
      </c>
      <c r="AP144" s="43"/>
      <c r="AQ144" s="34">
        <f t="shared" si="62"/>
        <v>3.905620822648424E-3</v>
      </c>
    </row>
    <row r="145" spans="1:43" x14ac:dyDescent="0.2">
      <c r="A145" s="154">
        <f t="shared" si="65"/>
        <v>42398</v>
      </c>
      <c r="B145" s="67">
        <v>125.75</v>
      </c>
      <c r="C145" s="64">
        <v>5.71</v>
      </c>
      <c r="D145" s="114">
        <v>4</v>
      </c>
      <c r="E145" s="114">
        <v>7.68</v>
      </c>
      <c r="F145" s="114">
        <v>0.48</v>
      </c>
      <c r="G145" s="66">
        <v>0</v>
      </c>
      <c r="H145" s="66"/>
      <c r="I145" s="66"/>
      <c r="J145" s="32">
        <f t="shared" si="47"/>
        <v>2.9911735109597517</v>
      </c>
      <c r="K145" s="33">
        <f t="shared" si="76"/>
        <v>102.89818769247819</v>
      </c>
      <c r="L145" s="34">
        <f t="shared" si="48"/>
        <v>0.5082526863340181</v>
      </c>
      <c r="M145" s="32">
        <f t="shared" si="49"/>
        <v>3.8384441430255663E-2</v>
      </c>
      <c r="N145" s="32">
        <f t="shared" si="50"/>
        <v>4.3541489317306468</v>
      </c>
      <c r="O145" s="32">
        <f t="shared" si="51"/>
        <v>0.40050583012840046</v>
      </c>
      <c r="P145" s="33">
        <f t="shared" si="77"/>
        <v>0.23957153628032515</v>
      </c>
      <c r="Q145" s="32">
        <f t="shared" si="52"/>
        <v>0.2011870948500695</v>
      </c>
      <c r="R145" s="33">
        <f t="shared" si="78"/>
        <v>101.06106408574693</v>
      </c>
      <c r="S145" s="32">
        <f t="shared" si="53"/>
        <v>2.3528290170019015</v>
      </c>
      <c r="T145" s="33">
        <f t="shared" si="54"/>
        <v>8.0102269245860995</v>
      </c>
      <c r="U145" s="33">
        <f t="shared" si="55"/>
        <v>93.67745160285348</v>
      </c>
      <c r="V145" s="33">
        <f t="shared" si="56"/>
        <v>101.68767852743959</v>
      </c>
      <c r="Y145" s="4"/>
      <c r="Z145" s="4"/>
      <c r="AA145" s="4"/>
      <c r="AB145" s="4"/>
      <c r="AC145" s="33">
        <f t="shared" si="57"/>
        <v>33.622038574961806</v>
      </c>
      <c r="AD145" s="33">
        <f t="shared" si="58"/>
        <v>578.99531464884194</v>
      </c>
      <c r="AE145" s="43"/>
      <c r="AF145" s="3">
        <f t="shared" si="59"/>
        <v>24.062321472560413</v>
      </c>
      <c r="AG145" s="3">
        <f t="shared" si="60"/>
        <v>125.75</v>
      </c>
      <c r="AH145" s="43"/>
      <c r="AI145" s="36" t="str">
        <f t="shared" si="61"/>
        <v>-</v>
      </c>
      <c r="AJ145" s="37">
        <f t="shared" si="79"/>
        <v>-72</v>
      </c>
      <c r="AK145" s="42"/>
      <c r="AL145" s="33">
        <f t="shared" si="63"/>
        <v>6223.3947367392902</v>
      </c>
      <c r="AM145" s="33">
        <f t="shared" si="64"/>
        <v>8983.7282214975658</v>
      </c>
      <c r="AN145" s="33">
        <f t="shared" si="22"/>
        <v>12217433.11655852</v>
      </c>
      <c r="AO145" s="33">
        <f t="shared" si="80"/>
        <v>7619440.9470777651</v>
      </c>
      <c r="AP145" s="43"/>
      <c r="AQ145" s="34">
        <f t="shared" si="62"/>
        <v>3.6615001973769594E-2</v>
      </c>
    </row>
    <row r="146" spans="1:43" x14ac:dyDescent="0.2">
      <c r="A146" s="154">
        <f t="shared" si="65"/>
        <v>42399</v>
      </c>
      <c r="B146" s="67">
        <v>110.13</v>
      </c>
      <c r="C146" s="64">
        <v>5.71</v>
      </c>
      <c r="D146" s="114">
        <v>6</v>
      </c>
      <c r="E146" s="114">
        <v>4.8000000000000007</v>
      </c>
      <c r="F146" s="114">
        <v>1.6800000000000002</v>
      </c>
      <c r="G146" s="66">
        <v>5.5200000000000005</v>
      </c>
      <c r="H146" s="66"/>
      <c r="I146" s="66"/>
      <c r="J146" s="32">
        <f t="shared" ref="J146:J209" si="81">(D146*D$15*D$8+E146*E$15*E$8+F146*F$15*F$8+G146*G$15*G$8+H146*H$15*H$8+I146*I$15*I$8)*M$15</f>
        <v>5.5593193349635248</v>
      </c>
      <c r="K146" s="33">
        <f t="shared" si="76"/>
        <v>102.422867436632</v>
      </c>
      <c r="L146" s="34">
        <f t="shared" ref="L146:L209" si="82">K145/$K$3</f>
        <v>0.49950576549746695</v>
      </c>
      <c r="M146" s="32">
        <f t="shared" ref="M146:M209" si="83">IF(J146&gt;K$6,(J146-K$6)^2/(J146-K$6+K$3-K145),0)</f>
        <v>0.1930816858511368</v>
      </c>
      <c r="N146" s="32">
        <f t="shared" ref="N146:N209" si="84">IF((J146-M146)&gt;C146,C146,(J146-M146+(C146-(J146-M146))*L146))</f>
        <v>5.5379489253417136</v>
      </c>
      <c r="O146" s="32">
        <f t="shared" ref="O146:O209" si="85">IF(K145&gt;(K$5/100*K$3),(K$4/100*L146*(K145-(K$5/100*K$3))),0)</f>
        <v>0.30360897961686034</v>
      </c>
      <c r="P146" s="33">
        <f t="shared" si="77"/>
        <v>0.31286745399129939</v>
      </c>
      <c r="Q146" s="32">
        <f t="shared" ref="Q146:Q209" si="86">P145*(1-0.5^(1/K$7))</f>
        <v>0.11978576814016258</v>
      </c>
      <c r="R146" s="33">
        <f t="shared" si="78"/>
        <v>99.056435171576638</v>
      </c>
      <c r="S146" s="32">
        <f t="shared" ref="S146:S209" si="87">R145*(1-0.5^(1/K$8))</f>
        <v>2.3082378937871573</v>
      </c>
      <c r="T146" s="33">
        <f t="shared" ref="T146:T209" si="88">Q146*R$8/86.4</f>
        <v>4.7692481759509171</v>
      </c>
      <c r="U146" s="33">
        <f t="shared" ref="U146:U209" si="89">S146*R$8/86.4</f>
        <v>91.902064289673845</v>
      </c>
      <c r="V146" s="33">
        <f t="shared" ref="V146:V209" si="90">(Q146+S146)*R$8/86.4</f>
        <v>96.671312465624766</v>
      </c>
      <c r="Y146" s="4"/>
      <c r="Z146" s="4"/>
      <c r="AA146" s="4"/>
      <c r="AB146" s="4"/>
      <c r="AC146" s="33">
        <f t="shared" ref="AC146:AC209" si="91">(B146-B$16)^2</f>
        <v>458.75006014071198</v>
      </c>
      <c r="AD146" s="33">
        <f t="shared" ref="AD146:AD209" si="92">(B146-V146)^2</f>
        <v>181.13627014794719</v>
      </c>
      <c r="AE146" s="43"/>
      <c r="AF146" s="3">
        <f t="shared" ref="AF146:AF209" si="93">B146-V146</f>
        <v>13.45868753437523</v>
      </c>
      <c r="AG146" s="3">
        <f t="shared" ref="AG146:AG209" si="94">B146</f>
        <v>110.13</v>
      </c>
      <c r="AH146" s="43"/>
      <c r="AI146" s="36" t="str">
        <f t="shared" ref="AI146:AI209" si="95">IF(V146&lt;B146,"-","+")</f>
        <v>-</v>
      </c>
      <c r="AJ146" s="37">
        <f t="shared" si="79"/>
        <v>-73</v>
      </c>
      <c r="AK146" s="42"/>
      <c r="AL146" s="33">
        <f t="shared" si="63"/>
        <v>6195.6476367751475</v>
      </c>
      <c r="AM146" s="33">
        <f t="shared" si="64"/>
        <v>8962.3097701030147</v>
      </c>
      <c r="AN146" s="33">
        <f t="shared" si="22"/>
        <v>12068162.134407764</v>
      </c>
      <c r="AO146" s="33">
        <f t="shared" si="80"/>
        <v>7654419.3599903053</v>
      </c>
      <c r="AP146" s="43"/>
      <c r="AQ146" s="34">
        <f t="shared" ref="AQ146:AQ209" si="96">((V146-B146)/B146)^2</f>
        <v>1.4934618814445957E-2</v>
      </c>
    </row>
    <row r="147" spans="1:43" x14ac:dyDescent="0.2">
      <c r="A147" s="154">
        <f t="shared" si="65"/>
        <v>42400</v>
      </c>
      <c r="B147" s="67">
        <v>112.46</v>
      </c>
      <c r="C147" s="64">
        <v>5.71</v>
      </c>
      <c r="D147" s="114">
        <v>0.1</v>
      </c>
      <c r="E147" s="114">
        <v>0</v>
      </c>
      <c r="F147" s="114">
        <v>0</v>
      </c>
      <c r="G147" s="66">
        <v>0.24</v>
      </c>
      <c r="H147" s="66"/>
      <c r="I147" s="66"/>
      <c r="J147" s="32">
        <f t="shared" si="81"/>
        <v>0.13937008523337083</v>
      </c>
      <c r="K147" s="33">
        <f t="shared" si="76"/>
        <v>99.374585571722307</v>
      </c>
      <c r="L147" s="34">
        <f t="shared" si="82"/>
        <v>0.49719838561471846</v>
      </c>
      <c r="M147" s="32">
        <f t="shared" si="83"/>
        <v>0</v>
      </c>
      <c r="N147" s="32">
        <f t="shared" si="84"/>
        <v>2.9090782857123956</v>
      </c>
      <c r="O147" s="32">
        <f t="shared" si="85"/>
        <v>0.27857366443067116</v>
      </c>
      <c r="P147" s="33">
        <f t="shared" si="77"/>
        <v>0.1564337269956497</v>
      </c>
      <c r="Q147" s="32">
        <f t="shared" si="86"/>
        <v>0.1564337269956497</v>
      </c>
      <c r="R147" s="33">
        <f t="shared" si="78"/>
        <v>97.072556729897414</v>
      </c>
      <c r="S147" s="32">
        <f t="shared" si="87"/>
        <v>2.2624521061098846</v>
      </c>
      <c r="T147" s="33">
        <f t="shared" si="88"/>
        <v>6.2283798711230896</v>
      </c>
      <c r="U147" s="33">
        <f t="shared" si="89"/>
        <v>90.079111632152802</v>
      </c>
      <c r="V147" s="33">
        <f t="shared" si="90"/>
        <v>96.307491503275898</v>
      </c>
      <c r="Y147" s="4"/>
      <c r="Z147" s="4"/>
      <c r="AA147" s="4"/>
      <c r="AB147" s="4"/>
      <c r="AC147" s="33">
        <f t="shared" si="91"/>
        <v>364.36897664210784</v>
      </c>
      <c r="AD147" s="33">
        <f t="shared" si="92"/>
        <v>260.90353073674413</v>
      </c>
      <c r="AE147" s="43"/>
      <c r="AF147" s="3">
        <f t="shared" si="93"/>
        <v>16.152508496724096</v>
      </c>
      <c r="AG147" s="3">
        <f t="shared" si="94"/>
        <v>112.46</v>
      </c>
      <c r="AH147" s="43"/>
      <c r="AI147" s="36" t="str">
        <f t="shared" si="95"/>
        <v>-</v>
      </c>
      <c r="AJ147" s="37">
        <f t="shared" si="79"/>
        <v>-74</v>
      </c>
      <c r="AK147" s="42"/>
      <c r="AL147" s="33">
        <f t="shared" ref="AL147:AL210" si="97">V147-V$16+AL146</f>
        <v>6167.5367158486561</v>
      </c>
      <c r="AM147" s="33">
        <f t="shared" ref="AM147:AM210" si="98">B147-B$16+AM146</f>
        <v>8943.2213187084635</v>
      </c>
      <c r="AN147" s="33">
        <f t="shared" si="22"/>
        <v>11935902.766642213</v>
      </c>
      <c r="AO147" s="33">
        <f t="shared" si="80"/>
        <v>7704425.0145530067</v>
      </c>
      <c r="AP147" s="43"/>
      <c r="AQ147" s="34">
        <f t="shared" si="96"/>
        <v>2.0629267052514725E-2</v>
      </c>
    </row>
    <row r="148" spans="1:43" x14ac:dyDescent="0.2">
      <c r="A148" s="154">
        <f t="shared" ref="A148:A211" si="99">A147+1</f>
        <v>42401</v>
      </c>
      <c r="B148" s="67">
        <v>106.83</v>
      </c>
      <c r="C148" s="64">
        <v>5.66</v>
      </c>
      <c r="D148" s="114">
        <v>0</v>
      </c>
      <c r="E148" s="114">
        <v>0</v>
      </c>
      <c r="F148" s="114">
        <v>0.24</v>
      </c>
      <c r="G148" s="66">
        <v>0</v>
      </c>
      <c r="H148" s="66"/>
      <c r="I148" s="66"/>
      <c r="J148" s="32">
        <f t="shared" si="81"/>
        <v>8.3632196929131885E-3</v>
      </c>
      <c r="K148" s="33">
        <f t="shared" si="76"/>
        <v>96.524997459612294</v>
      </c>
      <c r="L148" s="34">
        <f t="shared" si="82"/>
        <v>0.48240090083360343</v>
      </c>
      <c r="M148" s="32">
        <f t="shared" si="83"/>
        <v>0</v>
      </c>
      <c r="N148" s="32">
        <f t="shared" si="84"/>
        <v>2.7347178936973782</v>
      </c>
      <c r="O148" s="32">
        <f t="shared" si="85"/>
        <v>0.12323343810553698</v>
      </c>
      <c r="P148" s="33">
        <f t="shared" si="77"/>
        <v>7.8216863497824848E-2</v>
      </c>
      <c r="Q148" s="32">
        <f t="shared" si="86"/>
        <v>7.8216863497824848E-2</v>
      </c>
      <c r="R148" s="33">
        <f t="shared" si="78"/>
        <v>94.978649908123643</v>
      </c>
      <c r="S148" s="32">
        <f t="shared" si="87"/>
        <v>2.217140259879312</v>
      </c>
      <c r="T148" s="33">
        <f t="shared" si="88"/>
        <v>3.1141899355615448</v>
      </c>
      <c r="U148" s="33">
        <f t="shared" si="89"/>
        <v>88.27502886556519</v>
      </c>
      <c r="V148" s="33">
        <f t="shared" si="90"/>
        <v>91.389218801126731</v>
      </c>
      <c r="Y148" s="4"/>
      <c r="Z148" s="4"/>
      <c r="AA148" s="4"/>
      <c r="AB148" s="4"/>
      <c r="AC148" s="33">
        <f t="shared" si="91"/>
        <v>611.00183934474353</v>
      </c>
      <c r="AD148" s="33">
        <f t="shared" si="92"/>
        <v>238.41772403147817</v>
      </c>
      <c r="AE148" s="43"/>
      <c r="AF148" s="3">
        <f t="shared" si="93"/>
        <v>15.440781198873267</v>
      </c>
      <c r="AG148" s="3">
        <f t="shared" si="94"/>
        <v>106.83</v>
      </c>
      <c r="AH148" s="43"/>
      <c r="AI148" s="36" t="str">
        <f t="shared" si="95"/>
        <v>-</v>
      </c>
      <c r="AJ148" s="37">
        <f t="shared" si="79"/>
        <v>-75</v>
      </c>
      <c r="AK148" s="42"/>
      <c r="AL148" s="33">
        <f t="shared" si="97"/>
        <v>6134.5075222200157</v>
      </c>
      <c r="AM148" s="33">
        <f t="shared" si="98"/>
        <v>8918.5028673139132</v>
      </c>
      <c r="AN148" s="33">
        <f t="shared" si="22"/>
        <v>11765717.298440067</v>
      </c>
      <c r="AO148" s="33">
        <f t="shared" si="80"/>
        <v>7750630.0815044893</v>
      </c>
      <c r="AP148" s="43"/>
      <c r="AQ148" s="34">
        <f t="shared" si="96"/>
        <v>2.0890656158841277E-2</v>
      </c>
    </row>
    <row r="149" spans="1:43" x14ac:dyDescent="0.2">
      <c r="A149" s="154">
        <f t="shared" si="99"/>
        <v>42402</v>
      </c>
      <c r="B149" s="67">
        <v>98.33</v>
      </c>
      <c r="C149" s="64">
        <v>5.66</v>
      </c>
      <c r="D149" s="114">
        <v>0</v>
      </c>
      <c r="E149" s="114">
        <v>0</v>
      </c>
      <c r="F149" s="114">
        <v>0</v>
      </c>
      <c r="G149" s="66">
        <v>0</v>
      </c>
      <c r="H149" s="66"/>
      <c r="I149" s="66"/>
      <c r="J149" s="32">
        <f t="shared" si="81"/>
        <v>0</v>
      </c>
      <c r="K149" s="33">
        <f t="shared" si="76"/>
        <v>93.872902869217114</v>
      </c>
      <c r="L149" s="34">
        <f t="shared" si="82"/>
        <v>0.4685679488330694</v>
      </c>
      <c r="M149" s="32">
        <f t="shared" si="83"/>
        <v>0</v>
      </c>
      <c r="N149" s="32">
        <f t="shared" si="84"/>
        <v>2.6520945903951727</v>
      </c>
      <c r="O149" s="32">
        <f t="shared" si="85"/>
        <v>0</v>
      </c>
      <c r="P149" s="33">
        <f t="shared" si="77"/>
        <v>3.9108431748912424E-2</v>
      </c>
      <c r="Q149" s="32">
        <f t="shared" si="86"/>
        <v>3.9108431748912424E-2</v>
      </c>
      <c r="R149" s="33">
        <f t="shared" si="78"/>
        <v>92.809334546149387</v>
      </c>
      <c r="S149" s="32">
        <f t="shared" si="87"/>
        <v>2.1693153619742511</v>
      </c>
      <c r="T149" s="33">
        <f t="shared" si="88"/>
        <v>1.5570949677807724</v>
      </c>
      <c r="U149" s="33">
        <f t="shared" si="89"/>
        <v>86.370889411937767</v>
      </c>
      <c r="V149" s="33">
        <f t="shared" si="90"/>
        <v>87.927984379718538</v>
      </c>
      <c r="Y149" s="4"/>
      <c r="Z149" s="4"/>
      <c r="AA149" s="4"/>
      <c r="AB149" s="4"/>
      <c r="AC149" s="33">
        <f t="shared" si="91"/>
        <v>1103.465513052098</v>
      </c>
      <c r="AD149" s="33">
        <f t="shared" si="92"/>
        <v>108.20192896457949</v>
      </c>
      <c r="AE149" s="43"/>
      <c r="AF149" s="3">
        <f t="shared" si="93"/>
        <v>10.40201562028146</v>
      </c>
      <c r="AG149" s="3">
        <f t="shared" si="94"/>
        <v>98.33</v>
      </c>
      <c r="AH149" s="43"/>
      <c r="AI149" s="36" t="str">
        <f t="shared" si="95"/>
        <v>-</v>
      </c>
      <c r="AJ149" s="37">
        <f t="shared" si="79"/>
        <v>-76</v>
      </c>
      <c r="AK149" s="42"/>
      <c r="AL149" s="33">
        <f t="shared" si="97"/>
        <v>6098.0170941699671</v>
      </c>
      <c r="AM149" s="33">
        <f t="shared" si="98"/>
        <v>8885.2844159193628</v>
      </c>
      <c r="AN149" s="33">
        <f t="shared" si="22"/>
        <v>11538934.272250349</v>
      </c>
      <c r="AO149" s="33">
        <f t="shared" si="80"/>
        <v>7768859.1228920491</v>
      </c>
      <c r="AP149" s="43"/>
      <c r="AQ149" s="34">
        <f t="shared" si="96"/>
        <v>1.1190846142538029E-2</v>
      </c>
    </row>
    <row r="150" spans="1:43" x14ac:dyDescent="0.2">
      <c r="A150" s="154">
        <f t="shared" si="99"/>
        <v>42403</v>
      </c>
      <c r="B150" s="67">
        <v>92.13</v>
      </c>
      <c r="C150" s="64">
        <v>5.66</v>
      </c>
      <c r="D150" s="114">
        <v>17</v>
      </c>
      <c r="E150" s="114">
        <v>6.9599999999999991</v>
      </c>
      <c r="F150" s="114">
        <v>9.84</v>
      </c>
      <c r="G150" s="66">
        <v>50.88</v>
      </c>
      <c r="H150" s="66"/>
      <c r="I150" s="66"/>
      <c r="J150" s="32">
        <f t="shared" si="81"/>
        <v>29.740324287066166</v>
      </c>
      <c r="K150" s="33">
        <f t="shared" si="76"/>
        <v>112.08951337624909</v>
      </c>
      <c r="L150" s="34">
        <f t="shared" si="82"/>
        <v>0.45569370324862679</v>
      </c>
      <c r="M150" s="32">
        <f t="shared" si="83"/>
        <v>5.8637137800341934</v>
      </c>
      <c r="N150" s="32">
        <f t="shared" si="84"/>
        <v>5.66</v>
      </c>
      <c r="O150" s="32">
        <f t="shared" si="85"/>
        <v>0</v>
      </c>
      <c r="P150" s="33">
        <f t="shared" si="77"/>
        <v>5.8832679959086498</v>
      </c>
      <c r="Q150" s="32">
        <f t="shared" si="86"/>
        <v>1.9554215874456212E-2</v>
      </c>
      <c r="R150" s="33">
        <f t="shared" si="78"/>
        <v>90.689566415518698</v>
      </c>
      <c r="S150" s="32">
        <f t="shared" si="87"/>
        <v>2.1197681306306837</v>
      </c>
      <c r="T150" s="33">
        <f t="shared" si="88"/>
        <v>0.77854748389038619</v>
      </c>
      <c r="U150" s="33">
        <f t="shared" si="89"/>
        <v>84.398175571406853</v>
      </c>
      <c r="V150" s="33">
        <f t="shared" si="90"/>
        <v>85.176723055297231</v>
      </c>
      <c r="Y150" s="4"/>
      <c r="Z150" s="4"/>
      <c r="AA150" s="4"/>
      <c r="AB150" s="4"/>
      <c r="AC150" s="33">
        <f t="shared" si="91"/>
        <v>1553.8143103445213</v>
      </c>
      <c r="AD150" s="33">
        <f t="shared" si="92"/>
        <v>48.348060269735015</v>
      </c>
      <c r="AE150" s="43"/>
      <c r="AF150" s="3">
        <f t="shared" si="93"/>
        <v>6.9532769447027647</v>
      </c>
      <c r="AG150" s="3">
        <f t="shared" si="94"/>
        <v>92.13</v>
      </c>
      <c r="AH150" s="43"/>
      <c r="AI150" s="36" t="str">
        <f t="shared" si="95"/>
        <v>-</v>
      </c>
      <c r="AJ150" s="37">
        <f t="shared" si="79"/>
        <v>-77</v>
      </c>
      <c r="AK150" s="42"/>
      <c r="AL150" s="33">
        <f t="shared" si="97"/>
        <v>6058.7754047954968</v>
      </c>
      <c r="AM150" s="33">
        <f t="shared" si="98"/>
        <v>8845.8659645248117</v>
      </c>
      <c r="AN150" s="33">
        <f t="shared" si="22"/>
        <v>11272686.957374515</v>
      </c>
      <c r="AO150" s="33">
        <f t="shared" si="80"/>
        <v>7767873.7881322661</v>
      </c>
      <c r="AP150" s="43"/>
      <c r="AQ150" s="34">
        <f t="shared" si="96"/>
        <v>5.6960909157718898E-3</v>
      </c>
    </row>
    <row r="151" spans="1:43" x14ac:dyDescent="0.2">
      <c r="A151" s="154">
        <f t="shared" si="99"/>
        <v>42404</v>
      </c>
      <c r="B151" s="67">
        <v>116.5</v>
      </c>
      <c r="C151" s="64">
        <v>5.66</v>
      </c>
      <c r="D151" s="114">
        <v>2.16</v>
      </c>
      <c r="E151" s="114">
        <v>19.919999999999998</v>
      </c>
      <c r="F151" s="114">
        <v>12</v>
      </c>
      <c r="G151" s="66">
        <v>24.240000000000002</v>
      </c>
      <c r="H151" s="66"/>
      <c r="I151" s="66"/>
      <c r="J151" s="32">
        <f t="shared" si="81"/>
        <v>15.551468632966866</v>
      </c>
      <c r="K151" s="33">
        <f t="shared" si="76"/>
        <v>119.19787779641941</v>
      </c>
      <c r="L151" s="34">
        <f t="shared" si="82"/>
        <v>0.54412385134101504</v>
      </c>
      <c r="M151" s="32">
        <f t="shared" si="83"/>
        <v>1.9522535701577606</v>
      </c>
      <c r="N151" s="32">
        <f t="shared" si="84"/>
        <v>5.66</v>
      </c>
      <c r="O151" s="32">
        <f t="shared" si="85"/>
        <v>0.83085064263878028</v>
      </c>
      <c r="P151" s="33">
        <f t="shared" si="77"/>
        <v>4.8938875681120857</v>
      </c>
      <c r="Q151" s="32">
        <f t="shared" si="86"/>
        <v>2.9416339979543249</v>
      </c>
      <c r="R151" s="33">
        <f t="shared" si="78"/>
        <v>89.449064498542484</v>
      </c>
      <c r="S151" s="32">
        <f t="shared" si="87"/>
        <v>2.0713525596149993</v>
      </c>
      <c r="T151" s="33">
        <f t="shared" si="88"/>
        <v>117.12061288151479</v>
      </c>
      <c r="U151" s="33">
        <f t="shared" si="89"/>
        <v>82.47051857726386</v>
      </c>
      <c r="V151" s="33">
        <f t="shared" si="90"/>
        <v>199.59113145877859</v>
      </c>
      <c r="Y151" s="4"/>
      <c r="Z151" s="4"/>
      <c r="AA151" s="4"/>
      <c r="AB151" s="4"/>
      <c r="AC151" s="33">
        <f t="shared" si="91"/>
        <v>226.45588937414152</v>
      </c>
      <c r="AD151" s="33">
        <f t="shared" si="92"/>
        <v>6904.1361271000251</v>
      </c>
      <c r="AE151" s="43"/>
      <c r="AF151" s="3">
        <f t="shared" si="93"/>
        <v>-83.091131458778591</v>
      </c>
      <c r="AG151" s="3">
        <f t="shared" si="94"/>
        <v>116.5</v>
      </c>
      <c r="AH151" s="43"/>
      <c r="AI151" s="36" t="str">
        <f t="shared" si="95"/>
        <v>+</v>
      </c>
      <c r="AJ151" s="37">
        <f t="shared" si="79"/>
        <v>-76</v>
      </c>
      <c r="AK151" s="42"/>
      <c r="AL151" s="33">
        <f t="shared" si="97"/>
        <v>6133.948123824508</v>
      </c>
      <c r="AM151" s="33">
        <f t="shared" si="98"/>
        <v>8830.8175131302614</v>
      </c>
      <c r="AN151" s="33">
        <f t="shared" si="22"/>
        <v>11171863.596825292</v>
      </c>
      <c r="AO151" s="33">
        <f t="shared" si="80"/>
        <v>7273104.5029743873</v>
      </c>
      <c r="AP151" s="43"/>
      <c r="AQ151" s="34">
        <f t="shared" si="96"/>
        <v>0.50869503045552689</v>
      </c>
    </row>
    <row r="152" spans="1:43" x14ac:dyDescent="0.2">
      <c r="A152" s="154">
        <f t="shared" si="99"/>
        <v>42405</v>
      </c>
      <c r="B152" s="67">
        <v>157.04</v>
      </c>
      <c r="C152" s="64">
        <v>5.66</v>
      </c>
      <c r="D152" s="114">
        <v>13.68</v>
      </c>
      <c r="E152" s="114">
        <v>1.92</v>
      </c>
      <c r="F152" s="114">
        <v>0.24</v>
      </c>
      <c r="G152" s="66">
        <v>0.24</v>
      </c>
      <c r="H152" s="66"/>
      <c r="I152" s="66"/>
      <c r="J152" s="32">
        <f t="shared" si="81"/>
        <v>5.4645463611611786</v>
      </c>
      <c r="K152" s="33">
        <f t="shared" si="76"/>
        <v>117.66356021933356</v>
      </c>
      <c r="L152" s="34">
        <f t="shared" si="82"/>
        <v>0.57863047473990004</v>
      </c>
      <c r="M152" s="32">
        <f t="shared" si="83"/>
        <v>0.21839489185274957</v>
      </c>
      <c r="N152" s="32">
        <f t="shared" si="84"/>
        <v>5.4856168410929032</v>
      </c>
      <c r="O152" s="32">
        <f t="shared" si="85"/>
        <v>1.2948522053013634</v>
      </c>
      <c r="P152" s="33">
        <f t="shared" si="77"/>
        <v>2.6653386759087927</v>
      </c>
      <c r="Q152" s="32">
        <f t="shared" si="86"/>
        <v>2.4469437840560428</v>
      </c>
      <c r="R152" s="33">
        <f t="shared" si="78"/>
        <v>88.700897247169962</v>
      </c>
      <c r="S152" s="32">
        <f t="shared" si="87"/>
        <v>2.0430194566738842</v>
      </c>
      <c r="T152" s="33">
        <f t="shared" si="88"/>
        <v>97.424613624453542</v>
      </c>
      <c r="U152" s="33">
        <f t="shared" si="89"/>
        <v>81.342441330534271</v>
      </c>
      <c r="V152" s="33">
        <f t="shared" si="90"/>
        <v>178.76705495498783</v>
      </c>
      <c r="Y152" s="4"/>
      <c r="Z152" s="4"/>
      <c r="AA152" s="4"/>
      <c r="AB152" s="4"/>
      <c r="AC152" s="33">
        <f t="shared" si="91"/>
        <v>649.8190503040064</v>
      </c>
      <c r="AD152" s="33">
        <f t="shared" si="92"/>
        <v>472.06491701706148</v>
      </c>
      <c r="AE152" s="43"/>
      <c r="AF152" s="3">
        <f t="shared" si="93"/>
        <v>-21.727054954987835</v>
      </c>
      <c r="AG152" s="3">
        <f t="shared" si="94"/>
        <v>157.04</v>
      </c>
      <c r="AH152" s="43"/>
      <c r="AI152" s="36" t="str">
        <f t="shared" si="95"/>
        <v>+</v>
      </c>
      <c r="AJ152" s="37">
        <f t="shared" si="79"/>
        <v>-75</v>
      </c>
      <c r="AK152" s="42"/>
      <c r="AL152" s="33">
        <f t="shared" si="97"/>
        <v>6188.2967663497284</v>
      </c>
      <c r="AM152" s="33">
        <f t="shared" si="98"/>
        <v>8856.309061735712</v>
      </c>
      <c r="AN152" s="33">
        <f t="shared" si="22"/>
        <v>11342921.042378817</v>
      </c>
      <c r="AO152" s="33">
        <f t="shared" si="80"/>
        <v>7118289.6083307853</v>
      </c>
      <c r="AP152" s="43"/>
      <c r="AQ152" s="34">
        <f t="shared" si="96"/>
        <v>1.9141728519619032E-2</v>
      </c>
    </row>
    <row r="153" spans="1:43" x14ac:dyDescent="0.2">
      <c r="A153" s="154">
        <f t="shared" si="99"/>
        <v>42406</v>
      </c>
      <c r="B153" s="67">
        <v>133.46</v>
      </c>
      <c r="C153" s="64">
        <v>5.66</v>
      </c>
      <c r="D153" s="114">
        <v>0</v>
      </c>
      <c r="E153" s="114">
        <v>0</v>
      </c>
      <c r="F153" s="114">
        <v>0.24</v>
      </c>
      <c r="G153" s="66">
        <v>0</v>
      </c>
      <c r="H153" s="66"/>
      <c r="I153" s="66"/>
      <c r="J153" s="32">
        <f t="shared" si="81"/>
        <v>8.3632196929131885E-3</v>
      </c>
      <c r="K153" s="33">
        <f t="shared" si="76"/>
        <v>113.24489781669885</v>
      </c>
      <c r="L153" s="34">
        <f t="shared" si="82"/>
        <v>0.57118233116181338</v>
      </c>
      <c r="M153" s="32">
        <f t="shared" si="83"/>
        <v>0</v>
      </c>
      <c r="N153" s="32">
        <f t="shared" si="84"/>
        <v>3.2364782907485607</v>
      </c>
      <c r="O153" s="32">
        <f t="shared" si="85"/>
        <v>1.1905473315790587</v>
      </c>
      <c r="P153" s="33">
        <f t="shared" si="77"/>
        <v>1.3326693379543963</v>
      </c>
      <c r="Q153" s="32">
        <f t="shared" si="86"/>
        <v>1.3326693379543963</v>
      </c>
      <c r="R153" s="33">
        <f t="shared" si="78"/>
        <v>87.86551328571295</v>
      </c>
      <c r="S153" s="32">
        <f t="shared" si="87"/>
        <v>2.0259312930360722</v>
      </c>
      <c r="T153" s="33">
        <f t="shared" si="88"/>
        <v>53.059982900036147</v>
      </c>
      <c r="U153" s="33">
        <f t="shared" si="89"/>
        <v>80.662079259769541</v>
      </c>
      <c r="V153" s="33">
        <f t="shared" si="90"/>
        <v>133.72206215980569</v>
      </c>
      <c r="Y153" s="4"/>
      <c r="Z153" s="4"/>
      <c r="AA153" s="4"/>
      <c r="AB153" s="4"/>
      <c r="AC153" s="33">
        <f t="shared" si="91"/>
        <v>3.654018070996893</v>
      </c>
      <c r="AD153" s="33">
        <f t="shared" si="92"/>
        <v>6.8676575602017786E-2</v>
      </c>
      <c r="AE153" s="43"/>
      <c r="AF153" s="3">
        <f t="shared" si="93"/>
        <v>-0.26206215980568004</v>
      </c>
      <c r="AG153" s="3">
        <f t="shared" si="94"/>
        <v>133.46</v>
      </c>
      <c r="AH153" s="43"/>
      <c r="AI153" s="36" t="str">
        <f t="shared" si="95"/>
        <v>+</v>
      </c>
      <c r="AJ153" s="37">
        <f t="shared" si="79"/>
        <v>-74</v>
      </c>
      <c r="AK153" s="42"/>
      <c r="AL153" s="33">
        <f t="shared" si="97"/>
        <v>6197.6004160797665</v>
      </c>
      <c r="AM153" s="33">
        <f t="shared" si="98"/>
        <v>8858.2206103411627</v>
      </c>
      <c r="AN153" s="33">
        <f t="shared" si="22"/>
        <v>11355800.602340437</v>
      </c>
      <c r="AO153" s="33">
        <f t="shared" si="80"/>
        <v>7078899.8181115491</v>
      </c>
      <c r="AP153" s="43"/>
      <c r="AQ153" s="34">
        <f t="shared" si="96"/>
        <v>3.8557280145912438E-6</v>
      </c>
    </row>
    <row r="154" spans="1:43" x14ac:dyDescent="0.2">
      <c r="A154" s="154">
        <f t="shared" si="99"/>
        <v>42407</v>
      </c>
      <c r="B154" s="67">
        <v>101.71</v>
      </c>
      <c r="C154" s="64">
        <v>5.66</v>
      </c>
      <c r="D154" s="114">
        <v>0</v>
      </c>
      <c r="E154" s="114">
        <v>3.3600000000000003</v>
      </c>
      <c r="F154" s="114">
        <v>0</v>
      </c>
      <c r="G154" s="66">
        <v>0</v>
      </c>
      <c r="H154" s="66"/>
      <c r="I154" s="66"/>
      <c r="J154" s="32">
        <f t="shared" si="81"/>
        <v>0.66514394400457233</v>
      </c>
      <c r="K154" s="33">
        <f t="shared" si="76"/>
        <v>109.59613300524011</v>
      </c>
      <c r="L154" s="34">
        <f t="shared" si="82"/>
        <v>0.54973251367329545</v>
      </c>
      <c r="M154" s="32">
        <f t="shared" si="83"/>
        <v>0</v>
      </c>
      <c r="N154" s="32">
        <f t="shared" si="84"/>
        <v>3.410978719103221</v>
      </c>
      <c r="O154" s="32">
        <f t="shared" si="85"/>
        <v>0.90293003636008873</v>
      </c>
      <c r="P154" s="33">
        <f t="shared" si="77"/>
        <v>0.66633466897719817</v>
      </c>
      <c r="Q154" s="32">
        <f t="shared" si="86"/>
        <v>0.66633466897719817</v>
      </c>
      <c r="R154" s="33">
        <f t="shared" si="78"/>
        <v>86.761592225086176</v>
      </c>
      <c r="S154" s="32">
        <f t="shared" si="87"/>
        <v>2.0068510969868694</v>
      </c>
      <c r="T154" s="33">
        <f t="shared" si="88"/>
        <v>26.529991450018073</v>
      </c>
      <c r="U154" s="33">
        <f t="shared" si="89"/>
        <v>79.902404787440162</v>
      </c>
      <c r="V154" s="33">
        <f t="shared" si="90"/>
        <v>106.43239623745822</v>
      </c>
      <c r="Y154" s="4"/>
      <c r="Z154" s="4"/>
      <c r="AA154" s="4"/>
      <c r="AB154" s="4"/>
      <c r="AC154" s="33">
        <f t="shared" si="91"/>
        <v>890.33318162493845</v>
      </c>
      <c r="AD154" s="33">
        <f t="shared" si="92"/>
        <v>22.301026223559621</v>
      </c>
      <c r="AE154" s="43"/>
      <c r="AF154" s="3">
        <f t="shared" si="93"/>
        <v>-4.7223962374582271</v>
      </c>
      <c r="AG154" s="3">
        <f t="shared" si="94"/>
        <v>101.71</v>
      </c>
      <c r="AH154" s="43"/>
      <c r="AI154" s="36" t="str">
        <f t="shared" si="95"/>
        <v>+</v>
      </c>
      <c r="AJ154" s="37">
        <f t="shared" si="79"/>
        <v>-73</v>
      </c>
      <c r="AK154" s="42"/>
      <c r="AL154" s="33">
        <f t="shared" si="97"/>
        <v>6179.6143998874577</v>
      </c>
      <c r="AM154" s="33">
        <f t="shared" si="98"/>
        <v>8828.3821589466115</v>
      </c>
      <c r="AN154" s="33">
        <f t="shared" si="22"/>
        <v>11155589.50757904</v>
      </c>
      <c r="AO154" s="33">
        <f t="shared" si="80"/>
        <v>7015970.6414312515</v>
      </c>
      <c r="AP154" s="43"/>
      <c r="AQ154" s="34">
        <f t="shared" si="96"/>
        <v>2.1557457558881096E-3</v>
      </c>
    </row>
    <row r="155" spans="1:43" x14ac:dyDescent="0.2">
      <c r="A155" s="154">
        <f t="shared" si="99"/>
        <v>42408</v>
      </c>
      <c r="B155" s="67">
        <v>96.42</v>
      </c>
      <c r="C155" s="64">
        <v>5.66</v>
      </c>
      <c r="D155" s="114">
        <v>0</v>
      </c>
      <c r="E155" s="114">
        <v>0</v>
      </c>
      <c r="F155" s="114">
        <v>0</v>
      </c>
      <c r="G155" s="66">
        <v>0</v>
      </c>
      <c r="H155" s="66"/>
      <c r="I155" s="66"/>
      <c r="J155" s="32">
        <f t="shared" si="81"/>
        <v>0</v>
      </c>
      <c r="K155" s="33">
        <f t="shared" si="76"/>
        <v>105.90518353910831</v>
      </c>
      <c r="L155" s="34">
        <f t="shared" si="82"/>
        <v>0.53202006313223349</v>
      </c>
      <c r="M155" s="32">
        <f t="shared" si="83"/>
        <v>0</v>
      </c>
      <c r="N155" s="32">
        <f t="shared" si="84"/>
        <v>3.0112335573284414</v>
      </c>
      <c r="O155" s="32">
        <f t="shared" si="85"/>
        <v>0.67971590880336574</v>
      </c>
      <c r="P155" s="33">
        <f t="shared" si="77"/>
        <v>0.33316733448859909</v>
      </c>
      <c r="Q155" s="32">
        <f t="shared" si="86"/>
        <v>0.33316733448859909</v>
      </c>
      <c r="R155" s="33">
        <f t="shared" si="78"/>
        <v>85.45967062877348</v>
      </c>
      <c r="S155" s="32">
        <f t="shared" si="87"/>
        <v>1.9816375051160531</v>
      </c>
      <c r="T155" s="33">
        <f t="shared" si="88"/>
        <v>13.264995725009037</v>
      </c>
      <c r="U155" s="33">
        <f t="shared" si="89"/>
        <v>78.898530296287291</v>
      </c>
      <c r="V155" s="33">
        <f t="shared" si="90"/>
        <v>92.16352602129632</v>
      </c>
      <c r="Y155" s="4"/>
      <c r="Z155" s="4"/>
      <c r="AA155" s="4"/>
      <c r="AB155" s="4"/>
      <c r="AC155" s="33">
        <f t="shared" si="91"/>
        <v>1234.0080973792797</v>
      </c>
      <c r="AD155" s="33">
        <f t="shared" si="92"/>
        <v>18.117570731381548</v>
      </c>
      <c r="AE155" s="43"/>
      <c r="AF155" s="3">
        <f t="shared" si="93"/>
        <v>4.2564739787036814</v>
      </c>
      <c r="AG155" s="3">
        <f t="shared" si="94"/>
        <v>96.42</v>
      </c>
      <c r="AH155" s="43"/>
      <c r="AI155" s="36" t="str">
        <f t="shared" si="95"/>
        <v>-</v>
      </c>
      <c r="AJ155" s="37">
        <f t="shared" si="79"/>
        <v>-74</v>
      </c>
      <c r="AK155" s="42"/>
      <c r="AL155" s="33">
        <f t="shared" si="97"/>
        <v>6147.3595134789866</v>
      </c>
      <c r="AM155" s="33">
        <f t="shared" si="98"/>
        <v>8793.2537075520613</v>
      </c>
      <c r="AN155" s="33">
        <f t="shared" si="22"/>
        <v>10922165.570714891</v>
      </c>
      <c r="AO155" s="33">
        <f t="shared" si="80"/>
        <v>7000756.0862296056</v>
      </c>
      <c r="AP155" s="43"/>
      <c r="AQ155" s="34">
        <f t="shared" si="96"/>
        <v>1.9487930009440167E-3</v>
      </c>
    </row>
    <row r="156" spans="1:43" x14ac:dyDescent="0.2">
      <c r="A156" s="154">
        <f t="shared" si="99"/>
        <v>42409</v>
      </c>
      <c r="B156" s="67">
        <v>89.33</v>
      </c>
      <c r="C156" s="64">
        <v>5.66</v>
      </c>
      <c r="D156" s="114">
        <v>0</v>
      </c>
      <c r="E156" s="114">
        <v>0</v>
      </c>
      <c r="F156" s="114">
        <v>0</v>
      </c>
      <c r="G156" s="66">
        <v>0</v>
      </c>
      <c r="H156" s="66"/>
      <c r="I156" s="66"/>
      <c r="J156" s="32">
        <f t="shared" si="81"/>
        <v>0</v>
      </c>
      <c r="K156" s="33">
        <f t="shared" ref="K156:K198" si="100">K155+J156-M156-N156-O156</f>
        <v>102.52828964662808</v>
      </c>
      <c r="L156" s="34">
        <f t="shared" si="82"/>
        <v>0.51410283271411805</v>
      </c>
      <c r="M156" s="32">
        <f t="shared" si="83"/>
        <v>0</v>
      </c>
      <c r="N156" s="32">
        <f t="shared" si="84"/>
        <v>2.9098220331619085</v>
      </c>
      <c r="O156" s="32">
        <f t="shared" si="85"/>
        <v>0.46707185931832612</v>
      </c>
      <c r="P156" s="33">
        <f t="shared" ref="P156:P198" si="101">P155+M156-Q156</f>
        <v>0.16658366724429954</v>
      </c>
      <c r="Q156" s="32">
        <f t="shared" si="86"/>
        <v>0.16658366724429954</v>
      </c>
      <c r="R156" s="33">
        <f t="shared" ref="R156:R198" si="102">R155-S156+O156</f>
        <v>83.974840913331676</v>
      </c>
      <c r="S156" s="32">
        <f t="shared" si="87"/>
        <v>1.9519015747601343</v>
      </c>
      <c r="T156" s="33">
        <f t="shared" si="88"/>
        <v>6.6324978625045183</v>
      </c>
      <c r="U156" s="33">
        <f t="shared" si="89"/>
        <v>77.714599735820158</v>
      </c>
      <c r="V156" s="33">
        <f t="shared" si="90"/>
        <v>84.34709759832468</v>
      </c>
      <c r="Y156" s="4"/>
      <c r="Z156" s="4"/>
      <c r="AA156" s="4"/>
      <c r="AB156" s="4"/>
      <c r="AC156" s="33">
        <f t="shared" si="91"/>
        <v>1782.3976381540026</v>
      </c>
      <c r="AD156" s="33">
        <f t="shared" si="92"/>
        <v>24.829316344621652</v>
      </c>
      <c r="AE156" s="43"/>
      <c r="AF156" s="3">
        <f t="shared" si="93"/>
        <v>4.9829024016753181</v>
      </c>
      <c r="AG156" s="3">
        <f t="shared" si="94"/>
        <v>89.33</v>
      </c>
      <c r="AH156" s="43"/>
      <c r="AI156" s="36" t="str">
        <f t="shared" si="95"/>
        <v>-</v>
      </c>
      <c r="AJ156" s="37">
        <f t="shared" si="79"/>
        <v>-75</v>
      </c>
      <c r="AK156" s="42"/>
      <c r="AL156" s="33">
        <f t="shared" si="97"/>
        <v>6107.288198647544</v>
      </c>
      <c r="AM156" s="33">
        <f t="shared" si="98"/>
        <v>8751.035256157511</v>
      </c>
      <c r="AN156" s="33">
        <f t="shared" si="22"/>
        <v>10644894.983299889</v>
      </c>
      <c r="AO156" s="33">
        <f t="shared" si="80"/>
        <v>6989398.5040926086</v>
      </c>
      <c r="AP156" s="43"/>
      <c r="AQ156" s="34">
        <f t="shared" si="96"/>
        <v>3.1115020667398414E-3</v>
      </c>
    </row>
    <row r="157" spans="1:43" x14ac:dyDescent="0.2">
      <c r="A157" s="154">
        <f t="shared" si="99"/>
        <v>42410</v>
      </c>
      <c r="B157" s="67">
        <v>84.38</v>
      </c>
      <c r="C157" s="64">
        <v>5.66</v>
      </c>
      <c r="D157" s="114">
        <v>8.3999999999999986</v>
      </c>
      <c r="E157" s="114">
        <v>0</v>
      </c>
      <c r="F157" s="114">
        <v>9.36</v>
      </c>
      <c r="G157" s="66">
        <v>21.6</v>
      </c>
      <c r="H157" s="66"/>
      <c r="I157" s="66"/>
      <c r="J157" s="32">
        <f t="shared" si="81"/>
        <v>12.651355530521039</v>
      </c>
      <c r="K157" s="33">
        <f t="shared" si="100"/>
        <v>108.05632941642834</v>
      </c>
      <c r="L157" s="34">
        <f t="shared" si="82"/>
        <v>0.49771014391567031</v>
      </c>
      <c r="M157" s="32">
        <f t="shared" si="83"/>
        <v>1.1792083945672329</v>
      </c>
      <c r="N157" s="32">
        <f t="shared" si="84"/>
        <v>5.66</v>
      </c>
      <c r="O157" s="32">
        <f t="shared" si="85"/>
        <v>0.28410736615355969</v>
      </c>
      <c r="P157" s="33">
        <f t="shared" si="101"/>
        <v>1.2625002281893827</v>
      </c>
      <c r="Q157" s="32">
        <f t="shared" si="86"/>
        <v>8.3291833622149772E-2</v>
      </c>
      <c r="R157" s="33">
        <f t="shared" si="102"/>
        <v>82.340960262295567</v>
      </c>
      <c r="S157" s="32">
        <f t="shared" si="87"/>
        <v>1.9179880171896737</v>
      </c>
      <c r="T157" s="33">
        <f t="shared" si="88"/>
        <v>3.3162489312522592</v>
      </c>
      <c r="U157" s="33">
        <f t="shared" si="89"/>
        <v>76.364337721440705</v>
      </c>
      <c r="V157" s="33">
        <f t="shared" si="90"/>
        <v>79.680586652692966</v>
      </c>
      <c r="Y157" s="4"/>
      <c r="Z157" s="4"/>
      <c r="AA157" s="4"/>
      <c r="AB157" s="4"/>
      <c r="AC157" s="33">
        <f t="shared" si="91"/>
        <v>2224.8628069600504</v>
      </c>
      <c r="AD157" s="33">
        <f t="shared" si="92"/>
        <v>22.084485808847457</v>
      </c>
      <c r="AE157" s="43"/>
      <c r="AF157" s="3">
        <f t="shared" si="93"/>
        <v>4.6994133473070292</v>
      </c>
      <c r="AG157" s="3">
        <f t="shared" si="94"/>
        <v>84.38</v>
      </c>
      <c r="AH157" s="43"/>
      <c r="AI157" s="36" t="str">
        <f t="shared" si="95"/>
        <v>-</v>
      </c>
      <c r="AJ157" s="37">
        <f t="shared" si="79"/>
        <v>-76</v>
      </c>
      <c r="AK157" s="42"/>
      <c r="AL157" s="33">
        <f t="shared" si="97"/>
        <v>6062.5503728704698</v>
      </c>
      <c r="AM157" s="33">
        <f t="shared" si="98"/>
        <v>8703.8668047629599</v>
      </c>
      <c r="AN157" s="33">
        <f t="shared" si="22"/>
        <v>10339331.406217756</v>
      </c>
      <c r="AO157" s="33">
        <f t="shared" si="80"/>
        <v>6976552.4933852749</v>
      </c>
      <c r="AP157" s="43"/>
      <c r="AQ157" s="34">
        <f t="shared" si="96"/>
        <v>3.1017604208300599E-3</v>
      </c>
    </row>
    <row r="158" spans="1:43" x14ac:dyDescent="0.2">
      <c r="A158" s="154">
        <f t="shared" si="99"/>
        <v>42411</v>
      </c>
      <c r="B158" s="67">
        <v>84.71</v>
      </c>
      <c r="C158" s="64">
        <v>5.66</v>
      </c>
      <c r="D158" s="114">
        <v>11.28</v>
      </c>
      <c r="E158" s="114">
        <v>0</v>
      </c>
      <c r="F158" s="114">
        <v>0</v>
      </c>
      <c r="G158" s="66">
        <v>21.12</v>
      </c>
      <c r="H158" s="66"/>
      <c r="I158" s="66"/>
      <c r="J158" s="32">
        <f t="shared" si="81"/>
        <v>13.166120695694559</v>
      </c>
      <c r="K158" s="33">
        <f t="shared" si="100"/>
        <v>113.62880914259225</v>
      </c>
      <c r="L158" s="34">
        <f t="shared" si="82"/>
        <v>0.52454528842926373</v>
      </c>
      <c r="M158" s="32">
        <f t="shared" si="83"/>
        <v>1.3442446040680012</v>
      </c>
      <c r="N158" s="32">
        <f t="shared" si="84"/>
        <v>5.66</v>
      </c>
      <c r="O158" s="32">
        <f t="shared" si="85"/>
        <v>0.58939636546266283</v>
      </c>
      <c r="P158" s="33">
        <f t="shared" si="101"/>
        <v>1.9754947181626925</v>
      </c>
      <c r="Q158" s="32">
        <f t="shared" si="86"/>
        <v>0.63125011409469134</v>
      </c>
      <c r="R158" s="33">
        <f t="shared" si="102"/>
        <v>81.0496864962129</v>
      </c>
      <c r="S158" s="32">
        <f t="shared" si="87"/>
        <v>1.8806701315453342</v>
      </c>
      <c r="T158" s="33">
        <f t="shared" si="88"/>
        <v>25.133106394510857</v>
      </c>
      <c r="U158" s="33">
        <f t="shared" si="89"/>
        <v>74.8785330152309</v>
      </c>
      <c r="V158" s="33">
        <f t="shared" si="90"/>
        <v>100.01163940974175</v>
      </c>
      <c r="Y158" s="4"/>
      <c r="Z158" s="4"/>
      <c r="AA158" s="4"/>
      <c r="AB158" s="4"/>
      <c r="AC158" s="33">
        <f t="shared" si="91"/>
        <v>2193.8405290396472</v>
      </c>
      <c r="AD158" s="33">
        <f t="shared" si="92"/>
        <v>234.14016862576196</v>
      </c>
      <c r="AE158" s="43"/>
      <c r="AF158" s="3">
        <f t="shared" si="93"/>
        <v>-15.301639409741753</v>
      </c>
      <c r="AG158" s="3">
        <f t="shared" si="94"/>
        <v>84.71</v>
      </c>
      <c r="AH158" s="43"/>
      <c r="AI158" s="36" t="str">
        <f t="shared" si="95"/>
        <v>+</v>
      </c>
      <c r="AJ158" s="37">
        <f t="shared" si="79"/>
        <v>-75</v>
      </c>
      <c r="AK158" s="42"/>
      <c r="AL158" s="33">
        <f t="shared" si="97"/>
        <v>6038.1435998504439</v>
      </c>
      <c r="AM158" s="33">
        <f t="shared" si="98"/>
        <v>8657.0283533684087</v>
      </c>
      <c r="AN158" s="33">
        <f t="shared" si="22"/>
        <v>10040308.751301186</v>
      </c>
      <c r="AO158" s="33">
        <f t="shared" si="80"/>
        <v>6858557.3522088509</v>
      </c>
      <c r="AP158" s="43"/>
      <c r="AQ158" s="34">
        <f t="shared" si="96"/>
        <v>3.2629210322222768E-2</v>
      </c>
    </row>
    <row r="159" spans="1:43" x14ac:dyDescent="0.2">
      <c r="A159" s="154">
        <f t="shared" si="99"/>
        <v>42412</v>
      </c>
      <c r="B159" s="67">
        <v>140.83000000000001</v>
      </c>
      <c r="C159" s="64">
        <v>5.66</v>
      </c>
      <c r="D159" s="114">
        <v>37.200000000000003</v>
      </c>
      <c r="E159" s="114">
        <v>0</v>
      </c>
      <c r="F159" s="114">
        <v>0</v>
      </c>
      <c r="G159" s="66">
        <v>0</v>
      </c>
      <c r="H159" s="66"/>
      <c r="I159" s="66"/>
      <c r="J159" s="32">
        <f t="shared" si="81"/>
        <v>13.523297927368887</v>
      </c>
      <c r="K159" s="33">
        <f t="shared" si="100"/>
        <v>119.06978964820448</v>
      </c>
      <c r="L159" s="34">
        <f t="shared" si="82"/>
        <v>0.55159616088637009</v>
      </c>
      <c r="M159" s="32">
        <f t="shared" si="83"/>
        <v>1.4951499625441049</v>
      </c>
      <c r="N159" s="32">
        <f t="shared" si="84"/>
        <v>5.66</v>
      </c>
      <c r="O159" s="32">
        <f t="shared" si="85"/>
        <v>0.9271674592125605</v>
      </c>
      <c r="P159" s="33">
        <f t="shared" si="101"/>
        <v>2.4828973216254515</v>
      </c>
      <c r="Q159" s="32">
        <f t="shared" si="86"/>
        <v>0.98774735908134625</v>
      </c>
      <c r="R159" s="33">
        <f t="shared" si="102"/>
        <v>80.125676557457481</v>
      </c>
      <c r="S159" s="32">
        <f t="shared" si="87"/>
        <v>1.851177397967976</v>
      </c>
      <c r="T159" s="33">
        <f t="shared" si="88"/>
        <v>39.32697818564619</v>
      </c>
      <c r="U159" s="33">
        <f t="shared" si="89"/>
        <v>73.704285289465702</v>
      </c>
      <c r="V159" s="33">
        <f t="shared" si="90"/>
        <v>113.03126347511188</v>
      </c>
      <c r="Y159" s="4"/>
      <c r="Z159" s="4"/>
      <c r="AA159" s="4"/>
      <c r="AB159" s="4"/>
      <c r="AC159" s="33">
        <f t="shared" si="91"/>
        <v>86.147144515326332</v>
      </c>
      <c r="AD159" s="33">
        <f t="shared" si="92"/>
        <v>772.76975238014927</v>
      </c>
      <c r="AE159" s="43"/>
      <c r="AF159" s="3">
        <f t="shared" si="93"/>
        <v>27.798736524888128</v>
      </c>
      <c r="AG159" s="3">
        <f t="shared" si="94"/>
        <v>140.83000000000001</v>
      </c>
      <c r="AH159" s="43"/>
      <c r="AI159" s="36" t="str">
        <f t="shared" si="95"/>
        <v>-</v>
      </c>
      <c r="AJ159" s="37">
        <f t="shared" si="79"/>
        <v>-76</v>
      </c>
      <c r="AK159" s="42"/>
      <c r="AL159" s="33">
        <f t="shared" si="97"/>
        <v>6026.7564508957885</v>
      </c>
      <c r="AM159" s="33">
        <f t="shared" si="98"/>
        <v>8666.3099019738584</v>
      </c>
      <c r="AN159" s="33">
        <f t="shared" si="22"/>
        <v>10099214.756622232</v>
      </c>
      <c r="AO159" s="33">
        <f t="shared" si="80"/>
        <v>6967242.4210981485</v>
      </c>
      <c r="AP159" s="43"/>
      <c r="AQ159" s="34">
        <f t="shared" si="96"/>
        <v>3.8963660994841255E-2</v>
      </c>
    </row>
    <row r="160" spans="1:43" x14ac:dyDescent="0.2">
      <c r="A160" s="154">
        <f t="shared" si="99"/>
        <v>42413</v>
      </c>
      <c r="B160" s="67">
        <v>187.42</v>
      </c>
      <c r="C160" s="64">
        <v>5.66</v>
      </c>
      <c r="D160" s="114">
        <v>0</v>
      </c>
      <c r="E160" s="114">
        <v>0</v>
      </c>
      <c r="F160" s="114">
        <v>0</v>
      </c>
      <c r="G160" s="66">
        <v>0</v>
      </c>
      <c r="H160" s="66"/>
      <c r="I160" s="66"/>
      <c r="J160" s="32">
        <f t="shared" si="81"/>
        <v>0</v>
      </c>
      <c r="K160" s="33">
        <f t="shared" si="100"/>
        <v>114.51220330489531</v>
      </c>
      <c r="L160" s="34">
        <f t="shared" si="82"/>
        <v>0.57800868761264312</v>
      </c>
      <c r="M160" s="32">
        <f t="shared" si="83"/>
        <v>0</v>
      </c>
      <c r="N160" s="32">
        <f t="shared" si="84"/>
        <v>3.2715291718875603</v>
      </c>
      <c r="O160" s="32">
        <f t="shared" si="85"/>
        <v>1.2860571714216047</v>
      </c>
      <c r="P160" s="33">
        <f t="shared" si="101"/>
        <v>1.2414486608127258</v>
      </c>
      <c r="Q160" s="32">
        <f t="shared" si="86"/>
        <v>1.2414486608127258</v>
      </c>
      <c r="R160" s="33">
        <f t="shared" si="102"/>
        <v>79.581660747079354</v>
      </c>
      <c r="S160" s="32">
        <f t="shared" si="87"/>
        <v>1.8300729817997317</v>
      </c>
      <c r="T160" s="33">
        <f t="shared" si="88"/>
        <v>49.428048532358524</v>
      </c>
      <c r="U160" s="33">
        <f t="shared" si="89"/>
        <v>72.864016867952273</v>
      </c>
      <c r="V160" s="33">
        <f t="shared" si="90"/>
        <v>122.29206540031079</v>
      </c>
      <c r="Y160" s="4"/>
      <c r="Z160" s="4"/>
      <c r="AA160" s="4"/>
      <c r="AB160" s="4"/>
      <c r="AC160" s="33">
        <f t="shared" si="91"/>
        <v>3121.6299435711317</v>
      </c>
      <c r="AD160" s="33">
        <f t="shared" si="92"/>
        <v>4241.6478652213937</v>
      </c>
      <c r="AE160" s="43"/>
      <c r="AF160" s="3">
        <f t="shared" si="93"/>
        <v>65.127934599689198</v>
      </c>
      <c r="AG160" s="3">
        <f t="shared" si="94"/>
        <v>187.42</v>
      </c>
      <c r="AH160" s="43"/>
      <c r="AI160" s="36" t="str">
        <f t="shared" si="95"/>
        <v>-</v>
      </c>
      <c r="AJ160" s="37">
        <f t="shared" si="79"/>
        <v>-77</v>
      </c>
      <c r="AK160" s="42"/>
      <c r="AL160" s="33">
        <f t="shared" si="97"/>
        <v>6024.6301038663323</v>
      </c>
      <c r="AM160" s="33">
        <f t="shared" si="98"/>
        <v>8722.1814505793081</v>
      </c>
      <c r="AN160" s="33">
        <f t="shared" si="22"/>
        <v>10457447.699766763</v>
      </c>
      <c r="AO160" s="33">
        <f t="shared" si="80"/>
        <v>7276783.2681529894</v>
      </c>
      <c r="AP160" s="43"/>
      <c r="AQ160" s="34">
        <f t="shared" si="96"/>
        <v>0.12075433877495108</v>
      </c>
    </row>
    <row r="161" spans="1:43" x14ac:dyDescent="0.2">
      <c r="A161" s="154">
        <f t="shared" si="99"/>
        <v>42414</v>
      </c>
      <c r="B161" s="67">
        <v>106.29</v>
      </c>
      <c r="C161" s="64">
        <v>5.66</v>
      </c>
      <c r="D161" s="114">
        <v>0</v>
      </c>
      <c r="E161" s="114">
        <v>0</v>
      </c>
      <c r="F161" s="114">
        <v>0.72</v>
      </c>
      <c r="G161" s="66">
        <v>0</v>
      </c>
      <c r="H161" s="66"/>
      <c r="I161" s="66"/>
      <c r="J161" s="32">
        <f t="shared" si="81"/>
        <v>2.5089659078739564E-2</v>
      </c>
      <c r="K161" s="33">
        <f t="shared" si="100"/>
        <v>110.39636196149432</v>
      </c>
      <c r="L161" s="34">
        <f t="shared" si="82"/>
        <v>0.55588448206259855</v>
      </c>
      <c r="M161" s="32">
        <f t="shared" si="83"/>
        <v>0</v>
      </c>
      <c r="N161" s="32">
        <f t="shared" si="84"/>
        <v>3.1574488754109349</v>
      </c>
      <c r="O161" s="32">
        <f t="shared" si="85"/>
        <v>0.98348212706879268</v>
      </c>
      <c r="P161" s="33">
        <f t="shared" si="101"/>
        <v>0.62072433040636288</v>
      </c>
      <c r="Q161" s="32">
        <f t="shared" si="86"/>
        <v>0.62072433040636288</v>
      </c>
      <c r="R161" s="33">
        <f t="shared" si="102"/>
        <v>78.747495230629724</v>
      </c>
      <c r="S161" s="32">
        <f t="shared" si="87"/>
        <v>1.8176476435184259</v>
      </c>
      <c r="T161" s="33">
        <f t="shared" si="88"/>
        <v>24.714024266179262</v>
      </c>
      <c r="U161" s="33">
        <f t="shared" si="89"/>
        <v>72.369304325270647</v>
      </c>
      <c r="V161" s="33">
        <f t="shared" si="90"/>
        <v>97.083328591449913</v>
      </c>
      <c r="Y161" s="4"/>
      <c r="Z161" s="4"/>
      <c r="AA161" s="4"/>
      <c r="AB161" s="4"/>
      <c r="AC161" s="33">
        <f t="shared" si="91"/>
        <v>637.98936685085744</v>
      </c>
      <c r="AD161" s="33">
        <f t="shared" si="92"/>
        <v>84.762798425013756</v>
      </c>
      <c r="AE161" s="43"/>
      <c r="AF161" s="3">
        <f t="shared" si="93"/>
        <v>9.2066714085500934</v>
      </c>
      <c r="AG161" s="3">
        <f t="shared" si="94"/>
        <v>106.29</v>
      </c>
      <c r="AH161" s="43"/>
      <c r="AI161" s="36" t="str">
        <f t="shared" si="95"/>
        <v>-</v>
      </c>
      <c r="AJ161" s="37">
        <f t="shared" si="79"/>
        <v>-78</v>
      </c>
      <c r="AK161" s="42"/>
      <c r="AL161" s="33">
        <f t="shared" si="97"/>
        <v>5997.2950200280147</v>
      </c>
      <c r="AM161" s="33">
        <f t="shared" si="98"/>
        <v>8696.9229991847587</v>
      </c>
      <c r="AN161" s="33">
        <f t="shared" si="22"/>
        <v>10294724.244026762</v>
      </c>
      <c r="AO161" s="33">
        <f t="shared" si="80"/>
        <v>7287991.2258459255</v>
      </c>
      <c r="AP161" s="43"/>
      <c r="AQ161" s="34">
        <f t="shared" si="96"/>
        <v>7.5027499445666996E-3</v>
      </c>
    </row>
    <row r="162" spans="1:43" x14ac:dyDescent="0.2">
      <c r="A162" s="154">
        <f t="shared" si="99"/>
        <v>42415</v>
      </c>
      <c r="B162" s="67">
        <v>92.46</v>
      </c>
      <c r="C162" s="64">
        <v>5.66</v>
      </c>
      <c r="D162" s="114">
        <v>43.92</v>
      </c>
      <c r="E162" s="114">
        <v>10.32</v>
      </c>
      <c r="F162" s="114">
        <v>74.64</v>
      </c>
      <c r="G162" s="66">
        <v>3.3600000000000003</v>
      </c>
      <c r="H162" s="66"/>
      <c r="I162" s="66"/>
      <c r="J162" s="32">
        <f t="shared" si="81"/>
        <v>22.052359574279826</v>
      </c>
      <c r="K162" s="33">
        <f t="shared" si="100"/>
        <v>122.26193757792464</v>
      </c>
      <c r="L162" s="34">
        <f t="shared" si="82"/>
        <v>0.53590466971599182</v>
      </c>
      <c r="M162" s="32">
        <f t="shared" si="83"/>
        <v>3.7992203805575837</v>
      </c>
      <c r="N162" s="32">
        <f t="shared" si="84"/>
        <v>5.66</v>
      </c>
      <c r="O162" s="32">
        <f t="shared" si="85"/>
        <v>0.72756357729193732</v>
      </c>
      <c r="P162" s="33">
        <f t="shared" si="101"/>
        <v>4.1095825457607651</v>
      </c>
      <c r="Q162" s="32">
        <f t="shared" si="86"/>
        <v>0.31036216520318144</v>
      </c>
      <c r="R162" s="33">
        <f t="shared" si="102"/>
        <v>77.676463531129997</v>
      </c>
      <c r="S162" s="32">
        <f t="shared" si="87"/>
        <v>1.7985952767916529</v>
      </c>
      <c r="T162" s="33">
        <f t="shared" si="88"/>
        <v>12.357012133089631</v>
      </c>
      <c r="U162" s="33">
        <f t="shared" si="89"/>
        <v>71.610737872260245</v>
      </c>
      <c r="V162" s="33">
        <f t="shared" si="90"/>
        <v>83.967750005349885</v>
      </c>
      <c r="Y162" s="4"/>
      <c r="Z162" s="4"/>
      <c r="AA162" s="4"/>
      <c r="AB162" s="4"/>
      <c r="AC162" s="33">
        <f t="shared" si="91"/>
        <v>1527.9070324241184</v>
      </c>
      <c r="AD162" s="33">
        <f t="shared" si="92"/>
        <v>72.118309971634773</v>
      </c>
      <c r="AE162" s="43"/>
      <c r="AF162" s="3">
        <f t="shared" si="93"/>
        <v>8.4922499946501091</v>
      </c>
      <c r="AG162" s="3">
        <f t="shared" si="94"/>
        <v>92.46</v>
      </c>
      <c r="AH162" s="43"/>
      <c r="AI162" s="36" t="str">
        <f t="shared" si="95"/>
        <v>-</v>
      </c>
      <c r="AJ162" s="37">
        <f t="shared" si="79"/>
        <v>-79</v>
      </c>
      <c r="AK162" s="42"/>
      <c r="AL162" s="33">
        <f t="shared" si="97"/>
        <v>5956.844357603597</v>
      </c>
      <c r="AM162" s="33">
        <f t="shared" si="98"/>
        <v>8657.8345477902076</v>
      </c>
      <c r="AN162" s="33">
        <f t="shared" si="22"/>
        <v>10045418.488491211</v>
      </c>
      <c r="AO162" s="33">
        <f t="shared" si="80"/>
        <v>7295348.0074843029</v>
      </c>
      <c r="AP162" s="43"/>
      <c r="AQ162" s="34">
        <f t="shared" si="96"/>
        <v>8.436023146270873E-3</v>
      </c>
    </row>
    <row r="163" spans="1:43" x14ac:dyDescent="0.2">
      <c r="A163" s="154">
        <f t="shared" si="99"/>
        <v>42416</v>
      </c>
      <c r="B163" s="67">
        <v>105.67</v>
      </c>
      <c r="C163" s="64">
        <v>5.66</v>
      </c>
      <c r="D163" s="114">
        <v>38.400000000000006</v>
      </c>
      <c r="E163" s="114">
        <v>0.48</v>
      </c>
      <c r="F163" s="114">
        <v>0.72</v>
      </c>
      <c r="G163" s="66">
        <v>0.24</v>
      </c>
      <c r="H163" s="66"/>
      <c r="I163" s="66"/>
      <c r="J163" s="32">
        <f t="shared" si="81"/>
        <v>14.182660700704462</v>
      </c>
      <c r="K163" s="33">
        <f t="shared" si="100"/>
        <v>127.48156966668765</v>
      </c>
      <c r="L163" s="34">
        <f t="shared" si="82"/>
        <v>0.5935045513491487</v>
      </c>
      <c r="M163" s="32">
        <f t="shared" si="83"/>
        <v>1.7930380371775492</v>
      </c>
      <c r="N163" s="32">
        <f t="shared" si="84"/>
        <v>5.66</v>
      </c>
      <c r="O163" s="32">
        <f t="shared" si="85"/>
        <v>1.5099905747639215</v>
      </c>
      <c r="P163" s="33">
        <f t="shared" si="101"/>
        <v>3.8478293100579317</v>
      </c>
      <c r="Q163" s="32">
        <f t="shared" si="86"/>
        <v>2.0547912728803825</v>
      </c>
      <c r="R163" s="33">
        <f t="shared" si="102"/>
        <v>77.412321226926764</v>
      </c>
      <c r="S163" s="32">
        <f t="shared" si="87"/>
        <v>1.7741328789671558</v>
      </c>
      <c r="T163" s="33">
        <f t="shared" si="88"/>
        <v>81.811134012830038</v>
      </c>
      <c r="U163" s="33">
        <f t="shared" si="89"/>
        <v>70.636772032951569</v>
      </c>
      <c r="V163" s="33">
        <f t="shared" si="90"/>
        <v>152.44790604578162</v>
      </c>
      <c r="Y163" s="4"/>
      <c r="Z163" s="4"/>
      <c r="AA163" s="4"/>
      <c r="AB163" s="4"/>
      <c r="AC163" s="33">
        <f t="shared" si="91"/>
        <v>669.69424658009996</v>
      </c>
      <c r="AD163" s="33">
        <f t="shared" si="92"/>
        <v>2188.1724940279728</v>
      </c>
      <c r="AE163" s="43"/>
      <c r="AF163" s="3">
        <f t="shared" si="93"/>
        <v>-46.77790604578162</v>
      </c>
      <c r="AG163" s="3">
        <f t="shared" si="94"/>
        <v>105.67</v>
      </c>
      <c r="AH163" s="43"/>
      <c r="AI163" s="36" t="str">
        <f t="shared" si="95"/>
        <v>+</v>
      </c>
      <c r="AJ163" s="37">
        <f t="shared" si="79"/>
        <v>-78</v>
      </c>
      <c r="AK163" s="42"/>
      <c r="AL163" s="33">
        <f t="shared" si="97"/>
        <v>5984.8738512196114</v>
      </c>
      <c r="AM163" s="33">
        <f t="shared" si="98"/>
        <v>8631.9560963956574</v>
      </c>
      <c r="AN163" s="33">
        <f t="shared" si="22"/>
        <v>9882047.2248494402</v>
      </c>
      <c r="AO163" s="33">
        <f t="shared" si="80"/>
        <v>7007044.4127262561</v>
      </c>
      <c r="AP163" s="43"/>
      <c r="AQ163" s="34">
        <f t="shared" si="96"/>
        <v>0.1959648320673901</v>
      </c>
    </row>
    <row r="164" spans="1:43" x14ac:dyDescent="0.2">
      <c r="A164" s="154">
        <f t="shared" si="99"/>
        <v>42417</v>
      </c>
      <c r="B164" s="67">
        <v>97.58</v>
      </c>
      <c r="C164" s="64">
        <v>5.66</v>
      </c>
      <c r="D164" s="114">
        <v>10.56</v>
      </c>
      <c r="E164" s="114">
        <v>6.7200000000000006</v>
      </c>
      <c r="F164" s="114">
        <v>21.12</v>
      </c>
      <c r="G164" s="66">
        <v>7.68</v>
      </c>
      <c r="H164" s="66"/>
      <c r="I164" s="66"/>
      <c r="J164" s="32">
        <f t="shared" si="81"/>
        <v>9.2016711727930218</v>
      </c>
      <c r="K164" s="33">
        <f t="shared" si="100"/>
        <v>128.35008820775334</v>
      </c>
      <c r="L164" s="34">
        <f t="shared" si="82"/>
        <v>0.61884257119751285</v>
      </c>
      <c r="M164" s="32">
        <f t="shared" si="83"/>
        <v>0.77568417077888474</v>
      </c>
      <c r="N164" s="32">
        <f t="shared" si="84"/>
        <v>5.66</v>
      </c>
      <c r="O164" s="32">
        <f t="shared" si="85"/>
        <v>1.8974684609484658</v>
      </c>
      <c r="P164" s="33">
        <f t="shared" si="101"/>
        <v>2.6995988258078505</v>
      </c>
      <c r="Q164" s="32">
        <f t="shared" si="86"/>
        <v>1.9239146550289659</v>
      </c>
      <c r="R164" s="33">
        <f t="shared" si="102"/>
        <v>77.541689827473917</v>
      </c>
      <c r="S164" s="32">
        <f t="shared" si="87"/>
        <v>1.768099860401303</v>
      </c>
      <c r="T164" s="33">
        <f t="shared" si="88"/>
        <v>76.600305709486591</v>
      </c>
      <c r="U164" s="33">
        <f t="shared" si="89"/>
        <v>70.396568515977791</v>
      </c>
      <c r="V164" s="33">
        <f t="shared" si="90"/>
        <v>146.99687422546438</v>
      </c>
      <c r="Y164" s="4"/>
      <c r="Z164" s="4"/>
      <c r="AA164" s="4"/>
      <c r="AB164" s="4"/>
      <c r="AC164" s="33">
        <f t="shared" si="91"/>
        <v>1153.8556901439233</v>
      </c>
      <c r="AD164" s="33">
        <f t="shared" si="92"/>
        <v>2442.0274582153661</v>
      </c>
      <c r="AE164" s="43"/>
      <c r="AF164" s="3">
        <f t="shared" si="93"/>
        <v>-49.416874225464383</v>
      </c>
      <c r="AG164" s="3">
        <f t="shared" si="94"/>
        <v>97.58</v>
      </c>
      <c r="AH164" s="43"/>
      <c r="AI164" s="36" t="str">
        <f t="shared" si="95"/>
        <v>+</v>
      </c>
      <c r="AJ164" s="37">
        <f t="shared" si="79"/>
        <v>-77</v>
      </c>
      <c r="AK164" s="42"/>
      <c r="AL164" s="33">
        <f t="shared" si="97"/>
        <v>6007.4523130153084</v>
      </c>
      <c r="AM164" s="33">
        <f t="shared" si="98"/>
        <v>8597.987645001107</v>
      </c>
      <c r="AN164" s="33">
        <f t="shared" si="22"/>
        <v>9669636.5102507509</v>
      </c>
      <c r="AO164" s="33">
        <f t="shared" si="80"/>
        <v>6710873.3062667716</v>
      </c>
      <c r="AP164" s="43"/>
      <c r="AQ164" s="34">
        <f t="shared" si="96"/>
        <v>0.2564654785400215</v>
      </c>
    </row>
    <row r="165" spans="1:43" x14ac:dyDescent="0.2">
      <c r="A165" s="154">
        <f t="shared" si="99"/>
        <v>42418</v>
      </c>
      <c r="B165" s="67">
        <v>123.96</v>
      </c>
      <c r="C165" s="64">
        <v>5.66</v>
      </c>
      <c r="D165" s="114">
        <v>70.08</v>
      </c>
      <c r="E165" s="114">
        <v>18</v>
      </c>
      <c r="F165" s="114">
        <v>0</v>
      </c>
      <c r="G165" s="66">
        <v>0</v>
      </c>
      <c r="H165" s="66"/>
      <c r="I165" s="66"/>
      <c r="J165" s="32">
        <f t="shared" si="81"/>
        <v>29.039419482090853</v>
      </c>
      <c r="K165" s="33">
        <f t="shared" si="100"/>
        <v>142.32612960122853</v>
      </c>
      <c r="L165" s="34">
        <f t="shared" si="82"/>
        <v>0.6230586806201619</v>
      </c>
      <c r="M165" s="32">
        <f t="shared" si="83"/>
        <v>7.4388685727596791</v>
      </c>
      <c r="N165" s="32">
        <f t="shared" si="84"/>
        <v>5.66</v>
      </c>
      <c r="O165" s="32">
        <f t="shared" si="85"/>
        <v>1.9645095158560129</v>
      </c>
      <c r="P165" s="33">
        <f t="shared" si="101"/>
        <v>8.7886679856636043</v>
      </c>
      <c r="Q165" s="32">
        <f t="shared" si="86"/>
        <v>1.3497994129039252</v>
      </c>
      <c r="R165" s="33">
        <f t="shared" si="102"/>
        <v>77.735144700008505</v>
      </c>
      <c r="S165" s="32">
        <f t="shared" si="87"/>
        <v>1.7710546433214174</v>
      </c>
      <c r="T165" s="33">
        <f t="shared" si="88"/>
        <v>53.742013661915543</v>
      </c>
      <c r="U165" s="33">
        <f t="shared" si="89"/>
        <v>70.514212650760129</v>
      </c>
      <c r="V165" s="33">
        <f t="shared" si="90"/>
        <v>124.25622631267566</v>
      </c>
      <c r="Y165" s="4"/>
      <c r="Z165" s="4"/>
      <c r="AA165" s="4"/>
      <c r="AB165" s="4"/>
      <c r="AC165" s="33">
        <f t="shared" si="91"/>
        <v>57.584594567451816</v>
      </c>
      <c r="AD165" s="33">
        <f t="shared" si="92"/>
        <v>8.7750028321424409E-2</v>
      </c>
      <c r="AE165" s="43"/>
      <c r="AF165" s="3">
        <f t="shared" si="93"/>
        <v>-0.29622631267567101</v>
      </c>
      <c r="AG165" s="3">
        <f t="shared" si="94"/>
        <v>123.96</v>
      </c>
      <c r="AH165" s="43"/>
      <c r="AI165" s="36" t="str">
        <f t="shared" si="95"/>
        <v>+</v>
      </c>
      <c r="AJ165" s="37">
        <f t="shared" si="79"/>
        <v>-76</v>
      </c>
      <c r="AK165" s="42"/>
      <c r="AL165" s="33">
        <f t="shared" si="97"/>
        <v>6007.2901268982168</v>
      </c>
      <c r="AM165" s="33">
        <f t="shared" si="98"/>
        <v>8590.3991936065559</v>
      </c>
      <c r="AN165" s="33">
        <f t="shared" si="22"/>
        <v>9622499.9385097064</v>
      </c>
      <c r="AO165" s="33">
        <f t="shared" si="80"/>
        <v>6672452.450510826</v>
      </c>
      <c r="AP165" s="43"/>
      <c r="AQ165" s="34">
        <f t="shared" si="96"/>
        <v>5.7106314157165756E-6</v>
      </c>
    </row>
    <row r="166" spans="1:43" x14ac:dyDescent="0.2">
      <c r="A166" s="154">
        <f t="shared" si="99"/>
        <v>42419</v>
      </c>
      <c r="B166" s="67">
        <v>214.79</v>
      </c>
      <c r="C166" s="64">
        <v>5.66</v>
      </c>
      <c r="D166" s="114">
        <v>0</v>
      </c>
      <c r="E166" s="114">
        <v>0.24</v>
      </c>
      <c r="F166" s="114">
        <v>0</v>
      </c>
      <c r="G166" s="66">
        <v>0.48</v>
      </c>
      <c r="H166" s="66"/>
      <c r="I166" s="66"/>
      <c r="J166" s="32">
        <f t="shared" si="81"/>
        <v>0.25354454934603737</v>
      </c>
      <c r="K166" s="33">
        <f t="shared" si="100"/>
        <v>135.44675577074057</v>
      </c>
      <c r="L166" s="34">
        <f t="shared" si="82"/>
        <v>0.69090354175353652</v>
      </c>
      <c r="M166" s="32">
        <f t="shared" si="83"/>
        <v>0</v>
      </c>
      <c r="N166" s="32">
        <f t="shared" si="84"/>
        <v>3.9888837685355725</v>
      </c>
      <c r="O166" s="32">
        <f t="shared" si="85"/>
        <v>3.1440346112984248</v>
      </c>
      <c r="P166" s="33">
        <f t="shared" si="101"/>
        <v>4.3943339928318021</v>
      </c>
      <c r="Q166" s="32">
        <f t="shared" si="86"/>
        <v>4.3943339928318021</v>
      </c>
      <c r="R166" s="33">
        <f t="shared" si="102"/>
        <v>79.103706152590277</v>
      </c>
      <c r="S166" s="32">
        <f t="shared" si="87"/>
        <v>1.7754731587166563</v>
      </c>
      <c r="T166" s="33">
        <f t="shared" si="88"/>
        <v>174.95959415904395</v>
      </c>
      <c r="U166" s="33">
        <f t="shared" si="89"/>
        <v>70.690135022977969</v>
      </c>
      <c r="V166" s="33">
        <f t="shared" si="90"/>
        <v>245.64972918202199</v>
      </c>
      <c r="Y166" s="4"/>
      <c r="Z166" s="4"/>
      <c r="AA166" s="4"/>
      <c r="AB166" s="4"/>
      <c r="AC166" s="33">
        <f t="shared" si="91"/>
        <v>6929.1554142334508</v>
      </c>
      <c r="AD166" s="33">
        <f t="shared" si="92"/>
        <v>952.32288518773987</v>
      </c>
      <c r="AE166" s="43"/>
      <c r="AF166" s="3">
        <f t="shared" si="93"/>
        <v>-30.859729182021994</v>
      </c>
      <c r="AG166" s="3">
        <f t="shared" si="94"/>
        <v>214.79</v>
      </c>
      <c r="AH166" s="43"/>
      <c r="AI166" s="36" t="str">
        <f t="shared" si="95"/>
        <v>+</v>
      </c>
      <c r="AJ166" s="37">
        <f t="shared" si="79"/>
        <v>-75</v>
      </c>
      <c r="AK166" s="42"/>
      <c r="AL166" s="33">
        <f t="shared" si="97"/>
        <v>6128.5214436504712</v>
      </c>
      <c r="AM166" s="33">
        <f t="shared" si="98"/>
        <v>8673.6407422120064</v>
      </c>
      <c r="AN166" s="33">
        <f t="shared" si="22"/>
        <v>10145862.235956427</v>
      </c>
      <c r="AO166" s="33">
        <f t="shared" si="80"/>
        <v>6477632.2439103611</v>
      </c>
      <c r="AP166" s="43"/>
      <c r="AQ166" s="34">
        <f t="shared" si="96"/>
        <v>2.0642205863839181E-2</v>
      </c>
    </row>
    <row r="167" spans="1:43" x14ac:dyDescent="0.2">
      <c r="A167" s="154">
        <f t="shared" si="99"/>
        <v>42420</v>
      </c>
      <c r="B167" s="67">
        <v>231.79</v>
      </c>
      <c r="C167" s="64">
        <v>5.66</v>
      </c>
      <c r="D167" s="114">
        <v>10.8</v>
      </c>
      <c r="E167" s="114">
        <v>0.72</v>
      </c>
      <c r="F167" s="114">
        <v>0.48</v>
      </c>
      <c r="G167" s="66">
        <v>0.96</v>
      </c>
      <c r="H167" s="66"/>
      <c r="I167" s="66"/>
      <c r="J167" s="32">
        <f t="shared" si="81"/>
        <v>4.4974445728996084</v>
      </c>
      <c r="K167" s="33">
        <f t="shared" si="100"/>
        <v>132.03401251636632</v>
      </c>
      <c r="L167" s="34">
        <f t="shared" si="82"/>
        <v>0.65750852315893482</v>
      </c>
      <c r="M167" s="32">
        <f t="shared" si="83"/>
        <v>0.16518574963138333</v>
      </c>
      <c r="N167" s="32">
        <f t="shared" si="84"/>
        <v>5.2052599635184409</v>
      </c>
      <c r="O167" s="32">
        <f t="shared" si="85"/>
        <v>2.5397421141240502</v>
      </c>
      <c r="P167" s="33">
        <f t="shared" si="101"/>
        <v>2.3623527460472848</v>
      </c>
      <c r="Q167" s="32">
        <f t="shared" si="86"/>
        <v>2.1971669964159011</v>
      </c>
      <c r="R167" s="33">
        <f t="shared" si="102"/>
        <v>79.836717121221028</v>
      </c>
      <c r="S167" s="32">
        <f t="shared" si="87"/>
        <v>1.8067311454932982</v>
      </c>
      <c r="T167" s="33">
        <f t="shared" si="88"/>
        <v>87.479797079521973</v>
      </c>
      <c r="U167" s="33">
        <f t="shared" si="89"/>
        <v>71.934665977973907</v>
      </c>
      <c r="V167" s="33">
        <f t="shared" si="90"/>
        <v>159.41446305749588</v>
      </c>
      <c r="Y167" s="4"/>
      <c r="Z167" s="4"/>
      <c r="AA167" s="4"/>
      <c r="AB167" s="4"/>
      <c r="AC167" s="33">
        <f t="shared" si="91"/>
        <v>10048.368066818743</v>
      </c>
      <c r="AD167" s="33">
        <f t="shared" si="92"/>
        <v>5238.2183477157778</v>
      </c>
      <c r="AE167" s="43"/>
      <c r="AF167" s="3">
        <f t="shared" si="93"/>
        <v>72.375536942504112</v>
      </c>
      <c r="AG167" s="3">
        <f t="shared" si="94"/>
        <v>231.79</v>
      </c>
      <c r="AH167" s="43"/>
      <c r="AI167" s="36" t="str">
        <f t="shared" si="95"/>
        <v>-</v>
      </c>
      <c r="AJ167" s="37">
        <f t="shared" si="79"/>
        <v>-76</v>
      </c>
      <c r="AK167" s="42"/>
      <c r="AL167" s="33">
        <f t="shared" si="97"/>
        <v>6163.5174942781996</v>
      </c>
      <c r="AM167" s="33">
        <f t="shared" si="98"/>
        <v>8773.882290817457</v>
      </c>
      <c r="AN167" s="33">
        <f t="shared" si="22"/>
        <v>10794500.795310674</v>
      </c>
      <c r="AO167" s="33">
        <f t="shared" si="80"/>
        <v>6814004.3710114388</v>
      </c>
      <c r="AP167" s="43"/>
      <c r="AQ167" s="34">
        <f t="shared" si="96"/>
        <v>9.7497663131025591E-2</v>
      </c>
    </row>
    <row r="168" spans="1:43" x14ac:dyDescent="0.2">
      <c r="A168" s="154">
        <f t="shared" si="99"/>
        <v>42421</v>
      </c>
      <c r="B168" s="67">
        <v>174.71</v>
      </c>
      <c r="C168" s="64">
        <v>5.66</v>
      </c>
      <c r="D168" s="114">
        <v>67.44</v>
      </c>
      <c r="E168" s="114">
        <v>4.5600000000000005</v>
      </c>
      <c r="F168" s="114">
        <v>10.32</v>
      </c>
      <c r="G168" s="66">
        <v>5.5200000000000005</v>
      </c>
      <c r="H168" s="66"/>
      <c r="I168" s="66"/>
      <c r="J168" s="32">
        <f t="shared" si="81"/>
        <v>28.148138313203038</v>
      </c>
      <c r="K168" s="33">
        <f t="shared" si="100"/>
        <v>144.97613209479195</v>
      </c>
      <c r="L168" s="34">
        <f t="shared" si="82"/>
        <v>0.64094180833187531</v>
      </c>
      <c r="M168" s="32">
        <f t="shared" si="83"/>
        <v>7.2890054486913218</v>
      </c>
      <c r="N168" s="32">
        <f t="shared" si="84"/>
        <v>5.66</v>
      </c>
      <c r="O168" s="32">
        <f t="shared" si="85"/>
        <v>2.2570132860861123</v>
      </c>
      <c r="P168" s="33">
        <f t="shared" si="101"/>
        <v>8.4701818217149629</v>
      </c>
      <c r="Q168" s="32">
        <f t="shared" si="86"/>
        <v>1.1811763730236424</v>
      </c>
      <c r="R168" s="33">
        <f t="shared" si="102"/>
        <v>80.270257268152264</v>
      </c>
      <c r="S168" s="32">
        <f t="shared" si="87"/>
        <v>1.8234731391548686</v>
      </c>
      <c r="T168" s="33">
        <f t="shared" si="88"/>
        <v>47.028318555570948</v>
      </c>
      <c r="U168" s="33">
        <f t="shared" si="89"/>
        <v>72.601245355240138</v>
      </c>
      <c r="V168" s="33">
        <f t="shared" si="90"/>
        <v>119.62956391081107</v>
      </c>
      <c r="Y168" s="4"/>
      <c r="Z168" s="4"/>
      <c r="AA168" s="4"/>
      <c r="AB168" s="4"/>
      <c r="AC168" s="33">
        <f t="shared" si="91"/>
        <v>1862.9192780206015</v>
      </c>
      <c r="AD168" s="33">
        <f t="shared" si="92"/>
        <v>3033.8544397752271</v>
      </c>
      <c r="AE168" s="43"/>
      <c r="AF168" s="3">
        <f t="shared" si="93"/>
        <v>55.080436089188936</v>
      </c>
      <c r="AG168" s="3">
        <f t="shared" si="94"/>
        <v>174.71</v>
      </c>
      <c r="AH168" s="43"/>
      <c r="AI168" s="36" t="str">
        <f t="shared" si="95"/>
        <v>-</v>
      </c>
      <c r="AJ168" s="37">
        <f t="shared" si="79"/>
        <v>-77</v>
      </c>
      <c r="AK168" s="42"/>
      <c r="AL168" s="33">
        <f t="shared" si="97"/>
        <v>6158.7286457592436</v>
      </c>
      <c r="AM168" s="33">
        <f t="shared" si="98"/>
        <v>8817.0438394229059</v>
      </c>
      <c r="AN168" s="33">
        <f t="shared" si="22"/>
        <v>11079978.126269005</v>
      </c>
      <c r="AO168" s="33">
        <f t="shared" si="80"/>
        <v>7066639.6688630739</v>
      </c>
      <c r="AP168" s="43"/>
      <c r="AQ168" s="34">
        <f t="shared" si="96"/>
        <v>9.9393781209829377E-2</v>
      </c>
    </row>
    <row r="169" spans="1:43" x14ac:dyDescent="0.2">
      <c r="A169" s="154">
        <f t="shared" si="99"/>
        <v>42422</v>
      </c>
      <c r="B169" s="67">
        <v>213.92</v>
      </c>
      <c r="C169" s="64">
        <v>5.66</v>
      </c>
      <c r="D169" s="114">
        <v>4.8000000000000007</v>
      </c>
      <c r="E169" s="114">
        <v>3.84</v>
      </c>
      <c r="F169" s="114">
        <v>32.64</v>
      </c>
      <c r="G169" s="66">
        <v>32.400000000000006</v>
      </c>
      <c r="H169" s="66"/>
      <c r="I169" s="66"/>
      <c r="J169" s="32">
        <f t="shared" si="81"/>
        <v>17.549817118838781</v>
      </c>
      <c r="K169" s="33">
        <f t="shared" si="100"/>
        <v>149.94608579769931</v>
      </c>
      <c r="L169" s="34">
        <f t="shared" si="82"/>
        <v>0.70376763152811628</v>
      </c>
      <c r="M169" s="32">
        <f t="shared" si="83"/>
        <v>3.5307907131407368</v>
      </c>
      <c r="N169" s="32">
        <f t="shared" si="84"/>
        <v>5.66</v>
      </c>
      <c r="O169" s="32">
        <f t="shared" si="85"/>
        <v>3.3890727027906844</v>
      </c>
      <c r="P169" s="33">
        <f t="shared" si="101"/>
        <v>7.7658816239982187</v>
      </c>
      <c r="Q169" s="32">
        <f t="shared" si="86"/>
        <v>4.2350909108574815</v>
      </c>
      <c r="R169" s="33">
        <f t="shared" si="102"/>
        <v>81.825954761147145</v>
      </c>
      <c r="S169" s="32">
        <f t="shared" si="87"/>
        <v>1.8333752097957996</v>
      </c>
      <c r="T169" s="33">
        <f t="shared" si="88"/>
        <v>168.61936033969602</v>
      </c>
      <c r="U169" s="33">
        <f t="shared" si="89"/>
        <v>72.995494464092019</v>
      </c>
      <c r="V169" s="33">
        <f t="shared" si="90"/>
        <v>241.61485480378801</v>
      </c>
      <c r="Y169" s="4"/>
      <c r="Z169" s="4"/>
      <c r="AA169" s="4"/>
      <c r="AB169" s="4"/>
      <c r="AC169" s="33">
        <f t="shared" si="91"/>
        <v>6785.0720196599677</v>
      </c>
      <c r="AD169" s="33">
        <f t="shared" si="92"/>
        <v>767.00498260290033</v>
      </c>
      <c r="AE169" s="43"/>
      <c r="AF169" s="3">
        <f t="shared" si="93"/>
        <v>-27.694854803788019</v>
      </c>
      <c r="AG169" s="3">
        <f t="shared" si="94"/>
        <v>213.92</v>
      </c>
      <c r="AH169" s="43"/>
      <c r="AI169" s="36" t="str">
        <f t="shared" si="95"/>
        <v>+</v>
      </c>
      <c r="AJ169" s="37">
        <f t="shared" si="79"/>
        <v>-76</v>
      </c>
      <c r="AK169" s="42"/>
      <c r="AL169" s="33">
        <f t="shared" si="97"/>
        <v>6275.9250881332646</v>
      </c>
      <c r="AM169" s="33">
        <f t="shared" si="98"/>
        <v>8899.4153880283557</v>
      </c>
      <c r="AN169" s="33">
        <f t="shared" si="22"/>
        <v>11635136.974331949</v>
      </c>
      <c r="AO169" s="33">
        <f t="shared" si="80"/>
        <v>6882701.3536436353</v>
      </c>
      <c r="AP169" s="43"/>
      <c r="AQ169" s="34">
        <f t="shared" si="96"/>
        <v>1.6760825530609334E-2</v>
      </c>
    </row>
    <row r="170" spans="1:43" x14ac:dyDescent="0.2">
      <c r="A170" s="154">
        <f t="shared" si="99"/>
        <v>42423</v>
      </c>
      <c r="B170" s="67">
        <v>237.88</v>
      </c>
      <c r="C170" s="64">
        <v>5.66</v>
      </c>
      <c r="D170" s="114">
        <v>35.519999999999996</v>
      </c>
      <c r="E170" s="114">
        <v>41.519999999999996</v>
      </c>
      <c r="F170" s="114">
        <v>28.08</v>
      </c>
      <c r="G170" s="66">
        <v>19.919999999999998</v>
      </c>
      <c r="H170" s="66"/>
      <c r="I170" s="66"/>
      <c r="J170" s="32">
        <f t="shared" si="81"/>
        <v>30.660765890955133</v>
      </c>
      <c r="K170" s="33">
        <f t="shared" si="100"/>
        <v>160.81600629956006</v>
      </c>
      <c r="L170" s="34">
        <f t="shared" si="82"/>
        <v>0.72789362037718108</v>
      </c>
      <c r="M170" s="32">
        <f t="shared" si="83"/>
        <v>10.263831496318781</v>
      </c>
      <c r="N170" s="32">
        <f t="shared" si="84"/>
        <v>5.66</v>
      </c>
      <c r="O170" s="32">
        <f t="shared" si="85"/>
        <v>3.8670138927756104</v>
      </c>
      <c r="P170" s="33">
        <f t="shared" si="101"/>
        <v>14.146772308317889</v>
      </c>
      <c r="Q170" s="32">
        <f t="shared" si="86"/>
        <v>3.8829408119991093</v>
      </c>
      <c r="R170" s="33">
        <f t="shared" si="102"/>
        <v>83.824061264280189</v>
      </c>
      <c r="S170" s="32">
        <f t="shared" si="87"/>
        <v>1.8689073896425672</v>
      </c>
      <c r="T170" s="33">
        <f t="shared" si="88"/>
        <v>154.59856936663121</v>
      </c>
      <c r="U170" s="33">
        <f t="shared" si="89"/>
        <v>74.410201624657759</v>
      </c>
      <c r="V170" s="33">
        <f t="shared" si="90"/>
        <v>229.00877099128894</v>
      </c>
      <c r="Y170" s="4"/>
      <c r="Z170" s="4"/>
      <c r="AA170" s="4"/>
      <c r="AB170" s="4"/>
      <c r="AC170" s="33">
        <f t="shared" si="91"/>
        <v>11306.398228833121</v>
      </c>
      <c r="AD170" s="33">
        <f t="shared" si="92"/>
        <v>78.698704124996524</v>
      </c>
      <c r="AE170" s="43"/>
      <c r="AF170" s="3">
        <f t="shared" si="93"/>
        <v>8.8712290087110546</v>
      </c>
      <c r="AG170" s="3">
        <f t="shared" si="94"/>
        <v>237.88</v>
      </c>
      <c r="AH170" s="43"/>
      <c r="AI170" s="36" t="str">
        <f t="shared" si="95"/>
        <v>-</v>
      </c>
      <c r="AJ170" s="37">
        <f t="shared" si="79"/>
        <v>-77</v>
      </c>
      <c r="AK170" s="42"/>
      <c r="AL170" s="33">
        <f t="shared" si="97"/>
        <v>6380.5154466947861</v>
      </c>
      <c r="AM170" s="33">
        <f t="shared" si="98"/>
        <v>9005.7469366338046</v>
      </c>
      <c r="AN170" s="33">
        <f t="shared" si="22"/>
        <v>12371843.929711975</v>
      </c>
      <c r="AO170" s="33">
        <f t="shared" si="80"/>
        <v>6891840.3757674387</v>
      </c>
      <c r="AP170" s="43"/>
      <c r="AQ170" s="34">
        <f t="shared" si="96"/>
        <v>1.3907584955748433E-3</v>
      </c>
    </row>
    <row r="171" spans="1:43" x14ac:dyDescent="0.2">
      <c r="A171" s="154">
        <f t="shared" si="99"/>
        <v>42424</v>
      </c>
      <c r="B171" s="67">
        <v>261.95999999999998</v>
      </c>
      <c r="C171" s="64">
        <v>5.66</v>
      </c>
      <c r="D171" s="114">
        <v>0.24</v>
      </c>
      <c r="E171" s="114">
        <v>0.96</v>
      </c>
      <c r="F171" s="114">
        <v>3.5999999999999996</v>
      </c>
      <c r="G171" s="66">
        <v>7.4399999999999995</v>
      </c>
      <c r="H171" s="66"/>
      <c r="I171" s="66"/>
      <c r="J171" s="32">
        <f t="shared" si="81"/>
        <v>3.5962676539416156</v>
      </c>
      <c r="K171" s="33">
        <f t="shared" si="100"/>
        <v>154.09888714753961</v>
      </c>
      <c r="L171" s="34">
        <f t="shared" si="82"/>
        <v>0.78066022475514596</v>
      </c>
      <c r="M171" s="32">
        <f t="shared" si="83"/>
        <v>0.14107511218720806</v>
      </c>
      <c r="N171" s="32">
        <f t="shared" si="84"/>
        <v>5.1763980276502339</v>
      </c>
      <c r="O171" s="32">
        <f t="shared" si="85"/>
        <v>4.9959136661246299</v>
      </c>
      <c r="P171" s="33">
        <f t="shared" si="101"/>
        <v>7.2144612663461523</v>
      </c>
      <c r="Q171" s="32">
        <f t="shared" si="86"/>
        <v>7.0733861541589444</v>
      </c>
      <c r="R171" s="33">
        <f t="shared" si="102"/>
        <v>86.905430725158965</v>
      </c>
      <c r="S171" s="32">
        <f t="shared" si="87"/>
        <v>1.9145442052458645</v>
      </c>
      <c r="T171" s="33">
        <f t="shared" si="88"/>
        <v>281.62555984151351</v>
      </c>
      <c r="U171" s="33">
        <f t="shared" si="89"/>
        <v>76.227222986640896</v>
      </c>
      <c r="V171" s="33">
        <f t="shared" si="90"/>
        <v>357.85278282815437</v>
      </c>
      <c r="Y171" s="4"/>
      <c r="Z171" s="4"/>
      <c r="AA171" s="4"/>
      <c r="AB171" s="4"/>
      <c r="AC171" s="33">
        <f t="shared" si="91"/>
        <v>17007.172009671576</v>
      </c>
      <c r="AD171" s="33">
        <f t="shared" si="92"/>
        <v>9195.4257985275817</v>
      </c>
      <c r="AE171" s="43"/>
      <c r="AF171" s="3">
        <f t="shared" si="93"/>
        <v>-95.892782828154395</v>
      </c>
      <c r="AG171" s="3">
        <f t="shared" si="94"/>
        <v>261.95999999999998</v>
      </c>
      <c r="AH171" s="43"/>
      <c r="AI171" s="36" t="str">
        <f t="shared" si="95"/>
        <v>+</v>
      </c>
      <c r="AJ171" s="37">
        <f t="shared" si="79"/>
        <v>-76</v>
      </c>
      <c r="AK171" s="42"/>
      <c r="AL171" s="33">
        <f t="shared" si="97"/>
        <v>6613.9498170931729</v>
      </c>
      <c r="AM171" s="33">
        <f t="shared" si="98"/>
        <v>9136.1584852392534</v>
      </c>
      <c r="AN171" s="33">
        <f t="shared" si="22"/>
        <v>13306260.667377945</v>
      </c>
      <c r="AO171" s="33">
        <f t="shared" ref="AO171:AO200" si="103">(AM171-AL171)^2</f>
        <v>6361536.5656712251</v>
      </c>
      <c r="AP171" s="43"/>
      <c r="AQ171" s="34">
        <f t="shared" si="96"/>
        <v>0.1339990997794476</v>
      </c>
    </row>
    <row r="172" spans="1:43" x14ac:dyDescent="0.2">
      <c r="A172" s="154">
        <f t="shared" si="99"/>
        <v>42425</v>
      </c>
      <c r="B172" s="67">
        <v>260.63</v>
      </c>
      <c r="C172" s="64">
        <v>5.66</v>
      </c>
      <c r="D172" s="114">
        <v>21.6</v>
      </c>
      <c r="E172" s="114">
        <v>5.28</v>
      </c>
      <c r="F172" s="114">
        <v>20.399999999999999</v>
      </c>
      <c r="G172" s="66">
        <v>10.8</v>
      </c>
      <c r="H172" s="66"/>
      <c r="I172" s="66"/>
      <c r="J172" s="32">
        <f t="shared" si="81"/>
        <v>14.244108399540348</v>
      </c>
      <c r="K172" s="33">
        <f t="shared" si="100"/>
        <v>155.70568756643189</v>
      </c>
      <c r="L172" s="34">
        <f t="shared" si="82"/>
        <v>0.74805285023077484</v>
      </c>
      <c r="M172" s="32">
        <f t="shared" si="83"/>
        <v>2.6925445017716956</v>
      </c>
      <c r="N172" s="32">
        <f t="shared" si="84"/>
        <v>5.66</v>
      </c>
      <c r="O172" s="32">
        <f t="shared" si="85"/>
        <v>4.2847634788763909</v>
      </c>
      <c r="P172" s="33">
        <f t="shared" si="101"/>
        <v>6.2997751349447721</v>
      </c>
      <c r="Q172" s="32">
        <f t="shared" si="86"/>
        <v>3.6072306331730761</v>
      </c>
      <c r="R172" s="33">
        <f t="shared" si="102"/>
        <v>89.20527142303726</v>
      </c>
      <c r="S172" s="32">
        <f t="shared" si="87"/>
        <v>1.9849227809980863</v>
      </c>
      <c r="T172" s="33">
        <f t="shared" si="88"/>
        <v>143.62121965411322</v>
      </c>
      <c r="U172" s="33">
        <f t="shared" si="89"/>
        <v>79.029332947146017</v>
      </c>
      <c r="V172" s="33">
        <f t="shared" si="90"/>
        <v>222.65055260125925</v>
      </c>
      <c r="Y172" s="4"/>
      <c r="Z172" s="4"/>
      <c r="AA172" s="4"/>
      <c r="AB172" s="4"/>
      <c r="AC172" s="33">
        <f t="shared" si="91"/>
        <v>16662.046190381083</v>
      </c>
      <c r="AD172" s="33">
        <f t="shared" si="92"/>
        <v>1442.4384247137152</v>
      </c>
      <c r="AE172" s="43"/>
      <c r="AF172" s="3">
        <f t="shared" si="93"/>
        <v>37.979447398740746</v>
      </c>
      <c r="AG172" s="3">
        <f t="shared" si="94"/>
        <v>260.63</v>
      </c>
      <c r="AH172" s="43"/>
      <c r="AI172" s="36" t="str">
        <f t="shared" si="95"/>
        <v>-</v>
      </c>
      <c r="AJ172" s="37">
        <f t="shared" si="79"/>
        <v>-77</v>
      </c>
      <c r="AK172" s="42"/>
      <c r="AL172" s="33">
        <f t="shared" si="97"/>
        <v>6712.1819572646646</v>
      </c>
      <c r="AM172" s="33">
        <f t="shared" si="98"/>
        <v>9265.2400338447023</v>
      </c>
      <c r="AN172" s="33">
        <f t="shared" si="22"/>
        <v>14264643.54239415</v>
      </c>
      <c r="AO172" s="33">
        <f t="shared" si="103"/>
        <v>6518105.5423905617</v>
      </c>
      <c r="AP172" s="43"/>
      <c r="AQ172" s="34">
        <f t="shared" si="96"/>
        <v>2.1234814664669071E-2</v>
      </c>
    </row>
    <row r="173" spans="1:43" x14ac:dyDescent="0.2">
      <c r="A173" s="154">
        <f t="shared" si="99"/>
        <v>42426</v>
      </c>
      <c r="B173" s="67">
        <v>201.38</v>
      </c>
      <c r="C173" s="64">
        <v>5.66</v>
      </c>
      <c r="D173" s="114">
        <v>9.6000000000000014</v>
      </c>
      <c r="E173" s="114">
        <v>15.120000000000001</v>
      </c>
      <c r="F173" s="114">
        <v>6</v>
      </c>
      <c r="G173" s="66">
        <v>13.919999999999998</v>
      </c>
      <c r="H173" s="66"/>
      <c r="I173" s="66"/>
      <c r="J173" s="32">
        <f t="shared" si="81"/>
        <v>12.667105337749929</v>
      </c>
      <c r="K173" s="33">
        <f t="shared" si="100"/>
        <v>156.06502871683307</v>
      </c>
      <c r="L173" s="34">
        <f t="shared" si="82"/>
        <v>0.75585285226423249</v>
      </c>
      <c r="M173" s="32">
        <f t="shared" si="83"/>
        <v>2.1968726968859564</v>
      </c>
      <c r="N173" s="32">
        <f t="shared" si="84"/>
        <v>5.66</v>
      </c>
      <c r="O173" s="32">
        <f t="shared" si="85"/>
        <v>4.4508914904628005</v>
      </c>
      <c r="P173" s="33">
        <f t="shared" si="101"/>
        <v>5.3467602643583421</v>
      </c>
      <c r="Q173" s="32">
        <f t="shared" si="86"/>
        <v>3.1498875674723861</v>
      </c>
      <c r="R173" s="33">
        <f t="shared" si="102"/>
        <v>91.618711698366226</v>
      </c>
      <c r="S173" s="32">
        <f t="shared" si="87"/>
        <v>2.0374512151338324</v>
      </c>
      <c r="T173" s="33">
        <f t="shared" si="88"/>
        <v>125.41219018640055</v>
      </c>
      <c r="U173" s="33">
        <f t="shared" si="89"/>
        <v>81.120742824772947</v>
      </c>
      <c r="V173" s="33">
        <f t="shared" si="90"/>
        <v>206.5329330111735</v>
      </c>
      <c r="Y173" s="4"/>
      <c r="Z173" s="4"/>
      <c r="AA173" s="4"/>
      <c r="AB173" s="4"/>
      <c r="AC173" s="33">
        <f t="shared" si="91"/>
        <v>4876.4451806352899</v>
      </c>
      <c r="AD173" s="33">
        <f t="shared" si="92"/>
        <v>26.552718617641617</v>
      </c>
      <c r="AE173" s="43"/>
      <c r="AF173" s="3">
        <f t="shared" si="93"/>
        <v>-5.1529330111735021</v>
      </c>
      <c r="AG173" s="3">
        <f t="shared" si="94"/>
        <v>201.38</v>
      </c>
      <c r="AH173" s="43"/>
      <c r="AI173" s="36" t="str">
        <f t="shared" si="95"/>
        <v>+</v>
      </c>
      <c r="AJ173" s="37">
        <f t="shared" si="79"/>
        <v>-76</v>
      </c>
      <c r="AK173" s="42"/>
      <c r="AL173" s="33">
        <f t="shared" si="97"/>
        <v>6794.296477846071</v>
      </c>
      <c r="AM173" s="33">
        <f t="shared" si="98"/>
        <v>9335.0715824501513</v>
      </c>
      <c r="AN173" s="33">
        <f t="shared" si="22"/>
        <v>14797007.436736515</v>
      </c>
      <c r="AO173" s="33">
        <f t="shared" si="103"/>
        <v>6455538.1321758749</v>
      </c>
      <c r="AP173" s="43"/>
      <c r="AQ173" s="34">
        <f t="shared" si="96"/>
        <v>6.5475122581887875E-4</v>
      </c>
    </row>
    <row r="174" spans="1:43" x14ac:dyDescent="0.2">
      <c r="A174" s="154">
        <f t="shared" si="99"/>
        <v>42427</v>
      </c>
      <c r="B174" s="67">
        <v>324.42</v>
      </c>
      <c r="C174" s="64">
        <v>5.66</v>
      </c>
      <c r="D174" s="114">
        <v>33.36</v>
      </c>
      <c r="E174" s="114">
        <v>17.04</v>
      </c>
      <c r="F174" s="114">
        <v>25.68</v>
      </c>
      <c r="G174" s="66">
        <v>37.44</v>
      </c>
      <c r="H174" s="66"/>
      <c r="I174" s="66"/>
      <c r="J174" s="32">
        <f t="shared" si="81"/>
        <v>32.466111977061146</v>
      </c>
      <c r="K174" s="33">
        <f t="shared" si="100"/>
        <v>166.21932590064395</v>
      </c>
      <c r="L174" s="34">
        <f t="shared" si="82"/>
        <v>0.75759722678074304</v>
      </c>
      <c r="M174" s="32">
        <f t="shared" si="83"/>
        <v>12.163427847608437</v>
      </c>
      <c r="N174" s="32">
        <f t="shared" si="84"/>
        <v>5.66</v>
      </c>
      <c r="O174" s="32">
        <f t="shared" si="85"/>
        <v>4.4883869456418219</v>
      </c>
      <c r="P174" s="33">
        <f t="shared" si="101"/>
        <v>14.83680797978761</v>
      </c>
      <c r="Q174" s="32">
        <f t="shared" si="86"/>
        <v>2.673380132179171</v>
      </c>
      <c r="R174" s="33">
        <f t="shared" si="102"/>
        <v>94.014524376803635</v>
      </c>
      <c r="S174" s="32">
        <f t="shared" si="87"/>
        <v>2.0925742672044083</v>
      </c>
      <c r="T174" s="33">
        <f t="shared" si="88"/>
        <v>106.44013489231884</v>
      </c>
      <c r="U174" s="33">
        <f t="shared" si="89"/>
        <v>83.315456934990323</v>
      </c>
      <c r="V174" s="33">
        <f t="shared" si="90"/>
        <v>189.75559182730916</v>
      </c>
      <c r="Y174" s="4"/>
      <c r="Z174" s="4"/>
      <c r="AA174" s="4"/>
      <c r="AB174" s="4"/>
      <c r="AC174" s="33">
        <f t="shared" si="91"/>
        <v>37199.434261464368</v>
      </c>
      <c r="AD174" s="33">
        <f t="shared" si="92"/>
        <v>18134.502828501089</v>
      </c>
      <c r="AE174" s="43"/>
      <c r="AF174" s="3">
        <f t="shared" si="93"/>
        <v>134.66440817269086</v>
      </c>
      <c r="AG174" s="3">
        <f t="shared" si="94"/>
        <v>324.42</v>
      </c>
      <c r="AH174" s="43"/>
      <c r="AI174" s="36" t="str">
        <f t="shared" si="95"/>
        <v>-</v>
      </c>
      <c r="AJ174" s="37">
        <f t="shared" si="79"/>
        <v>-77</v>
      </c>
      <c r="AK174" s="42"/>
      <c r="AL174" s="33">
        <f t="shared" si="97"/>
        <v>6859.633657243613</v>
      </c>
      <c r="AM174" s="33">
        <f t="shared" si="98"/>
        <v>9527.943131055601</v>
      </c>
      <c r="AN174" s="33">
        <f t="shared" si="22"/>
        <v>16318040.157333447</v>
      </c>
      <c r="AO174" s="33">
        <f t="shared" si="103"/>
        <v>7119875.448034808</v>
      </c>
      <c r="AP174" s="43"/>
      <c r="AQ174" s="34">
        <f t="shared" si="96"/>
        <v>0.17230203772134003</v>
      </c>
    </row>
    <row r="175" spans="1:43" x14ac:dyDescent="0.2">
      <c r="A175" s="154">
        <f t="shared" si="99"/>
        <v>42428</v>
      </c>
      <c r="B175" s="67">
        <v>444.25</v>
      </c>
      <c r="C175" s="64">
        <v>5.66</v>
      </c>
      <c r="D175" s="114">
        <v>0.24</v>
      </c>
      <c r="E175" s="114">
        <v>5.76</v>
      </c>
      <c r="F175" s="114">
        <v>22.32</v>
      </c>
      <c r="G175" s="66">
        <v>28.56</v>
      </c>
      <c r="H175" s="66"/>
      <c r="I175" s="66"/>
      <c r="J175" s="32">
        <f t="shared" si="81"/>
        <v>14.264312200063793</v>
      </c>
      <c r="K175" s="33">
        <f t="shared" si="100"/>
        <v>165.90703173461418</v>
      </c>
      <c r="L175" s="34">
        <f t="shared" si="82"/>
        <v>0.806889931556524</v>
      </c>
      <c r="M175" s="32">
        <f t="shared" si="83"/>
        <v>3.3168446334896218</v>
      </c>
      <c r="N175" s="32">
        <f t="shared" si="84"/>
        <v>5.66</v>
      </c>
      <c r="O175" s="32">
        <f t="shared" si="85"/>
        <v>5.5997617326039517</v>
      </c>
      <c r="P175" s="33">
        <f t="shared" si="101"/>
        <v>10.735248623383427</v>
      </c>
      <c r="Q175" s="32">
        <f t="shared" si="86"/>
        <v>7.4184039898938048</v>
      </c>
      <c r="R175" s="33">
        <f t="shared" si="102"/>
        <v>97.466991405002034</v>
      </c>
      <c r="S175" s="32">
        <f t="shared" si="87"/>
        <v>2.1472947044055526</v>
      </c>
      <c r="T175" s="33">
        <f t="shared" si="88"/>
        <v>295.36238107910515</v>
      </c>
      <c r="U175" s="33">
        <f t="shared" si="89"/>
        <v>85.494141008739589</v>
      </c>
      <c r="V175" s="33">
        <f t="shared" si="90"/>
        <v>380.85652208784478</v>
      </c>
      <c r="Y175" s="4"/>
      <c r="Z175" s="4"/>
      <c r="AA175" s="4"/>
      <c r="AB175" s="4"/>
      <c r="AC175" s="33">
        <f t="shared" si="91"/>
        <v>97782.258500246433</v>
      </c>
      <c r="AD175" s="33">
        <f t="shared" si="92"/>
        <v>4018.7330417989119</v>
      </c>
      <c r="AE175" s="43"/>
      <c r="AF175" s="3">
        <f t="shared" si="93"/>
        <v>63.39347791215522</v>
      </c>
      <c r="AG175" s="3">
        <f t="shared" si="94"/>
        <v>444.25</v>
      </c>
      <c r="AH175" s="43"/>
      <c r="AI175" s="36" t="str">
        <f t="shared" si="95"/>
        <v>-</v>
      </c>
      <c r="AJ175" s="37">
        <f t="shared" si="79"/>
        <v>-78</v>
      </c>
      <c r="AK175" s="42"/>
      <c r="AL175" s="33">
        <f t="shared" si="97"/>
        <v>7116.0717669016904</v>
      </c>
      <c r="AM175" s="33">
        <f t="shared" si="98"/>
        <v>9840.6446796610508</v>
      </c>
      <c r="AN175" s="33">
        <f t="shared" si="22"/>
        <v>18942175.376828481</v>
      </c>
      <c r="AO175" s="33">
        <f t="shared" si="103"/>
        <v>7423297.5569420252</v>
      </c>
      <c r="AP175" s="43"/>
      <c r="AQ175" s="34">
        <f t="shared" si="96"/>
        <v>2.0362649444832851E-2</v>
      </c>
    </row>
    <row r="176" spans="1:43" x14ac:dyDescent="0.2">
      <c r="A176" s="154">
        <f t="shared" si="99"/>
        <v>42429</v>
      </c>
      <c r="B176" s="67">
        <v>412.58</v>
      </c>
      <c r="C176" s="64">
        <v>5.66</v>
      </c>
      <c r="D176" s="114">
        <v>0</v>
      </c>
      <c r="E176" s="114">
        <v>0.24</v>
      </c>
      <c r="F176" s="114">
        <v>0.24</v>
      </c>
      <c r="G176" s="66">
        <v>0.24</v>
      </c>
      <c r="H176" s="66"/>
      <c r="I176" s="66"/>
      <c r="J176" s="32">
        <f t="shared" si="81"/>
        <v>0.15889063522323804</v>
      </c>
      <c r="K176" s="33">
        <f t="shared" si="100"/>
        <v>155.91249211033218</v>
      </c>
      <c r="L176" s="34">
        <f t="shared" si="82"/>
        <v>0.80537394045929211</v>
      </c>
      <c r="M176" s="32">
        <f t="shared" si="83"/>
        <v>0</v>
      </c>
      <c r="N176" s="32">
        <f t="shared" si="84"/>
        <v>4.5893407612310124</v>
      </c>
      <c r="O176" s="32">
        <f t="shared" si="85"/>
        <v>5.5640894982742397</v>
      </c>
      <c r="P176" s="33">
        <f t="shared" si="101"/>
        <v>5.3676243116917135</v>
      </c>
      <c r="Q176" s="32">
        <f t="shared" si="86"/>
        <v>5.3676243116917135</v>
      </c>
      <c r="R176" s="33">
        <f t="shared" si="102"/>
        <v>100.80493174296694</v>
      </c>
      <c r="S176" s="32">
        <f t="shared" si="87"/>
        <v>2.2261491603093293</v>
      </c>
      <c r="T176" s="33">
        <f t="shared" si="88"/>
        <v>213.71096796550339</v>
      </c>
      <c r="U176" s="33">
        <f t="shared" si="89"/>
        <v>88.633716567871446</v>
      </c>
      <c r="V176" s="33">
        <f t="shared" si="90"/>
        <v>302.34468453337485</v>
      </c>
      <c r="Y176" s="4"/>
      <c r="Z176" s="4"/>
      <c r="AA176" s="4"/>
      <c r="AB176" s="4"/>
      <c r="AC176" s="33">
        <f t="shared" si="91"/>
        <v>78978.73131157727</v>
      </c>
      <c r="AD176" s="33">
        <f t="shared" si="92"/>
        <v>12151.824776026364</v>
      </c>
      <c r="AE176" s="43"/>
      <c r="AF176" s="3">
        <f t="shared" si="93"/>
        <v>110.23531546662514</v>
      </c>
      <c r="AG176" s="3">
        <f t="shared" si="94"/>
        <v>412.58</v>
      </c>
      <c r="AH176" s="43"/>
      <c r="AI176" s="36" t="str">
        <f t="shared" si="95"/>
        <v>-</v>
      </c>
      <c r="AJ176" s="37">
        <f t="shared" si="79"/>
        <v>-79</v>
      </c>
      <c r="AK176" s="42"/>
      <c r="AL176" s="33">
        <f t="shared" si="97"/>
        <v>7293.9980390052979</v>
      </c>
      <c r="AM176" s="33">
        <f t="shared" si="98"/>
        <v>10121.6762282665</v>
      </c>
      <c r="AN176" s="33">
        <f t="shared" si="22"/>
        <v>21467399.377562821</v>
      </c>
      <c r="AO176" s="33">
        <f t="shared" si="103"/>
        <v>7995763.9420235129</v>
      </c>
      <c r="AP176" s="43"/>
      <c r="AQ176" s="34">
        <f t="shared" si="96"/>
        <v>7.1387990225386083E-2</v>
      </c>
    </row>
    <row r="177" spans="1:43" x14ac:dyDescent="0.2">
      <c r="A177" s="154">
        <f t="shared" si="99"/>
        <v>42430</v>
      </c>
      <c r="B177" s="67">
        <v>240.71</v>
      </c>
      <c r="C177" s="64">
        <v>5.16</v>
      </c>
      <c r="D177" s="114">
        <v>0</v>
      </c>
      <c r="E177" s="114">
        <v>0</v>
      </c>
      <c r="F177" s="114">
        <v>0</v>
      </c>
      <c r="G177" s="66">
        <v>0</v>
      </c>
      <c r="H177" s="66"/>
      <c r="I177" s="66"/>
      <c r="J177" s="32">
        <f t="shared" si="81"/>
        <v>0</v>
      </c>
      <c r="K177" s="33">
        <f t="shared" si="100"/>
        <v>147.53465604099958</v>
      </c>
      <c r="L177" s="34">
        <f t="shared" si="82"/>
        <v>0.75685675781714656</v>
      </c>
      <c r="M177" s="32">
        <f t="shared" si="83"/>
        <v>0</v>
      </c>
      <c r="N177" s="32">
        <f t="shared" si="84"/>
        <v>3.9053808703364763</v>
      </c>
      <c r="O177" s="32">
        <f t="shared" si="85"/>
        <v>4.4724551989961334</v>
      </c>
      <c r="P177" s="33">
        <f t="shared" si="101"/>
        <v>2.6838121558458568</v>
      </c>
      <c r="Q177" s="32">
        <f t="shared" si="86"/>
        <v>2.6838121558458568</v>
      </c>
      <c r="R177" s="33">
        <f t="shared" si="102"/>
        <v>102.97499911897002</v>
      </c>
      <c r="S177" s="32">
        <f t="shared" si="87"/>
        <v>2.3023878229930519</v>
      </c>
      <c r="T177" s="33">
        <f t="shared" si="88"/>
        <v>106.85548398275169</v>
      </c>
      <c r="U177" s="33">
        <f t="shared" si="89"/>
        <v>91.669144804352982</v>
      </c>
      <c r="V177" s="33">
        <f t="shared" si="90"/>
        <v>198.52462878710469</v>
      </c>
      <c r="Y177" s="4"/>
      <c r="Z177" s="4"/>
      <c r="AA177" s="4"/>
      <c r="AB177" s="4"/>
      <c r="AC177" s="33">
        <f t="shared" si="91"/>
        <v>11916.243693939969</v>
      </c>
      <c r="AD177" s="33">
        <f t="shared" si="92"/>
        <v>1779.6055443697771</v>
      </c>
      <c r="AE177" s="43"/>
      <c r="AF177" s="3">
        <f t="shared" si="93"/>
        <v>42.185371212895319</v>
      </c>
      <c r="AG177" s="3">
        <f t="shared" si="94"/>
        <v>240.71</v>
      </c>
      <c r="AH177" s="43"/>
      <c r="AI177" s="36" t="str">
        <f t="shared" si="95"/>
        <v>-</v>
      </c>
      <c r="AJ177" s="37">
        <f t="shared" si="79"/>
        <v>-80</v>
      </c>
      <c r="AK177" s="42"/>
      <c r="AL177" s="33">
        <f t="shared" si="97"/>
        <v>7368.1042553626348</v>
      </c>
      <c r="AM177" s="33">
        <f t="shared" si="98"/>
        <v>10230.837776871951</v>
      </c>
      <c r="AN177" s="33">
        <f t="shared" si="22"/>
        <v>22490870.389834672</v>
      </c>
      <c r="AO177" s="33">
        <f t="shared" si="103"/>
        <v>8195243.2151731309</v>
      </c>
      <c r="AP177" s="43"/>
      <c r="AQ177" s="34">
        <f t="shared" si="96"/>
        <v>3.0713936664221148E-2</v>
      </c>
    </row>
    <row r="178" spans="1:43" x14ac:dyDescent="0.2">
      <c r="A178" s="154">
        <f t="shared" si="99"/>
        <v>42431</v>
      </c>
      <c r="B178" s="67">
        <v>171.46</v>
      </c>
      <c r="C178" s="64">
        <v>5.16</v>
      </c>
      <c r="D178" s="114">
        <v>0.48</v>
      </c>
      <c r="E178" s="114">
        <v>0.48</v>
      </c>
      <c r="F178" s="114">
        <v>0</v>
      </c>
      <c r="G178" s="66">
        <v>0</v>
      </c>
      <c r="H178" s="66"/>
      <c r="I178" s="66"/>
      <c r="J178" s="32">
        <f t="shared" si="81"/>
        <v>0.26951473023398442</v>
      </c>
      <c r="K178" s="33">
        <f t="shared" si="100"/>
        <v>140.40002984841146</v>
      </c>
      <c r="L178" s="34">
        <f t="shared" si="82"/>
        <v>0.71618765068446399</v>
      </c>
      <c r="M178" s="32">
        <f t="shared" si="83"/>
        <v>0</v>
      </c>
      <c r="N178" s="32">
        <f t="shared" si="84"/>
        <v>3.7720198862946845</v>
      </c>
      <c r="O178" s="32">
        <f t="shared" si="85"/>
        <v>3.6321210365274155</v>
      </c>
      <c r="P178" s="33">
        <f t="shared" si="101"/>
        <v>1.3419060779229284</v>
      </c>
      <c r="Q178" s="32">
        <f t="shared" si="86"/>
        <v>1.3419060779229284</v>
      </c>
      <c r="R178" s="33">
        <f t="shared" si="102"/>
        <v>104.25516792513665</v>
      </c>
      <c r="S178" s="32">
        <f t="shared" si="87"/>
        <v>2.3519522303607752</v>
      </c>
      <c r="T178" s="33">
        <f t="shared" si="88"/>
        <v>53.427741991375846</v>
      </c>
      <c r="U178" s="33">
        <f t="shared" si="89"/>
        <v>93.642542505104942</v>
      </c>
      <c r="V178" s="33">
        <f t="shared" si="90"/>
        <v>147.07028449648078</v>
      </c>
      <c r="Y178" s="4"/>
      <c r="Z178" s="4"/>
      <c r="AA178" s="4"/>
      <c r="AB178" s="4"/>
      <c r="AC178" s="33">
        <f t="shared" si="91"/>
        <v>1592.9317120851781</v>
      </c>
      <c r="AD178" s="33">
        <f t="shared" si="92"/>
        <v>594.85822234260615</v>
      </c>
      <c r="AE178" s="43"/>
      <c r="AF178" s="3">
        <f t="shared" si="93"/>
        <v>24.389715503519227</v>
      </c>
      <c r="AG178" s="3">
        <f t="shared" si="94"/>
        <v>171.46</v>
      </c>
      <c r="AH178" s="43"/>
      <c r="AI178" s="36" t="str">
        <f t="shared" si="95"/>
        <v>-</v>
      </c>
      <c r="AJ178" s="37">
        <f t="shared" si="79"/>
        <v>-81</v>
      </c>
      <c r="AK178" s="42"/>
      <c r="AL178" s="33">
        <f t="shared" si="97"/>
        <v>7390.7561274293485</v>
      </c>
      <c r="AM178" s="33">
        <f t="shared" si="98"/>
        <v>10270.749325477402</v>
      </c>
      <c r="AN178" s="33">
        <f t="shared" si="22"/>
        <v>22871020.691974897</v>
      </c>
      <c r="AO178" s="33">
        <f t="shared" si="103"/>
        <v>8294360.8208030537</v>
      </c>
      <c r="AP178" s="43"/>
      <c r="AQ178" s="34">
        <f t="shared" si="96"/>
        <v>2.0234283481784719E-2</v>
      </c>
    </row>
    <row r="179" spans="1:43" x14ac:dyDescent="0.2">
      <c r="A179" s="154">
        <f t="shared" si="99"/>
        <v>42432</v>
      </c>
      <c r="B179" s="67">
        <v>150.29</v>
      </c>
      <c r="C179" s="64">
        <v>5.16</v>
      </c>
      <c r="D179" s="114">
        <v>4.5600000000000005</v>
      </c>
      <c r="E179" s="114">
        <v>2.16</v>
      </c>
      <c r="F179" s="114">
        <v>4.5600000000000005</v>
      </c>
      <c r="G179" s="66">
        <v>17.52</v>
      </c>
      <c r="H179" s="66"/>
      <c r="I179" s="66"/>
      <c r="J179" s="32">
        <f t="shared" si="81"/>
        <v>9.7644390627890942</v>
      </c>
      <c r="K179" s="33">
        <f t="shared" si="100"/>
        <v>141.0012974518593</v>
      </c>
      <c r="L179" s="34">
        <f t="shared" si="82"/>
        <v>0.68155354295345372</v>
      </c>
      <c r="M179" s="32">
        <f t="shared" si="83"/>
        <v>1.0329590848210741</v>
      </c>
      <c r="N179" s="32">
        <f t="shared" si="84"/>
        <v>5.16</v>
      </c>
      <c r="O179" s="32">
        <f t="shared" si="85"/>
        <v>2.9702123745202105</v>
      </c>
      <c r="P179" s="33">
        <f t="shared" si="101"/>
        <v>1.7039121237825383</v>
      </c>
      <c r="Q179" s="32">
        <f t="shared" si="86"/>
        <v>0.67095303896146419</v>
      </c>
      <c r="R179" s="33">
        <f t="shared" si="102"/>
        <v>104.84418897335375</v>
      </c>
      <c r="S179" s="32">
        <f t="shared" si="87"/>
        <v>2.3811913263031146</v>
      </c>
      <c r="T179" s="33">
        <f t="shared" si="88"/>
        <v>26.713870995687923</v>
      </c>
      <c r="U179" s="33">
        <f t="shared" si="89"/>
        <v>94.806691695401781</v>
      </c>
      <c r="V179" s="33">
        <f t="shared" si="90"/>
        <v>121.52056269108971</v>
      </c>
      <c r="Y179" s="4"/>
      <c r="Z179" s="4"/>
      <c r="AA179" s="4"/>
      <c r="AB179" s="4"/>
      <c r="AC179" s="33">
        <f t="shared" si="91"/>
        <v>351.24564413043498</v>
      </c>
      <c r="AD179" s="33">
        <f t="shared" si="92"/>
        <v>827.68052307131904</v>
      </c>
      <c r="AE179" s="43"/>
      <c r="AF179" s="3">
        <f t="shared" si="93"/>
        <v>28.769437308910284</v>
      </c>
      <c r="AG179" s="3">
        <f t="shared" si="94"/>
        <v>150.29</v>
      </c>
      <c r="AH179" s="43"/>
      <c r="AI179" s="36" t="str">
        <f t="shared" si="95"/>
        <v>-</v>
      </c>
      <c r="AJ179" s="37">
        <f t="shared" si="79"/>
        <v>-82</v>
      </c>
      <c r="AK179" s="42"/>
      <c r="AL179" s="33">
        <f t="shared" si="97"/>
        <v>7387.8582776906705</v>
      </c>
      <c r="AM179" s="33">
        <f t="shared" si="98"/>
        <v>10289.490874082852</v>
      </c>
      <c r="AN179" s="33">
        <f t="shared" si="22"/>
        <v>23050629.812144794</v>
      </c>
      <c r="AO179" s="33">
        <f t="shared" si="103"/>
        <v>8419471.7244456336</v>
      </c>
      <c r="AP179" s="43"/>
      <c r="AQ179" s="34">
        <f t="shared" si="96"/>
        <v>3.6643974025461705E-2</v>
      </c>
    </row>
    <row r="180" spans="1:43" x14ac:dyDescent="0.2">
      <c r="A180" s="154">
        <f t="shared" si="99"/>
        <v>42433</v>
      </c>
      <c r="B180" s="67">
        <v>135.21</v>
      </c>
      <c r="C180" s="64">
        <v>5.16</v>
      </c>
      <c r="D180" s="114">
        <v>0</v>
      </c>
      <c r="E180" s="114">
        <v>0</v>
      </c>
      <c r="F180" s="114">
        <v>0</v>
      </c>
      <c r="G180" s="66">
        <v>0</v>
      </c>
      <c r="H180" s="66"/>
      <c r="I180" s="66"/>
      <c r="J180" s="32">
        <f t="shared" si="81"/>
        <v>0</v>
      </c>
      <c r="K180" s="33">
        <f t="shared" si="100"/>
        <v>134.44533278567744</v>
      </c>
      <c r="L180" s="34">
        <f t="shared" si="82"/>
        <v>0.6844723177274723</v>
      </c>
      <c r="M180" s="32">
        <f t="shared" si="83"/>
        <v>0</v>
      </c>
      <c r="N180" s="32">
        <f t="shared" si="84"/>
        <v>3.531877159473757</v>
      </c>
      <c r="O180" s="32">
        <f t="shared" si="85"/>
        <v>3.024087506708101</v>
      </c>
      <c r="P180" s="33">
        <f t="shared" si="101"/>
        <v>0.85195606189126916</v>
      </c>
      <c r="Q180" s="32">
        <f t="shared" si="86"/>
        <v>0.85195606189126916</v>
      </c>
      <c r="R180" s="33">
        <f t="shared" si="102"/>
        <v>105.47363189442457</v>
      </c>
      <c r="S180" s="32">
        <f t="shared" si="87"/>
        <v>2.3946445856372871</v>
      </c>
      <c r="T180" s="33">
        <f t="shared" si="88"/>
        <v>33.920472834559789</v>
      </c>
      <c r="U180" s="33">
        <f t="shared" si="89"/>
        <v>95.342330724447535</v>
      </c>
      <c r="V180" s="33">
        <f t="shared" si="90"/>
        <v>129.26280355900732</v>
      </c>
      <c r="Y180" s="4"/>
      <c r="Z180" s="4"/>
      <c r="AA180" s="4"/>
      <c r="AB180" s="4"/>
      <c r="AC180" s="33">
        <f t="shared" si="91"/>
        <v>13.406938190071026</v>
      </c>
      <c r="AD180" s="33">
        <f t="shared" si="92"/>
        <v>35.369145507756045</v>
      </c>
      <c r="AE180" s="43"/>
      <c r="AF180" s="3">
        <f t="shared" si="93"/>
        <v>5.9471964409926841</v>
      </c>
      <c r="AG180" s="3">
        <f t="shared" si="94"/>
        <v>135.21</v>
      </c>
      <c r="AH180" s="43"/>
      <c r="AI180" s="36" t="str">
        <f t="shared" si="95"/>
        <v>-</v>
      </c>
      <c r="AJ180" s="37">
        <f t="shared" si="79"/>
        <v>-83</v>
      </c>
      <c r="AK180" s="42"/>
      <c r="AL180" s="33">
        <f t="shared" si="97"/>
        <v>7392.7026688199103</v>
      </c>
      <c r="AM180" s="33">
        <f t="shared" si="98"/>
        <v>10293.152422688301</v>
      </c>
      <c r="AN180" s="33">
        <f t="shared" si="22"/>
        <v>23085802.193421464</v>
      </c>
      <c r="AO180" s="33">
        <f t="shared" si="103"/>
        <v>8412608.7747152094</v>
      </c>
      <c r="AP180" s="43"/>
      <c r="AQ180" s="34">
        <f t="shared" si="96"/>
        <v>1.9346701996422785E-3</v>
      </c>
    </row>
    <row r="181" spans="1:43" x14ac:dyDescent="0.2">
      <c r="A181" s="154">
        <f t="shared" si="99"/>
        <v>42434</v>
      </c>
      <c r="B181" s="67">
        <v>126.92</v>
      </c>
      <c r="C181" s="64">
        <v>5.16</v>
      </c>
      <c r="D181" s="114">
        <v>0</v>
      </c>
      <c r="E181" s="114">
        <v>0</v>
      </c>
      <c r="F181" s="114">
        <v>0</v>
      </c>
      <c r="G181" s="66">
        <v>0</v>
      </c>
      <c r="H181" s="66"/>
      <c r="I181" s="66"/>
      <c r="J181" s="32">
        <f t="shared" si="81"/>
        <v>0</v>
      </c>
      <c r="K181" s="33">
        <f t="shared" si="100"/>
        <v>128.62206600932637</v>
      </c>
      <c r="L181" s="34">
        <f t="shared" si="82"/>
        <v>0.65264724653241479</v>
      </c>
      <c r="M181" s="32">
        <f t="shared" si="83"/>
        <v>0</v>
      </c>
      <c r="N181" s="32">
        <f t="shared" si="84"/>
        <v>3.3676597921072604</v>
      </c>
      <c r="O181" s="32">
        <f t="shared" si="85"/>
        <v>2.455606984243818</v>
      </c>
      <c r="P181" s="33">
        <f t="shared" si="101"/>
        <v>0.42597803094563458</v>
      </c>
      <c r="Q181" s="32">
        <f t="shared" si="86"/>
        <v>0.42597803094563458</v>
      </c>
      <c r="R181" s="33">
        <f t="shared" si="102"/>
        <v>105.520217796845</v>
      </c>
      <c r="S181" s="32">
        <f t="shared" si="87"/>
        <v>2.409021081823385</v>
      </c>
      <c r="T181" s="33">
        <f t="shared" si="88"/>
        <v>16.960236417279894</v>
      </c>
      <c r="U181" s="33">
        <f t="shared" si="89"/>
        <v>95.914728257782926</v>
      </c>
      <c r="V181" s="33">
        <f t="shared" si="90"/>
        <v>112.87496467506283</v>
      </c>
      <c r="Y181" s="4"/>
      <c r="Z181" s="4"/>
      <c r="AA181" s="4"/>
      <c r="AB181" s="4"/>
      <c r="AC181" s="33">
        <f t="shared" si="91"/>
        <v>21.422562311714191</v>
      </c>
      <c r="AD181" s="33">
        <f t="shared" si="92"/>
        <v>197.26301727873309</v>
      </c>
      <c r="AE181" s="43"/>
      <c r="AF181" s="3">
        <f t="shared" si="93"/>
        <v>14.045035324937174</v>
      </c>
      <c r="AG181" s="3">
        <f t="shared" si="94"/>
        <v>126.92</v>
      </c>
      <c r="AH181" s="43"/>
      <c r="AI181" s="36" t="str">
        <f t="shared" si="95"/>
        <v>-</v>
      </c>
      <c r="AJ181" s="37">
        <f t="shared" si="79"/>
        <v>-84</v>
      </c>
      <c r="AK181" s="42"/>
      <c r="AL181" s="33">
        <f t="shared" si="97"/>
        <v>7381.1592210652061</v>
      </c>
      <c r="AM181" s="33">
        <f t="shared" si="98"/>
        <v>10288.523971293751</v>
      </c>
      <c r="AN181" s="33">
        <f t="shared" si="22"/>
        <v>23041346.339268379</v>
      </c>
      <c r="AO181" s="33">
        <f t="shared" si="103"/>
        <v>8452769.7908714898</v>
      </c>
      <c r="AP181" s="43"/>
      <c r="AQ181" s="34">
        <f t="shared" si="96"/>
        <v>1.2245754394891756E-2</v>
      </c>
    </row>
    <row r="182" spans="1:43" x14ac:dyDescent="0.2">
      <c r="A182" s="154">
        <f t="shared" si="99"/>
        <v>42435</v>
      </c>
      <c r="B182" s="67">
        <v>114.42</v>
      </c>
      <c r="C182" s="64">
        <v>5.16</v>
      </c>
      <c r="D182" s="114">
        <v>0</v>
      </c>
      <c r="E182" s="114">
        <v>0</v>
      </c>
      <c r="F182" s="114">
        <v>0</v>
      </c>
      <c r="G182" s="66">
        <v>0</v>
      </c>
      <c r="H182" s="66"/>
      <c r="I182" s="66"/>
      <c r="J182" s="32">
        <f t="shared" si="81"/>
        <v>0</v>
      </c>
      <c r="K182" s="33">
        <f t="shared" si="100"/>
        <v>123.41461647555658</v>
      </c>
      <c r="L182" s="34">
        <f t="shared" si="82"/>
        <v>0.62437896121032221</v>
      </c>
      <c r="M182" s="32">
        <f t="shared" si="83"/>
        <v>0</v>
      </c>
      <c r="N182" s="32">
        <f t="shared" si="84"/>
        <v>3.2217954398452626</v>
      </c>
      <c r="O182" s="32">
        <f t="shared" si="85"/>
        <v>1.9856540939245304</v>
      </c>
      <c r="P182" s="33">
        <f t="shared" si="101"/>
        <v>0.21298901547281729</v>
      </c>
      <c r="Q182" s="32">
        <f t="shared" si="86"/>
        <v>0.21298901547281729</v>
      </c>
      <c r="R182" s="33">
        <f t="shared" si="102"/>
        <v>105.09578678546434</v>
      </c>
      <c r="S182" s="32">
        <f t="shared" si="87"/>
        <v>2.4100851053051868</v>
      </c>
      <c r="T182" s="33">
        <f t="shared" si="88"/>
        <v>8.4801182086399471</v>
      </c>
      <c r="U182" s="33">
        <f t="shared" si="89"/>
        <v>95.957092155669471</v>
      </c>
      <c r="V182" s="33">
        <f t="shared" si="90"/>
        <v>104.43721036430941</v>
      </c>
      <c r="Y182" s="4"/>
      <c r="Z182" s="4"/>
      <c r="AA182" s="4"/>
      <c r="AB182" s="4"/>
      <c r="AC182" s="33">
        <f t="shared" si="91"/>
        <v>293.38384717547052</v>
      </c>
      <c r="AD182" s="33">
        <f t="shared" si="92"/>
        <v>99.656088910451544</v>
      </c>
      <c r="AE182" s="43"/>
      <c r="AF182" s="3">
        <f t="shared" si="93"/>
        <v>9.9827896356905939</v>
      </c>
      <c r="AG182" s="3">
        <f t="shared" si="94"/>
        <v>114.42</v>
      </c>
      <c r="AH182" s="43"/>
      <c r="AI182" s="36" t="str">
        <f t="shared" si="95"/>
        <v>-</v>
      </c>
      <c r="AJ182" s="37">
        <f t="shared" si="79"/>
        <v>-85</v>
      </c>
      <c r="AK182" s="42"/>
      <c r="AL182" s="33">
        <f t="shared" si="97"/>
        <v>7361.178018999748</v>
      </c>
      <c r="AM182" s="33">
        <f t="shared" si="98"/>
        <v>10271.395519899201</v>
      </c>
      <c r="AN182" s="33">
        <f t="shared" si="22"/>
        <v>22877201.785484158</v>
      </c>
      <c r="AO182" s="33">
        <f t="shared" si="103"/>
        <v>8469365.9025414567</v>
      </c>
      <c r="AP182" s="43"/>
      <c r="AQ182" s="34">
        <f t="shared" si="96"/>
        <v>7.6120205495690861E-3</v>
      </c>
    </row>
    <row r="183" spans="1:43" x14ac:dyDescent="0.2">
      <c r="A183" s="154">
        <f t="shared" si="99"/>
        <v>42436</v>
      </c>
      <c r="B183" s="67">
        <v>105.46</v>
      </c>
      <c r="C183" s="64">
        <v>5.16</v>
      </c>
      <c r="D183" s="114">
        <v>0</v>
      </c>
      <c r="E183" s="114">
        <v>0</v>
      </c>
      <c r="F183" s="114">
        <v>0</v>
      </c>
      <c r="G183" s="66">
        <v>0</v>
      </c>
      <c r="H183" s="66"/>
      <c r="I183" s="66"/>
      <c r="J183" s="32">
        <f t="shared" si="81"/>
        <v>0</v>
      </c>
      <c r="K183" s="33">
        <f t="shared" si="100"/>
        <v>118.72997637711772</v>
      </c>
      <c r="L183" s="34">
        <f t="shared" si="82"/>
        <v>0.59910007997843007</v>
      </c>
      <c r="M183" s="32">
        <f t="shared" si="83"/>
        <v>0</v>
      </c>
      <c r="N183" s="32">
        <f t="shared" si="84"/>
        <v>3.0913564126886994</v>
      </c>
      <c r="O183" s="32">
        <f t="shared" si="85"/>
        <v>1.5932836857501629</v>
      </c>
      <c r="P183" s="33">
        <f t="shared" si="101"/>
        <v>0.10649450773640864</v>
      </c>
      <c r="Q183" s="32">
        <f t="shared" si="86"/>
        <v>0.10649450773640864</v>
      </c>
      <c r="R183" s="33">
        <f t="shared" si="102"/>
        <v>104.28867938360673</v>
      </c>
      <c r="S183" s="32">
        <f t="shared" si="87"/>
        <v>2.4003910876077676</v>
      </c>
      <c r="T183" s="33">
        <f t="shared" si="88"/>
        <v>4.2400591043199736</v>
      </c>
      <c r="U183" s="33">
        <f t="shared" si="89"/>
        <v>95.571126636235192</v>
      </c>
      <c r="V183" s="33">
        <f t="shared" si="90"/>
        <v>99.81118574055516</v>
      </c>
      <c r="Y183" s="4"/>
      <c r="Z183" s="4"/>
      <c r="AA183" s="4"/>
      <c r="AB183" s="4"/>
      <c r="AC183" s="33">
        <f t="shared" si="91"/>
        <v>680.60729616581148</v>
      </c>
      <c r="AD183" s="33">
        <f t="shared" si="92"/>
        <v>31.90910253770728</v>
      </c>
      <c r="AE183" s="43"/>
      <c r="AF183" s="3">
        <f t="shared" si="93"/>
        <v>5.6488142594448334</v>
      </c>
      <c r="AG183" s="3">
        <f t="shared" si="94"/>
        <v>105.46</v>
      </c>
      <c r="AH183" s="43"/>
      <c r="AI183" s="36" t="str">
        <f t="shared" si="95"/>
        <v>-</v>
      </c>
      <c r="AJ183" s="37">
        <f t="shared" si="79"/>
        <v>-86</v>
      </c>
      <c r="AK183" s="42"/>
      <c r="AL183" s="33">
        <f t="shared" si="97"/>
        <v>7336.5707923105356</v>
      </c>
      <c r="AM183" s="33">
        <f t="shared" si="98"/>
        <v>10245.30706850465</v>
      </c>
      <c r="AN183" s="33">
        <f t="shared" si="22"/>
        <v>22628319.651562333</v>
      </c>
      <c r="AO183" s="33">
        <f t="shared" si="103"/>
        <v>8460746.7244476005</v>
      </c>
      <c r="AP183" s="43"/>
      <c r="AQ183" s="34">
        <f t="shared" si="96"/>
        <v>2.8690562010335878E-3</v>
      </c>
    </row>
    <row r="184" spans="1:43" x14ac:dyDescent="0.2">
      <c r="A184" s="154">
        <f t="shared" si="99"/>
        <v>42437</v>
      </c>
      <c r="B184" s="67">
        <v>100.13</v>
      </c>
      <c r="C184" s="64">
        <v>5.16</v>
      </c>
      <c r="D184" s="114">
        <v>0.96</v>
      </c>
      <c r="E184" s="114">
        <v>15.120000000000001</v>
      </c>
      <c r="F184" s="114">
        <v>3.12</v>
      </c>
      <c r="G184" s="66">
        <v>10.8</v>
      </c>
      <c r="H184" s="66"/>
      <c r="I184" s="66"/>
      <c r="J184" s="32">
        <f t="shared" si="81"/>
        <v>8.0866289593450311</v>
      </c>
      <c r="K184" s="33">
        <f t="shared" si="100"/>
        <v>119.86156468333191</v>
      </c>
      <c r="L184" s="34">
        <f t="shared" si="82"/>
        <v>0.57635910862678508</v>
      </c>
      <c r="M184" s="32">
        <f t="shared" si="83"/>
        <v>0.53223920765589938</v>
      </c>
      <c r="N184" s="32">
        <f t="shared" si="84"/>
        <v>5.16</v>
      </c>
      <c r="O184" s="32">
        <f t="shared" si="85"/>
        <v>1.2628014454749492</v>
      </c>
      <c r="P184" s="33">
        <f t="shared" si="101"/>
        <v>0.58548646152410377</v>
      </c>
      <c r="Q184" s="32">
        <f t="shared" si="86"/>
        <v>5.3247253868204322E-2</v>
      </c>
      <c r="R184" s="33">
        <f t="shared" si="102"/>
        <v>103.1695241000093</v>
      </c>
      <c r="S184" s="32">
        <f t="shared" si="87"/>
        <v>2.3819567290723858</v>
      </c>
      <c r="T184" s="33">
        <f t="shared" si="88"/>
        <v>2.1200295521599868</v>
      </c>
      <c r="U184" s="33">
        <f t="shared" si="89"/>
        <v>94.83716606491906</v>
      </c>
      <c r="V184" s="33">
        <f t="shared" si="90"/>
        <v>96.957195617079051</v>
      </c>
      <c r="Y184" s="4"/>
      <c r="Z184" s="4"/>
      <c r="AA184" s="4"/>
      <c r="AB184" s="4"/>
      <c r="AC184" s="33">
        <f t="shared" si="91"/>
        <v>987.11908803171718</v>
      </c>
      <c r="AD184" s="33">
        <f t="shared" si="92"/>
        <v>10.066687652282353</v>
      </c>
      <c r="AE184" s="43"/>
      <c r="AF184" s="3">
        <f t="shared" si="93"/>
        <v>3.172804382920944</v>
      </c>
      <c r="AG184" s="3">
        <f t="shared" si="94"/>
        <v>100.13</v>
      </c>
      <c r="AH184" s="43"/>
      <c r="AI184" s="36" t="str">
        <f t="shared" si="95"/>
        <v>-</v>
      </c>
      <c r="AJ184" s="37">
        <f t="shared" si="79"/>
        <v>-87</v>
      </c>
      <c r="AK184" s="42"/>
      <c r="AL184" s="33">
        <f t="shared" si="97"/>
        <v>7309.1095754978469</v>
      </c>
      <c r="AM184" s="33">
        <f t="shared" si="98"/>
        <v>10213.888617110098</v>
      </c>
      <c r="AN184" s="33">
        <f t="shared" si="22"/>
        <v>22330396.441232719</v>
      </c>
      <c r="AO184" s="33">
        <f t="shared" si="103"/>
        <v>8437741.280589791</v>
      </c>
      <c r="AP184" s="43"/>
      <c r="AQ184" s="34">
        <f t="shared" si="96"/>
        <v>1.0040565214170301E-3</v>
      </c>
    </row>
    <row r="185" spans="1:43" x14ac:dyDescent="0.2">
      <c r="A185" s="154">
        <f t="shared" si="99"/>
        <v>42438</v>
      </c>
      <c r="B185" s="67">
        <v>99.54</v>
      </c>
      <c r="C185" s="64">
        <v>5.16</v>
      </c>
      <c r="D185" s="114">
        <v>33.599999999999994</v>
      </c>
      <c r="E185" s="114">
        <v>30.72</v>
      </c>
      <c r="F185" s="114">
        <v>31.68</v>
      </c>
      <c r="G185" s="66">
        <v>38.160000000000004</v>
      </c>
      <c r="H185" s="66"/>
      <c r="I185" s="66"/>
      <c r="J185" s="32">
        <f t="shared" si="81"/>
        <v>35.779577011966396</v>
      </c>
      <c r="K185" s="33">
        <f t="shared" si="100"/>
        <v>139.1368337061401</v>
      </c>
      <c r="L185" s="34">
        <f t="shared" si="82"/>
        <v>0.58185225574432964</v>
      </c>
      <c r="M185" s="32">
        <f t="shared" si="83"/>
        <v>10.003629350470661</v>
      </c>
      <c r="N185" s="32">
        <f t="shared" si="84"/>
        <v>5.16</v>
      </c>
      <c r="O185" s="32">
        <f t="shared" si="85"/>
        <v>1.3406786386875555</v>
      </c>
      <c r="P185" s="33">
        <f t="shared" si="101"/>
        <v>10.296372581232713</v>
      </c>
      <c r="Q185" s="32">
        <f t="shared" si="86"/>
        <v>0.29274323076205189</v>
      </c>
      <c r="R185" s="33">
        <f t="shared" si="102"/>
        <v>102.1538075516288</v>
      </c>
      <c r="S185" s="32">
        <f t="shared" si="87"/>
        <v>2.3563951870680402</v>
      </c>
      <c r="T185" s="33">
        <f t="shared" si="88"/>
        <v>11.655517521081695</v>
      </c>
      <c r="U185" s="33">
        <f t="shared" si="89"/>
        <v>93.819438003634929</v>
      </c>
      <c r="V185" s="33">
        <f t="shared" si="90"/>
        <v>105.47495552471662</v>
      </c>
      <c r="Y185" s="4"/>
      <c r="Z185" s="4"/>
      <c r="AA185" s="4"/>
      <c r="AB185" s="4"/>
      <c r="AC185" s="33">
        <f t="shared" si="91"/>
        <v>1024.5409606772857</v>
      </c>
      <c r="AD185" s="33">
        <f t="shared" si="92"/>
        <v>35.223697080364254</v>
      </c>
      <c r="AE185" s="43"/>
      <c r="AF185" s="3">
        <f t="shared" si="93"/>
        <v>-5.9349555247166137</v>
      </c>
      <c r="AG185" s="3">
        <f t="shared" si="94"/>
        <v>99.54</v>
      </c>
      <c r="AH185" s="43"/>
      <c r="AI185" s="36" t="str">
        <f t="shared" si="95"/>
        <v>+</v>
      </c>
      <c r="AJ185" s="37">
        <f t="shared" si="79"/>
        <v>-86</v>
      </c>
      <c r="AK185" s="42"/>
      <c r="AL185" s="33">
        <f t="shared" si="97"/>
        <v>7290.166118592796</v>
      </c>
      <c r="AM185" s="33">
        <f t="shared" si="98"/>
        <v>10181.880165715549</v>
      </c>
      <c r="AN185" s="33">
        <f t="shared" si="22"/>
        <v>22028908.795184646</v>
      </c>
      <c r="AO185" s="33">
        <f t="shared" si="103"/>
        <v>8362010.1303270515</v>
      </c>
      <c r="AP185" s="43"/>
      <c r="AQ185" s="34">
        <f t="shared" si="96"/>
        <v>3.5550004887223295E-3</v>
      </c>
    </row>
    <row r="186" spans="1:43" x14ac:dyDescent="0.2">
      <c r="A186" s="154">
        <f t="shared" si="99"/>
        <v>42439</v>
      </c>
      <c r="B186" s="67">
        <v>124.46</v>
      </c>
      <c r="C186" s="64">
        <v>5.16</v>
      </c>
      <c r="D186" s="114">
        <v>6.7200000000000006</v>
      </c>
      <c r="E186" s="114">
        <v>2.16</v>
      </c>
      <c r="F186" s="114">
        <v>13.68</v>
      </c>
      <c r="G186" s="66">
        <v>6</v>
      </c>
      <c r="H186" s="66"/>
      <c r="I186" s="66"/>
      <c r="J186" s="32">
        <f t="shared" si="81"/>
        <v>5.9226427385870135</v>
      </c>
      <c r="K186" s="33">
        <f t="shared" si="100"/>
        <v>136.70374093209941</v>
      </c>
      <c r="L186" s="34">
        <f t="shared" si="82"/>
        <v>0.67542152284534029</v>
      </c>
      <c r="M186" s="32">
        <f t="shared" si="83"/>
        <v>0.33756548624827087</v>
      </c>
      <c r="N186" s="32">
        <f t="shared" si="84"/>
        <v>5.16</v>
      </c>
      <c r="O186" s="32">
        <f t="shared" si="85"/>
        <v>2.8581700263794172</v>
      </c>
      <c r="P186" s="33">
        <f t="shared" si="101"/>
        <v>5.4857517768646282</v>
      </c>
      <c r="Q186" s="32">
        <f t="shared" si="86"/>
        <v>5.1481862906163567</v>
      </c>
      <c r="R186" s="33">
        <f t="shared" si="102"/>
        <v>102.67878138896704</v>
      </c>
      <c r="S186" s="32">
        <f t="shared" si="87"/>
        <v>2.3331961890411708</v>
      </c>
      <c r="T186" s="33">
        <f t="shared" si="88"/>
        <v>204.97408379305864</v>
      </c>
      <c r="U186" s="33">
        <f t="shared" si="89"/>
        <v>92.895774193305868</v>
      </c>
      <c r="V186" s="33">
        <f t="shared" si="90"/>
        <v>297.86985798636448</v>
      </c>
      <c r="Y186" s="4"/>
      <c r="Z186" s="4"/>
      <c r="AA186" s="4"/>
      <c r="AB186" s="4"/>
      <c r="AC186" s="33">
        <f t="shared" si="91"/>
        <v>50.246143172901554</v>
      </c>
      <c r="AD186" s="33">
        <f t="shared" si="92"/>
        <v>30070.978846851103</v>
      </c>
      <c r="AE186" s="43"/>
      <c r="AF186" s="3">
        <f t="shared" si="93"/>
        <v>-173.4098579863645</v>
      </c>
      <c r="AG186" s="3">
        <f t="shared" si="94"/>
        <v>124.46</v>
      </c>
      <c r="AH186" s="43"/>
      <c r="AI186" s="36" t="str">
        <f t="shared" si="95"/>
        <v>+</v>
      </c>
      <c r="AJ186" s="37">
        <f t="shared" si="79"/>
        <v>-85</v>
      </c>
      <c r="AK186" s="42"/>
      <c r="AL186" s="33">
        <f t="shared" si="97"/>
        <v>7463.6175641493928</v>
      </c>
      <c r="AM186" s="33">
        <f t="shared" si="98"/>
        <v>10174.791714320998</v>
      </c>
      <c r="AN186" s="33">
        <f t="shared" si="22"/>
        <v>21962419.798612986</v>
      </c>
      <c r="AO186" s="33">
        <f t="shared" si="103"/>
        <v>7350465.2725587254</v>
      </c>
      <c r="AP186" s="43"/>
      <c r="AQ186" s="34">
        <f t="shared" si="96"/>
        <v>1.9412790684231602</v>
      </c>
    </row>
    <row r="187" spans="1:43" x14ac:dyDescent="0.2">
      <c r="A187" s="154">
        <f t="shared" si="99"/>
        <v>42440</v>
      </c>
      <c r="B187" s="67">
        <v>137.21</v>
      </c>
      <c r="C187" s="64">
        <v>5.16</v>
      </c>
      <c r="D187" s="114">
        <v>0</v>
      </c>
      <c r="E187" s="114">
        <v>0.24</v>
      </c>
      <c r="F187" s="114">
        <v>0</v>
      </c>
      <c r="G187" s="66">
        <v>0.24</v>
      </c>
      <c r="H187" s="66"/>
      <c r="I187" s="66"/>
      <c r="J187" s="32">
        <f t="shared" si="81"/>
        <v>0.15052741553032484</v>
      </c>
      <c r="K187" s="33">
        <f t="shared" si="100"/>
        <v>130.73267636330201</v>
      </c>
      <c r="L187" s="34">
        <f t="shared" si="82"/>
        <v>0.66361039287426893</v>
      </c>
      <c r="M187" s="32">
        <f t="shared" si="83"/>
        <v>0</v>
      </c>
      <c r="N187" s="32">
        <f t="shared" si="84"/>
        <v>3.4748654854031251</v>
      </c>
      <c r="O187" s="32">
        <f t="shared" si="85"/>
        <v>2.6467264989246053</v>
      </c>
      <c r="P187" s="33">
        <f t="shared" si="101"/>
        <v>2.7428758884323141</v>
      </c>
      <c r="Q187" s="32">
        <f t="shared" si="86"/>
        <v>2.7428758884323141</v>
      </c>
      <c r="R187" s="33">
        <f t="shared" si="102"/>
        <v>102.98032127983447</v>
      </c>
      <c r="S187" s="32">
        <f t="shared" si="87"/>
        <v>2.3451866080571713</v>
      </c>
      <c r="T187" s="33">
        <f t="shared" si="88"/>
        <v>109.20709555795324</v>
      </c>
      <c r="U187" s="33">
        <f t="shared" si="89"/>
        <v>93.373170505979957</v>
      </c>
      <c r="V187" s="33">
        <f t="shared" si="90"/>
        <v>202.58026606393318</v>
      </c>
      <c r="Y187" s="4"/>
      <c r="Z187" s="4"/>
      <c r="AA187" s="4"/>
      <c r="AB187" s="4"/>
      <c r="AC187" s="33">
        <f t="shared" si="91"/>
        <v>32.053132611870033</v>
      </c>
      <c r="AD187" s="33">
        <f t="shared" si="92"/>
        <v>4273.271685269413</v>
      </c>
      <c r="AE187" s="43"/>
      <c r="AF187" s="3">
        <f t="shared" si="93"/>
        <v>-65.370266063933173</v>
      </c>
      <c r="AG187" s="3">
        <f t="shared" si="94"/>
        <v>137.21</v>
      </c>
      <c r="AH187" s="43"/>
      <c r="AI187" s="36" t="str">
        <f t="shared" si="95"/>
        <v>+</v>
      </c>
      <c r="AJ187" s="37">
        <f t="shared" si="79"/>
        <v>-84</v>
      </c>
      <c r="AK187" s="42"/>
      <c r="AL187" s="33">
        <f t="shared" si="97"/>
        <v>7541.7794177835585</v>
      </c>
      <c r="AM187" s="33">
        <f t="shared" si="98"/>
        <v>10180.453262926447</v>
      </c>
      <c r="AN187" s="33">
        <f t="shared" si="22"/>
        <v>22015516.504925743</v>
      </c>
      <c r="AO187" s="33">
        <f t="shared" si="103"/>
        <v>6962599.6610411545</v>
      </c>
      <c r="AP187" s="43"/>
      <c r="AQ187" s="34">
        <f t="shared" si="96"/>
        <v>0.22698072377715148</v>
      </c>
    </row>
    <row r="188" spans="1:43" x14ac:dyDescent="0.2">
      <c r="A188" s="154">
        <f t="shared" si="99"/>
        <v>42441</v>
      </c>
      <c r="B188" s="67">
        <v>111.33</v>
      </c>
      <c r="C188" s="64">
        <v>5.16</v>
      </c>
      <c r="D188" s="114">
        <v>0</v>
      </c>
      <c r="E188" s="114">
        <v>0</v>
      </c>
      <c r="F188" s="114">
        <v>0</v>
      </c>
      <c r="G188" s="66">
        <v>0</v>
      </c>
      <c r="H188" s="66"/>
      <c r="I188" s="66"/>
      <c r="J188" s="32">
        <f t="shared" si="81"/>
        <v>0</v>
      </c>
      <c r="K188" s="33">
        <f t="shared" si="100"/>
        <v>125.30583119632951</v>
      </c>
      <c r="L188" s="34">
        <f t="shared" si="82"/>
        <v>0.63462464254030104</v>
      </c>
      <c r="M188" s="32">
        <f t="shared" si="83"/>
        <v>0</v>
      </c>
      <c r="N188" s="32">
        <f t="shared" si="84"/>
        <v>3.2746631555079535</v>
      </c>
      <c r="O188" s="32">
        <f t="shared" si="85"/>
        <v>2.152182011464546</v>
      </c>
      <c r="P188" s="33">
        <f t="shared" si="101"/>
        <v>1.3714379442161571</v>
      </c>
      <c r="Q188" s="32">
        <f t="shared" si="86"/>
        <v>1.3714379442161571</v>
      </c>
      <c r="R188" s="33">
        <f t="shared" si="102"/>
        <v>102.7804295026161</v>
      </c>
      <c r="S188" s="32">
        <f t="shared" si="87"/>
        <v>2.3520737886829171</v>
      </c>
      <c r="T188" s="33">
        <f t="shared" si="88"/>
        <v>54.603547778976619</v>
      </c>
      <c r="U188" s="33">
        <f t="shared" si="89"/>
        <v>93.647382327190201</v>
      </c>
      <c r="V188" s="33">
        <f t="shared" si="90"/>
        <v>148.25093010616683</v>
      </c>
      <c r="Y188" s="4"/>
      <c r="Z188" s="4"/>
      <c r="AA188" s="4"/>
      <c r="AB188" s="4"/>
      <c r="AC188" s="33">
        <f t="shared" si="91"/>
        <v>408.78577679379123</v>
      </c>
      <c r="AD188" s="33">
        <f t="shared" si="92"/>
        <v>1363.1550799044567</v>
      </c>
      <c r="AE188" s="43"/>
      <c r="AF188" s="3">
        <f t="shared" si="93"/>
        <v>-36.920930106166836</v>
      </c>
      <c r="AG188" s="3">
        <f t="shared" si="94"/>
        <v>111.33</v>
      </c>
      <c r="AH188" s="43"/>
      <c r="AI188" s="36" t="str">
        <f t="shared" si="95"/>
        <v>+</v>
      </c>
      <c r="AJ188" s="37">
        <f t="shared" si="79"/>
        <v>-83</v>
      </c>
      <c r="AK188" s="42"/>
      <c r="AL188" s="33">
        <f t="shared" si="97"/>
        <v>7565.6119354599577</v>
      </c>
      <c r="AM188" s="33">
        <f t="shared" si="98"/>
        <v>10160.234811531896</v>
      </c>
      <c r="AN188" s="33">
        <f t="shared" si="22"/>
        <v>21826192.531106491</v>
      </c>
      <c r="AO188" s="33">
        <f t="shared" si="103"/>
        <v>6732067.8690358186</v>
      </c>
      <c r="AP188" s="43"/>
      <c r="AQ188" s="34">
        <f t="shared" si="96"/>
        <v>0.10998180632694068</v>
      </c>
    </row>
    <row r="189" spans="1:43" x14ac:dyDescent="0.2">
      <c r="A189" s="154">
        <f t="shared" si="99"/>
        <v>42442</v>
      </c>
      <c r="B189" s="67">
        <v>95.08</v>
      </c>
      <c r="C189" s="64">
        <v>5.16</v>
      </c>
      <c r="D189" s="114">
        <v>0</v>
      </c>
      <c r="E189" s="114">
        <v>0</v>
      </c>
      <c r="F189" s="114">
        <v>0</v>
      </c>
      <c r="G189" s="66">
        <v>0</v>
      </c>
      <c r="H189" s="66"/>
      <c r="I189" s="66"/>
      <c r="J189" s="32">
        <f t="shared" si="81"/>
        <v>0</v>
      </c>
      <c r="K189" s="33">
        <f t="shared" si="100"/>
        <v>120.43436437831737</v>
      </c>
      <c r="L189" s="34">
        <f t="shared" si="82"/>
        <v>0.60828073396276461</v>
      </c>
      <c r="M189" s="32">
        <f t="shared" si="83"/>
        <v>0</v>
      </c>
      <c r="N189" s="32">
        <f t="shared" si="84"/>
        <v>3.1387285872478654</v>
      </c>
      <c r="O189" s="32">
        <f t="shared" si="85"/>
        <v>1.7327382307642736</v>
      </c>
      <c r="P189" s="33">
        <f t="shared" si="101"/>
        <v>0.68571897210807853</v>
      </c>
      <c r="Q189" s="32">
        <f t="shared" si="86"/>
        <v>0.68571897210807853</v>
      </c>
      <c r="R189" s="33">
        <f t="shared" si="102"/>
        <v>102.16565947919885</v>
      </c>
      <c r="S189" s="32">
        <f t="shared" si="87"/>
        <v>2.3475082541815149</v>
      </c>
      <c r="T189" s="33">
        <f t="shared" si="88"/>
        <v>27.30177388948831</v>
      </c>
      <c r="U189" s="33">
        <f t="shared" si="89"/>
        <v>93.465606416486239</v>
      </c>
      <c r="V189" s="33">
        <f t="shared" si="90"/>
        <v>120.76738030597454</v>
      </c>
      <c r="Y189" s="4"/>
      <c r="Z189" s="4"/>
      <c r="AA189" s="4"/>
      <c r="AB189" s="4"/>
      <c r="AC189" s="33">
        <f t="shared" si="91"/>
        <v>1329.9479471166746</v>
      </c>
      <c r="AD189" s="33">
        <f t="shared" si="92"/>
        <v>659.8415069837688</v>
      </c>
      <c r="AE189" s="43"/>
      <c r="AF189" s="3">
        <f t="shared" si="93"/>
        <v>-25.687380305974543</v>
      </c>
      <c r="AG189" s="3">
        <f t="shared" si="94"/>
        <v>95.08</v>
      </c>
      <c r="AH189" s="43"/>
      <c r="AI189" s="36" t="str">
        <f t="shared" si="95"/>
        <v>+</v>
      </c>
      <c r="AJ189" s="37">
        <f t="shared" si="79"/>
        <v>-82</v>
      </c>
      <c r="AK189" s="42"/>
      <c r="AL189" s="33">
        <f t="shared" si="97"/>
        <v>7561.9609033361648</v>
      </c>
      <c r="AM189" s="33">
        <f t="shared" si="98"/>
        <v>10123.766360137346</v>
      </c>
      <c r="AN189" s="33">
        <f t="shared" si="22"/>
        <v>21486772.130850594</v>
      </c>
      <c r="AO189" s="33">
        <f t="shared" si="103"/>
        <v>6562847.1984963091</v>
      </c>
      <c r="AP189" s="43"/>
      <c r="AQ189" s="34">
        <f t="shared" si="96"/>
        <v>7.2989650654853272E-2</v>
      </c>
    </row>
    <row r="190" spans="1:43" x14ac:dyDescent="0.2">
      <c r="A190" s="154">
        <f t="shared" si="99"/>
        <v>42443</v>
      </c>
      <c r="B190" s="67">
        <v>88.17</v>
      </c>
      <c r="C190" s="64">
        <v>5.16</v>
      </c>
      <c r="D190" s="114">
        <v>0</v>
      </c>
      <c r="E190" s="114">
        <v>0</v>
      </c>
      <c r="F190" s="114">
        <v>0</v>
      </c>
      <c r="G190" s="66">
        <v>0.48</v>
      </c>
      <c r="H190" s="66"/>
      <c r="I190" s="66"/>
      <c r="J190" s="32">
        <f t="shared" si="81"/>
        <v>0.20603426763142507</v>
      </c>
      <c r="K190" s="33">
        <f t="shared" si="100"/>
        <v>116.15754005530844</v>
      </c>
      <c r="L190" s="34">
        <f t="shared" si="82"/>
        <v>0.58463283678794842</v>
      </c>
      <c r="M190" s="32">
        <f t="shared" si="83"/>
        <v>0</v>
      </c>
      <c r="N190" s="32">
        <f t="shared" si="84"/>
        <v>3.1022853070963512</v>
      </c>
      <c r="O190" s="32">
        <f t="shared" si="85"/>
        <v>1.3805732835439966</v>
      </c>
      <c r="P190" s="33">
        <f t="shared" si="101"/>
        <v>0.34285948605403926</v>
      </c>
      <c r="Q190" s="32">
        <f t="shared" si="86"/>
        <v>0.34285948605403926</v>
      </c>
      <c r="R190" s="33">
        <f t="shared" si="102"/>
        <v>101.21276587530186</v>
      </c>
      <c r="S190" s="32">
        <f t="shared" si="87"/>
        <v>2.3334668874409856</v>
      </c>
      <c r="T190" s="33">
        <f t="shared" si="88"/>
        <v>13.650886944744155</v>
      </c>
      <c r="U190" s="33">
        <f t="shared" si="89"/>
        <v>92.90655199996516</v>
      </c>
      <c r="V190" s="33">
        <f t="shared" si="90"/>
        <v>106.5574389447093</v>
      </c>
      <c r="Y190" s="4"/>
      <c r="Z190" s="4"/>
      <c r="AA190" s="4"/>
      <c r="AB190" s="4"/>
      <c r="AC190" s="33">
        <f t="shared" si="91"/>
        <v>1881.6900453893588</v>
      </c>
      <c r="AD190" s="33">
        <f t="shared" si="92"/>
        <v>338.09791094541237</v>
      </c>
      <c r="AE190" s="43"/>
      <c r="AF190" s="3">
        <f t="shared" si="93"/>
        <v>-18.387438944709302</v>
      </c>
      <c r="AG190" s="3">
        <f t="shared" si="94"/>
        <v>88.17</v>
      </c>
      <c r="AH190" s="43"/>
      <c r="AI190" s="36" t="str">
        <f t="shared" si="95"/>
        <v>+</v>
      </c>
      <c r="AJ190" s="37">
        <f t="shared" si="79"/>
        <v>-81</v>
      </c>
      <c r="AK190" s="42"/>
      <c r="AL190" s="33">
        <f t="shared" si="97"/>
        <v>7544.0999298511069</v>
      </c>
      <c r="AM190" s="33">
        <f t="shared" si="98"/>
        <v>10080.387908742796</v>
      </c>
      <c r="AN190" s="33">
        <f t="shared" si="22"/>
        <v>21086502.380634129</v>
      </c>
      <c r="AO190" s="33">
        <f t="shared" si="103"/>
        <v>6432756.7118704878</v>
      </c>
      <c r="AP190" s="43"/>
      <c r="AQ190" s="34">
        <f t="shared" si="96"/>
        <v>4.3491141412752579E-2</v>
      </c>
    </row>
    <row r="191" spans="1:43" x14ac:dyDescent="0.2">
      <c r="A191" s="154">
        <f t="shared" si="99"/>
        <v>42444</v>
      </c>
      <c r="B191" s="67">
        <v>84.17</v>
      </c>
      <c r="C191" s="64">
        <v>5.16</v>
      </c>
      <c r="D191" s="114">
        <v>0</v>
      </c>
      <c r="E191" s="114">
        <v>0</v>
      </c>
      <c r="F191" s="114">
        <v>5.28</v>
      </c>
      <c r="G191" s="66">
        <v>50.64</v>
      </c>
      <c r="H191" s="66"/>
      <c r="I191" s="66"/>
      <c r="J191" s="32">
        <f t="shared" si="81"/>
        <v>21.920606068359433</v>
      </c>
      <c r="K191" s="33">
        <f t="shared" si="100"/>
        <v>127.87633396220767</v>
      </c>
      <c r="L191" s="34">
        <f t="shared" si="82"/>
        <v>0.56387155366654584</v>
      </c>
      <c r="M191" s="32">
        <f t="shared" si="83"/>
        <v>3.9514232859526257</v>
      </c>
      <c r="N191" s="32">
        <f t="shared" si="84"/>
        <v>5.16</v>
      </c>
      <c r="O191" s="32">
        <f t="shared" si="85"/>
        <v>1.0903888755075841</v>
      </c>
      <c r="P191" s="33">
        <f t="shared" si="101"/>
        <v>4.1228530289796455</v>
      </c>
      <c r="Q191" s="32">
        <f t="shared" si="86"/>
        <v>0.17142974302701963</v>
      </c>
      <c r="R191" s="33">
        <f t="shared" si="102"/>
        <v>99.991451983360264</v>
      </c>
      <c r="S191" s="32">
        <f t="shared" si="87"/>
        <v>2.311702767449173</v>
      </c>
      <c r="T191" s="33">
        <f t="shared" si="88"/>
        <v>6.8254434723720774</v>
      </c>
      <c r="U191" s="33">
        <f t="shared" si="89"/>
        <v>92.040017592883729</v>
      </c>
      <c r="V191" s="33">
        <f t="shared" si="90"/>
        <v>98.865461065255829</v>
      </c>
      <c r="Y191" s="4"/>
      <c r="Z191" s="4"/>
      <c r="AA191" s="4"/>
      <c r="AB191" s="4"/>
      <c r="AC191" s="33">
        <f t="shared" si="91"/>
        <v>2244.7176565457607</v>
      </c>
      <c r="AD191" s="33">
        <f t="shared" si="92"/>
        <v>215.95657592044992</v>
      </c>
      <c r="AE191" s="43"/>
      <c r="AF191" s="3">
        <f t="shared" si="93"/>
        <v>-14.695461065255827</v>
      </c>
      <c r="AG191" s="3">
        <f t="shared" si="94"/>
        <v>84.17</v>
      </c>
      <c r="AH191" s="43"/>
      <c r="AI191" s="36" t="str">
        <f t="shared" si="95"/>
        <v>+</v>
      </c>
      <c r="AJ191" s="37">
        <f t="shared" si="79"/>
        <v>-80</v>
      </c>
      <c r="AK191" s="42"/>
      <c r="AL191" s="33">
        <f t="shared" si="97"/>
        <v>7518.5469784865954</v>
      </c>
      <c r="AM191" s="33">
        <f t="shared" si="98"/>
        <v>10033.009457348246</v>
      </c>
      <c r="AN191" s="33">
        <f t="shared" si="22"/>
        <v>20653623.004687008</v>
      </c>
      <c r="AO191" s="33">
        <f t="shared" si="103"/>
        <v>6322521.5576030742</v>
      </c>
      <c r="AP191" s="43"/>
      <c r="AQ191" s="34">
        <f t="shared" si="96"/>
        <v>3.0482583953523389E-2</v>
      </c>
    </row>
    <row r="192" spans="1:43" x14ac:dyDescent="0.2">
      <c r="A192" s="154">
        <f t="shared" si="99"/>
        <v>42445</v>
      </c>
      <c r="B192" s="67">
        <v>88.58</v>
      </c>
      <c r="C192" s="64">
        <v>5.16</v>
      </c>
      <c r="D192" s="114">
        <v>6.7200000000000006</v>
      </c>
      <c r="E192" s="114">
        <v>0</v>
      </c>
      <c r="F192" s="114">
        <v>0.24</v>
      </c>
      <c r="G192" s="66">
        <v>0</v>
      </c>
      <c r="H192" s="66"/>
      <c r="I192" s="66"/>
      <c r="J192" s="32">
        <f t="shared" si="81"/>
        <v>2.451281554959551</v>
      </c>
      <c r="K192" s="33">
        <f t="shared" si="100"/>
        <v>124.2505928246578</v>
      </c>
      <c r="L192" s="34">
        <f t="shared" si="82"/>
        <v>0.62075890272916345</v>
      </c>
      <c r="M192" s="32">
        <f t="shared" si="83"/>
        <v>2.6468357384851836E-2</v>
      </c>
      <c r="N192" s="32">
        <f t="shared" si="84"/>
        <v>4.1227047558075185</v>
      </c>
      <c r="O192" s="32">
        <f t="shared" si="85"/>
        <v>1.9278495793170491</v>
      </c>
      <c r="P192" s="33">
        <f t="shared" si="101"/>
        <v>2.0878948718746746</v>
      </c>
      <c r="Q192" s="32">
        <f t="shared" si="86"/>
        <v>2.0614265144898227</v>
      </c>
      <c r="R192" s="33">
        <f t="shared" si="102"/>
        <v>99.635493643071783</v>
      </c>
      <c r="S192" s="32">
        <f t="shared" si="87"/>
        <v>2.283807919605533</v>
      </c>
      <c r="T192" s="33">
        <f t="shared" si="88"/>
        <v>82.075314928761458</v>
      </c>
      <c r="U192" s="33">
        <f t="shared" si="89"/>
        <v>90.929389391701775</v>
      </c>
      <c r="V192" s="33">
        <f t="shared" si="90"/>
        <v>173.00470432046322</v>
      </c>
      <c r="Y192" s="4"/>
      <c r="Z192" s="4"/>
      <c r="AA192" s="4"/>
      <c r="AB192" s="4"/>
      <c r="AC192" s="33">
        <f t="shared" si="91"/>
        <v>1846.2878152458279</v>
      </c>
      <c r="AD192" s="33">
        <f t="shared" si="92"/>
        <v>7127.5306995976416</v>
      </c>
      <c r="AE192" s="43"/>
      <c r="AF192" s="3">
        <f t="shared" si="93"/>
        <v>-84.424704320463221</v>
      </c>
      <c r="AG192" s="3">
        <f t="shared" si="94"/>
        <v>88.58</v>
      </c>
      <c r="AH192" s="43"/>
      <c r="AI192" s="36" t="str">
        <f t="shared" si="95"/>
        <v>+</v>
      </c>
      <c r="AJ192" s="37">
        <f t="shared" si="79"/>
        <v>-79</v>
      </c>
      <c r="AK192" s="42"/>
      <c r="AL192" s="33">
        <f t="shared" si="97"/>
        <v>7567.1332703772914</v>
      </c>
      <c r="AM192" s="33">
        <f t="shared" si="98"/>
        <v>9990.0410059536953</v>
      </c>
      <c r="AN192" s="33">
        <f t="shared" si="22"/>
        <v>20264918.233129807</v>
      </c>
      <c r="AO192" s="33">
        <f t="shared" si="103"/>
        <v>5870481.8951159772</v>
      </c>
      <c r="AP192" s="43"/>
      <c r="AQ192" s="34">
        <f t="shared" si="96"/>
        <v>0.90838037853785603</v>
      </c>
    </row>
    <row r="193" spans="1:43" x14ac:dyDescent="0.2">
      <c r="A193" s="154">
        <f t="shared" si="99"/>
        <v>42446</v>
      </c>
      <c r="B193" s="67">
        <v>166.17</v>
      </c>
      <c r="C193" s="64">
        <v>5.16</v>
      </c>
      <c r="D193" s="114">
        <v>0</v>
      </c>
      <c r="E193" s="114">
        <v>0</v>
      </c>
      <c r="F193" s="114">
        <v>0</v>
      </c>
      <c r="G193" s="66">
        <v>0</v>
      </c>
      <c r="H193" s="66"/>
      <c r="I193" s="66"/>
      <c r="J193" s="32">
        <f t="shared" si="81"/>
        <v>0</v>
      </c>
      <c r="K193" s="33">
        <f t="shared" si="100"/>
        <v>119.48379767429475</v>
      </c>
      <c r="L193" s="34">
        <f t="shared" si="82"/>
        <v>0.6031582175954262</v>
      </c>
      <c r="M193" s="32">
        <f t="shared" si="83"/>
        <v>0</v>
      </c>
      <c r="N193" s="32">
        <f t="shared" si="84"/>
        <v>3.1122964027923992</v>
      </c>
      <c r="O193" s="32">
        <f t="shared" si="85"/>
        <v>1.6544987475706492</v>
      </c>
      <c r="P193" s="33">
        <f t="shared" si="101"/>
        <v>1.0439474359373373</v>
      </c>
      <c r="Q193" s="32">
        <f t="shared" si="86"/>
        <v>1.0439474359373373</v>
      </c>
      <c r="R193" s="33">
        <f t="shared" si="102"/>
        <v>99.01431457076518</v>
      </c>
      <c r="S193" s="32">
        <f t="shared" si="87"/>
        <v>2.2756778198772509</v>
      </c>
      <c r="T193" s="33">
        <f t="shared" si="88"/>
        <v>41.564573838245835</v>
      </c>
      <c r="U193" s="33">
        <f t="shared" si="89"/>
        <v>90.605690976594246</v>
      </c>
      <c r="V193" s="33">
        <f t="shared" si="90"/>
        <v>132.1702648148401</v>
      </c>
      <c r="Y193" s="4"/>
      <c r="Z193" s="4"/>
      <c r="AA193" s="4"/>
      <c r="AB193" s="4"/>
      <c r="AC193" s="33">
        <f t="shared" si="91"/>
        <v>1198.6516278395184</v>
      </c>
      <c r="AD193" s="33">
        <f t="shared" si="92"/>
        <v>1155.9819926609996</v>
      </c>
      <c r="AE193" s="43"/>
      <c r="AF193" s="3">
        <f t="shared" si="93"/>
        <v>33.999735185159892</v>
      </c>
      <c r="AG193" s="3">
        <f t="shared" si="94"/>
        <v>166.17</v>
      </c>
      <c r="AH193" s="43"/>
      <c r="AI193" s="36" t="str">
        <f t="shared" si="95"/>
        <v>-</v>
      </c>
      <c r="AJ193" s="37">
        <f t="shared" si="79"/>
        <v>-80</v>
      </c>
      <c r="AK193" s="42"/>
      <c r="AL193" s="33">
        <f t="shared" si="97"/>
        <v>7574.8851227623645</v>
      </c>
      <c r="AM193" s="33">
        <f t="shared" si="98"/>
        <v>10024.662554559145</v>
      </c>
      <c r="AN193" s="33">
        <f t="shared" si="22"/>
        <v>20577825.577149604</v>
      </c>
      <c r="AO193" s="33">
        <f t="shared" si="103"/>
        <v>6001409.4653408295</v>
      </c>
      <c r="AP193" s="43"/>
      <c r="AQ193" s="34">
        <f t="shared" si="96"/>
        <v>4.1864492336684878E-2</v>
      </c>
    </row>
    <row r="194" spans="1:43" x14ac:dyDescent="0.2">
      <c r="A194" s="154">
        <f t="shared" si="99"/>
        <v>42447</v>
      </c>
      <c r="B194" s="67">
        <v>95.08</v>
      </c>
      <c r="C194" s="64">
        <v>5.16</v>
      </c>
      <c r="D194" s="114">
        <v>0</v>
      </c>
      <c r="E194" s="114">
        <v>0</v>
      </c>
      <c r="F194" s="114">
        <v>0.24</v>
      </c>
      <c r="G194" s="66">
        <v>0</v>
      </c>
      <c r="H194" s="66"/>
      <c r="I194" s="66"/>
      <c r="J194" s="32">
        <f t="shared" si="81"/>
        <v>8.3632196929131885E-3</v>
      </c>
      <c r="K194" s="33">
        <f t="shared" si="100"/>
        <v>115.18121132315724</v>
      </c>
      <c r="L194" s="34">
        <f t="shared" si="82"/>
        <v>0.58001843531211039</v>
      </c>
      <c r="M194" s="32">
        <f t="shared" si="83"/>
        <v>0</v>
      </c>
      <c r="N194" s="32">
        <f t="shared" si="84"/>
        <v>2.9964075243029482</v>
      </c>
      <c r="O194" s="32">
        <f t="shared" si="85"/>
        <v>1.3145420465274693</v>
      </c>
      <c r="P194" s="33">
        <f t="shared" si="101"/>
        <v>0.52197371796866865</v>
      </c>
      <c r="Q194" s="32">
        <f t="shared" si="86"/>
        <v>0.52197371796866865</v>
      </c>
      <c r="R194" s="33">
        <f t="shared" si="102"/>
        <v>98.067366547034865</v>
      </c>
      <c r="S194" s="32">
        <f t="shared" si="87"/>
        <v>2.261490070257782</v>
      </c>
      <c r="T194" s="33">
        <f t="shared" si="88"/>
        <v>20.782286919122917</v>
      </c>
      <c r="U194" s="33">
        <f t="shared" si="89"/>
        <v>90.040808352856132</v>
      </c>
      <c r="V194" s="33">
        <f t="shared" si="90"/>
        <v>110.82309527197906</v>
      </c>
      <c r="Y194" s="4"/>
      <c r="Z194" s="4"/>
      <c r="AA194" s="4"/>
      <c r="AB194" s="4"/>
      <c r="AC194" s="33">
        <f t="shared" si="91"/>
        <v>1329.9479471166746</v>
      </c>
      <c r="AD194" s="33">
        <f t="shared" si="92"/>
        <v>247.84504874260938</v>
      </c>
      <c r="AE194" s="43"/>
      <c r="AF194" s="3">
        <f t="shared" si="93"/>
        <v>-15.743095271979058</v>
      </c>
      <c r="AG194" s="3">
        <f t="shared" si="94"/>
        <v>95.08</v>
      </c>
      <c r="AH194" s="43"/>
      <c r="AI194" s="36" t="str">
        <f t="shared" si="95"/>
        <v>+</v>
      </c>
      <c r="AJ194" s="37">
        <f t="shared" si="79"/>
        <v>-79</v>
      </c>
      <c r="AK194" s="42"/>
      <c r="AL194" s="33">
        <f t="shared" si="97"/>
        <v>7561.289805604576</v>
      </c>
      <c r="AM194" s="33">
        <f t="shared" si="98"/>
        <v>9988.1941031645947</v>
      </c>
      <c r="AN194" s="33">
        <f t="shared" si="22"/>
        <v>20248293.397421431</v>
      </c>
      <c r="AO194" s="33">
        <f t="shared" si="103"/>
        <v>5889864.4695152873</v>
      </c>
      <c r="AP194" s="43"/>
      <c r="AQ194" s="34">
        <f t="shared" si="96"/>
        <v>2.7415861737693219E-2</v>
      </c>
    </row>
    <row r="195" spans="1:43" x14ac:dyDescent="0.2">
      <c r="A195" s="154">
        <f t="shared" si="99"/>
        <v>42448</v>
      </c>
      <c r="B195" s="67">
        <v>84.67</v>
      </c>
      <c r="C195" s="64">
        <v>5.16</v>
      </c>
      <c r="D195" s="114">
        <v>0</v>
      </c>
      <c r="E195" s="114">
        <v>0</v>
      </c>
      <c r="F195" s="114">
        <v>0</v>
      </c>
      <c r="G195" s="66">
        <v>0</v>
      </c>
      <c r="H195" s="66"/>
      <c r="I195" s="66"/>
      <c r="J195" s="32">
        <f t="shared" si="81"/>
        <v>0</v>
      </c>
      <c r="K195" s="33">
        <f t="shared" si="100"/>
        <v>111.26945546595499</v>
      </c>
      <c r="L195" s="34">
        <f t="shared" si="82"/>
        <v>0.55913209380173423</v>
      </c>
      <c r="M195" s="32">
        <f t="shared" si="83"/>
        <v>0</v>
      </c>
      <c r="N195" s="32">
        <f t="shared" si="84"/>
        <v>2.8851216040169487</v>
      </c>
      <c r="O195" s="32">
        <f t="shared" si="85"/>
        <v>1.0266342531853023</v>
      </c>
      <c r="P195" s="33">
        <f t="shared" si="101"/>
        <v>0.26098685898433432</v>
      </c>
      <c r="Q195" s="32">
        <f t="shared" si="86"/>
        <v>0.26098685898433432</v>
      </c>
      <c r="R195" s="33">
        <f t="shared" si="102"/>
        <v>96.854139052715524</v>
      </c>
      <c r="S195" s="32">
        <f t="shared" si="87"/>
        <v>2.2398617475046532</v>
      </c>
      <c r="T195" s="33">
        <f t="shared" si="88"/>
        <v>10.391143459561459</v>
      </c>
      <c r="U195" s="33">
        <f t="shared" si="89"/>
        <v>89.179680687685263</v>
      </c>
      <c r="V195" s="33">
        <f t="shared" si="90"/>
        <v>99.570824147246711</v>
      </c>
      <c r="Y195" s="4"/>
      <c r="Z195" s="4"/>
      <c r="AA195" s="4"/>
      <c r="AB195" s="4"/>
      <c r="AC195" s="33">
        <f t="shared" si="91"/>
        <v>2197.5892051512105</v>
      </c>
      <c r="AD195" s="33">
        <f t="shared" si="92"/>
        <v>222.0345602671706</v>
      </c>
      <c r="AE195" s="43"/>
      <c r="AF195" s="3">
        <f t="shared" si="93"/>
        <v>-14.900824147246709</v>
      </c>
      <c r="AG195" s="3">
        <f t="shared" si="94"/>
        <v>84.67</v>
      </c>
      <c r="AH195" s="43"/>
      <c r="AI195" s="36" t="str">
        <f t="shared" si="95"/>
        <v>+</v>
      </c>
      <c r="AJ195" s="37">
        <f t="shared" si="79"/>
        <v>-78</v>
      </c>
      <c r="AK195" s="42"/>
      <c r="AL195" s="33">
        <f t="shared" si="97"/>
        <v>7536.4422173220555</v>
      </c>
      <c r="AM195" s="33">
        <f t="shared" si="98"/>
        <v>9941.3156517700445</v>
      </c>
      <c r="AN195" s="33">
        <f t="shared" si="22"/>
        <v>19828602.702869337</v>
      </c>
      <c r="AO195" s="33">
        <f t="shared" si="103"/>
        <v>5783416.2357136663</v>
      </c>
      <c r="AP195" s="43"/>
      <c r="AQ195" s="34">
        <f t="shared" si="96"/>
        <v>3.0971444360624323E-2</v>
      </c>
    </row>
    <row r="196" spans="1:43" x14ac:dyDescent="0.2">
      <c r="A196" s="154">
        <f t="shared" si="99"/>
        <v>42449</v>
      </c>
      <c r="B196" s="67">
        <v>79</v>
      </c>
      <c r="C196" s="64">
        <v>5.16</v>
      </c>
      <c r="D196" s="114">
        <v>0</v>
      </c>
      <c r="E196" s="114">
        <v>0</v>
      </c>
      <c r="F196" s="114">
        <v>0</v>
      </c>
      <c r="G196" s="66">
        <v>0</v>
      </c>
      <c r="H196" s="66"/>
      <c r="I196" s="66"/>
      <c r="J196" s="32">
        <f t="shared" si="81"/>
        <v>0</v>
      </c>
      <c r="K196" s="33">
        <f t="shared" si="100"/>
        <v>107.70184044482895</v>
      </c>
      <c r="L196" s="34">
        <f t="shared" si="82"/>
        <v>0.54014298769881064</v>
      </c>
      <c r="M196" s="32">
        <f t="shared" si="83"/>
        <v>0</v>
      </c>
      <c r="N196" s="32">
        <f t="shared" si="84"/>
        <v>2.7871378165258629</v>
      </c>
      <c r="O196" s="32">
        <f t="shared" si="85"/>
        <v>0.78047720460018422</v>
      </c>
      <c r="P196" s="33">
        <f t="shared" si="101"/>
        <v>0.13049342949216716</v>
      </c>
      <c r="Q196" s="32">
        <f t="shared" si="86"/>
        <v>0.13049342949216716</v>
      </c>
      <c r="R196" s="33">
        <f t="shared" si="102"/>
        <v>95.422464664077751</v>
      </c>
      <c r="S196" s="32">
        <f t="shared" si="87"/>
        <v>2.2121515932379587</v>
      </c>
      <c r="T196" s="33">
        <f t="shared" si="88"/>
        <v>5.1955717297807293</v>
      </c>
      <c r="U196" s="33">
        <f t="shared" si="89"/>
        <v>88.076406027066866</v>
      </c>
      <c r="V196" s="33">
        <f t="shared" si="90"/>
        <v>93.271977756847605</v>
      </c>
      <c r="Y196" s="4"/>
      <c r="Z196" s="4"/>
      <c r="AA196" s="4"/>
      <c r="AB196" s="4"/>
      <c r="AC196" s="33">
        <f t="shared" si="91"/>
        <v>2761.3397439654109</v>
      </c>
      <c r="AD196" s="33">
        <f t="shared" si="92"/>
        <v>203.68934909195278</v>
      </c>
      <c r="AE196" s="43"/>
      <c r="AF196" s="3">
        <f t="shared" si="93"/>
        <v>-14.271977756847605</v>
      </c>
      <c r="AG196" s="3">
        <f t="shared" si="94"/>
        <v>79</v>
      </c>
      <c r="AH196" s="43"/>
      <c r="AI196" s="36" t="str">
        <f t="shared" si="95"/>
        <v>+</v>
      </c>
      <c r="AJ196" s="37">
        <f t="shared" si="79"/>
        <v>-77</v>
      </c>
      <c r="AK196" s="42"/>
      <c r="AL196" s="33">
        <f t="shared" si="97"/>
        <v>7505.2957826491356</v>
      </c>
      <c r="AM196" s="33">
        <f t="shared" si="98"/>
        <v>9888.7672003754942</v>
      </c>
      <c r="AN196" s="33">
        <f t="shared" si="22"/>
        <v>19363374.689269733</v>
      </c>
      <c r="AO196" s="33">
        <f t="shared" si="103"/>
        <v>5680935.9991184976</v>
      </c>
      <c r="AP196" s="43"/>
      <c r="AQ196" s="34">
        <f t="shared" si="96"/>
        <v>3.2637293557435158E-2</v>
      </c>
    </row>
    <row r="197" spans="1:43" x14ac:dyDescent="0.2">
      <c r="A197" s="154">
        <f t="shared" si="99"/>
        <v>42450</v>
      </c>
      <c r="B197" s="67">
        <v>75.5</v>
      </c>
      <c r="C197" s="64">
        <v>5.16</v>
      </c>
      <c r="D197" s="114">
        <v>0</v>
      </c>
      <c r="E197" s="114">
        <v>0</v>
      </c>
      <c r="F197" s="114">
        <v>0</v>
      </c>
      <c r="G197" s="66">
        <v>0</v>
      </c>
      <c r="H197" s="66"/>
      <c r="I197" s="66"/>
      <c r="J197" s="32">
        <f t="shared" si="81"/>
        <v>0</v>
      </c>
      <c r="K197" s="33">
        <f t="shared" si="100"/>
        <v>104.43513694468902</v>
      </c>
      <c r="L197" s="34">
        <f t="shared" si="82"/>
        <v>0.52282446817878125</v>
      </c>
      <c r="M197" s="32">
        <f t="shared" si="83"/>
        <v>0</v>
      </c>
      <c r="N197" s="32">
        <f t="shared" si="84"/>
        <v>2.6977742558025115</v>
      </c>
      <c r="O197" s="32">
        <f t="shared" si="85"/>
        <v>0.56892924433740499</v>
      </c>
      <c r="P197" s="33">
        <f t="shared" si="101"/>
        <v>6.5246714746083581E-2</v>
      </c>
      <c r="Q197" s="32">
        <f t="shared" si="86"/>
        <v>6.5246714746083581E-2</v>
      </c>
      <c r="R197" s="33">
        <f t="shared" si="102"/>
        <v>93.811941803405574</v>
      </c>
      <c r="S197" s="32">
        <f t="shared" si="87"/>
        <v>2.1794521050095903</v>
      </c>
      <c r="T197" s="33">
        <f t="shared" si="88"/>
        <v>2.5977858648903647</v>
      </c>
      <c r="U197" s="33">
        <f t="shared" si="89"/>
        <v>86.774481958715171</v>
      </c>
      <c r="V197" s="33">
        <f t="shared" si="90"/>
        <v>89.37226782360554</v>
      </c>
      <c r="Y197" s="4"/>
      <c r="Z197" s="4"/>
      <c r="AA197" s="4"/>
      <c r="AB197" s="4"/>
      <c r="AC197" s="33">
        <f t="shared" si="91"/>
        <v>3141.4289037272624</v>
      </c>
      <c r="AD197" s="33">
        <f t="shared" si="92"/>
        <v>192.43981456984159</v>
      </c>
      <c r="AE197" s="43"/>
      <c r="AF197" s="3">
        <f t="shared" si="93"/>
        <v>-13.87226782360554</v>
      </c>
      <c r="AG197" s="3">
        <f t="shared" si="94"/>
        <v>75.5</v>
      </c>
      <c r="AH197" s="43"/>
      <c r="AI197" s="36" t="str">
        <f t="shared" si="95"/>
        <v>+</v>
      </c>
      <c r="AJ197" s="37">
        <f t="shared" si="79"/>
        <v>-76</v>
      </c>
      <c r="AK197" s="42"/>
      <c r="AL197" s="33">
        <f t="shared" si="97"/>
        <v>7470.2496380429739</v>
      </c>
      <c r="AM197" s="33">
        <f t="shared" si="98"/>
        <v>9832.7187489809439</v>
      </c>
      <c r="AN197" s="33">
        <f t="shared" si="22"/>
        <v>18873246.760022875</v>
      </c>
      <c r="AO197" s="33">
        <f t="shared" si="103"/>
        <v>5581260.3001360428</v>
      </c>
      <c r="AP197" s="43"/>
      <c r="AQ197" s="34">
        <f t="shared" si="96"/>
        <v>3.3759890280223082E-2</v>
      </c>
    </row>
    <row r="198" spans="1:43" x14ac:dyDescent="0.2">
      <c r="A198" s="154">
        <f t="shared" si="99"/>
        <v>42451</v>
      </c>
      <c r="B198" s="67">
        <v>73.63</v>
      </c>
      <c r="C198" s="64">
        <v>5.16</v>
      </c>
      <c r="D198" s="114">
        <v>0</v>
      </c>
      <c r="E198" s="114">
        <v>0</v>
      </c>
      <c r="F198" s="114">
        <v>16.559999999999999</v>
      </c>
      <c r="G198" s="66">
        <v>31.92</v>
      </c>
      <c r="H198" s="66"/>
      <c r="I198" s="66"/>
      <c r="J198" s="32">
        <f t="shared" si="81"/>
        <v>14.278340956300777</v>
      </c>
      <c r="K198" s="33">
        <f t="shared" si="100"/>
        <v>111.63215442502137</v>
      </c>
      <c r="L198" s="34">
        <f t="shared" si="82"/>
        <v>0.50696668419751956</v>
      </c>
      <c r="M198" s="32">
        <f t="shared" si="83"/>
        <v>1.5352614033125336</v>
      </c>
      <c r="N198" s="32">
        <f t="shared" si="84"/>
        <v>5.16</v>
      </c>
      <c r="O198" s="32">
        <f t="shared" si="85"/>
        <v>0.38606207265590259</v>
      </c>
      <c r="P198" s="33">
        <f t="shared" si="101"/>
        <v>1.5678847606855753</v>
      </c>
      <c r="Q198" s="32">
        <f t="shared" si="86"/>
        <v>3.2623357373041791E-2</v>
      </c>
      <c r="R198" s="33">
        <f t="shared" si="102"/>
        <v>92.055336164027011</v>
      </c>
      <c r="S198" s="32">
        <f t="shared" si="87"/>
        <v>2.1426677120344695</v>
      </c>
      <c r="T198" s="33">
        <f t="shared" si="88"/>
        <v>1.2988929324451823</v>
      </c>
      <c r="U198" s="33">
        <f t="shared" si="89"/>
        <v>85.309918164335357</v>
      </c>
      <c r="V198" s="33">
        <f t="shared" si="90"/>
        <v>86.608811096780542</v>
      </c>
      <c r="Y198" s="4"/>
      <c r="Z198" s="4"/>
      <c r="AA198" s="4"/>
      <c r="AB198" s="4"/>
      <c r="AC198" s="33">
        <f t="shared" si="91"/>
        <v>3354.547011942881</v>
      </c>
      <c r="AD198" s="33">
        <f t="shared" si="92"/>
        <v>168.44953748591385</v>
      </c>
      <c r="AE198" s="43"/>
      <c r="AF198" s="3">
        <f t="shared" si="93"/>
        <v>-12.978811096780547</v>
      </c>
      <c r="AG198" s="3">
        <f t="shared" si="94"/>
        <v>73.63</v>
      </c>
      <c r="AH198" s="43"/>
      <c r="AI198" s="36" t="str">
        <f t="shared" si="95"/>
        <v>+</v>
      </c>
      <c r="AJ198" s="37">
        <f t="shared" si="79"/>
        <v>-75</v>
      </c>
      <c r="AK198" s="42"/>
      <c r="AL198" s="33">
        <f t="shared" si="97"/>
        <v>7432.440036709987</v>
      </c>
      <c r="AM198" s="33">
        <f t="shared" si="98"/>
        <v>9774.8002975863928</v>
      </c>
      <c r="AN198" s="33">
        <f t="shared" si="22"/>
        <v>18373366.993719451</v>
      </c>
      <c r="AO198" s="33">
        <f t="shared" si="103"/>
        <v>5486651.5917329844</v>
      </c>
      <c r="AP198" s="43"/>
      <c r="AQ198" s="34">
        <f t="shared" si="96"/>
        <v>3.1071357072760222E-2</v>
      </c>
    </row>
    <row r="199" spans="1:43" x14ac:dyDescent="0.2">
      <c r="A199" s="154">
        <f t="shared" si="99"/>
        <v>42452</v>
      </c>
      <c r="B199" s="67">
        <v>79.33</v>
      </c>
      <c r="C199" s="64">
        <v>5.16</v>
      </c>
      <c r="D199" s="114">
        <v>2.4000000000000004</v>
      </c>
      <c r="E199" s="114">
        <v>32.64</v>
      </c>
      <c r="F199" s="114">
        <v>7.4399999999999995</v>
      </c>
      <c r="G199" s="66">
        <v>6.7200000000000006</v>
      </c>
      <c r="H199" s="66"/>
      <c r="I199" s="66"/>
      <c r="J199" s="32">
        <f t="shared" si="81"/>
        <v>10.477608704531335</v>
      </c>
      <c r="K199" s="33">
        <f>K198+J199-M199-N199-O199</f>
        <v>115.28209910529969</v>
      </c>
      <c r="L199" s="34">
        <f t="shared" si="82"/>
        <v>0.54190366225738529</v>
      </c>
      <c r="M199" s="32">
        <f t="shared" si="83"/>
        <v>0.86498795136891937</v>
      </c>
      <c r="N199" s="32">
        <f t="shared" si="84"/>
        <v>5.16</v>
      </c>
      <c r="O199" s="32">
        <f t="shared" si="85"/>
        <v>0.80267607288410192</v>
      </c>
      <c r="P199" s="33">
        <f>P198+M199-Q199</f>
        <v>1.648930331711707</v>
      </c>
      <c r="Q199" s="32">
        <f t="shared" si="86"/>
        <v>0.78394238034278763</v>
      </c>
      <c r="R199" s="33">
        <f>R198-S199+O199</f>
        <v>90.755465453128622</v>
      </c>
      <c r="S199" s="32">
        <f t="shared" si="87"/>
        <v>2.1025467837824814</v>
      </c>
      <c r="T199" s="33">
        <f t="shared" si="88"/>
        <v>31.21252069883321</v>
      </c>
      <c r="U199" s="33">
        <f t="shared" si="89"/>
        <v>83.712510835783988</v>
      </c>
      <c r="V199" s="33">
        <f t="shared" si="90"/>
        <v>114.92503153461718</v>
      </c>
      <c r="Y199" s="4"/>
      <c r="Z199" s="4"/>
      <c r="AA199" s="4"/>
      <c r="AB199" s="4"/>
      <c r="AC199" s="33">
        <f t="shared" si="91"/>
        <v>2726.7666660450077</v>
      </c>
      <c r="AD199" s="33">
        <f t="shared" si="92"/>
        <v>1267.0062699503912</v>
      </c>
      <c r="AE199" s="43"/>
      <c r="AF199" s="3">
        <f t="shared" si="93"/>
        <v>-35.595031534617178</v>
      </c>
      <c r="AG199" s="3">
        <f t="shared" si="94"/>
        <v>79.33</v>
      </c>
      <c r="AH199" s="43"/>
      <c r="AI199" s="36" t="str">
        <f t="shared" si="95"/>
        <v>+</v>
      </c>
      <c r="AJ199" s="37">
        <f t="shared" si="79"/>
        <v>-74</v>
      </c>
      <c r="AK199" s="42"/>
      <c r="AL199" s="33">
        <f t="shared" si="97"/>
        <v>7422.946655814837</v>
      </c>
      <c r="AM199" s="33">
        <f t="shared" si="98"/>
        <v>9722.5818461918425</v>
      </c>
      <c r="AN199" s="33">
        <f t="shared" si="22"/>
        <v>17928433.689968284</v>
      </c>
      <c r="AO199" s="33">
        <f t="shared" si="103"/>
        <v>5288322.008820286</v>
      </c>
      <c r="AP199" s="43"/>
      <c r="AQ199" s="34">
        <f t="shared" si="96"/>
        <v>0.20132784990442559</v>
      </c>
    </row>
    <row r="200" spans="1:43" x14ac:dyDescent="0.2">
      <c r="A200" s="154">
        <f t="shared" si="99"/>
        <v>42453</v>
      </c>
      <c r="B200" s="67">
        <v>98.75</v>
      </c>
      <c r="C200" s="64">
        <v>5.16</v>
      </c>
      <c r="D200" s="114">
        <v>17.04</v>
      </c>
      <c r="E200" s="114">
        <v>26.64</v>
      </c>
      <c r="F200" s="114">
        <v>13.440000000000001</v>
      </c>
      <c r="G200" s="66">
        <v>16.559999999999999</v>
      </c>
      <c r="H200" s="66"/>
      <c r="I200" s="66"/>
      <c r="J200" s="32">
        <f t="shared" si="81"/>
        <v>19.044706727978241</v>
      </c>
      <c r="K200" s="33">
        <f>K199+J200-M200-N200-O200</f>
        <v>125.13984532888244</v>
      </c>
      <c r="L200" s="34">
        <f t="shared" si="82"/>
        <v>0.55962184031698881</v>
      </c>
      <c r="M200" s="32">
        <f t="shared" si="83"/>
        <v>2.993781116653262</v>
      </c>
      <c r="N200" s="32">
        <f t="shared" si="84"/>
        <v>5.16</v>
      </c>
      <c r="O200" s="32">
        <f t="shared" si="85"/>
        <v>1.033179387742245</v>
      </c>
      <c r="P200" s="33">
        <f>P199+M200-Q200</f>
        <v>3.818246282509115</v>
      </c>
      <c r="Q200" s="32">
        <f t="shared" si="86"/>
        <v>0.8244651658558535</v>
      </c>
      <c r="R200" s="33">
        <f>R199-S200+O200</f>
        <v>89.71578714515671</v>
      </c>
      <c r="S200" s="32">
        <f t="shared" si="87"/>
        <v>2.0728576957141627</v>
      </c>
      <c r="T200" s="33">
        <f t="shared" si="88"/>
        <v>32.825927899816392</v>
      </c>
      <c r="U200" s="33">
        <f t="shared" si="89"/>
        <v>82.530445292323137</v>
      </c>
      <c r="V200" s="33">
        <f t="shared" si="90"/>
        <v>115.35637319213953</v>
      </c>
      <c r="Y200" s="4"/>
      <c r="Z200" s="4"/>
      <c r="AA200" s="4"/>
      <c r="AB200" s="4"/>
      <c r="AC200" s="33">
        <f t="shared" si="91"/>
        <v>1075.7384138806756</v>
      </c>
      <c r="AD200" s="33">
        <f t="shared" si="92"/>
        <v>275.77163059661041</v>
      </c>
      <c r="AE200" s="43"/>
      <c r="AF200" s="3">
        <f t="shared" si="93"/>
        <v>-16.606373192139529</v>
      </c>
      <c r="AG200" s="3">
        <f t="shared" si="94"/>
        <v>98.75</v>
      </c>
      <c r="AH200" s="43"/>
      <c r="AI200" s="36" t="str">
        <f t="shared" si="95"/>
        <v>+</v>
      </c>
      <c r="AJ200" s="37">
        <f t="shared" si="79"/>
        <v>-73</v>
      </c>
      <c r="AK200" s="42"/>
      <c r="AL200" s="33">
        <f t="shared" si="97"/>
        <v>7413.8846165772093</v>
      </c>
      <c r="AM200" s="33">
        <f t="shared" si="98"/>
        <v>9689.7833947972922</v>
      </c>
      <c r="AN200" s="33">
        <f t="shared" si="22"/>
        <v>17651759.146142803</v>
      </c>
      <c r="AO200" s="33">
        <f t="shared" si="103"/>
        <v>5179715.248703666</v>
      </c>
      <c r="AP200" s="43"/>
      <c r="AQ200" s="34">
        <f t="shared" si="96"/>
        <v>2.8279737795518452E-2</v>
      </c>
    </row>
    <row r="201" spans="1:43" x14ac:dyDescent="0.2">
      <c r="A201" s="154">
        <f t="shared" si="99"/>
        <v>42454</v>
      </c>
      <c r="B201" s="67">
        <v>179.88</v>
      </c>
      <c r="C201" s="64">
        <v>5.16</v>
      </c>
      <c r="D201" s="114">
        <v>7.1999999999999993</v>
      </c>
      <c r="E201" s="114">
        <v>12.72</v>
      </c>
      <c r="F201" s="114">
        <v>13.440000000000001</v>
      </c>
      <c r="G201" s="66">
        <v>5.28</v>
      </c>
      <c r="H201" s="66"/>
      <c r="I201" s="66"/>
      <c r="J201" s="32">
        <f t="shared" si="81"/>
        <v>7.8701746796946637</v>
      </c>
      <c r="K201" s="33">
        <f t="shared" ref="K201:K264" si="104">K200+J201-M201-N201-O201</f>
        <v>125.5916559037238</v>
      </c>
      <c r="L201" s="34">
        <f t="shared" si="82"/>
        <v>0.60747497732467204</v>
      </c>
      <c r="M201" s="32">
        <f t="shared" si="83"/>
        <v>0.53800436495318704</v>
      </c>
      <c r="N201" s="32">
        <f t="shared" si="84"/>
        <v>5.16</v>
      </c>
      <c r="O201" s="32">
        <f t="shared" si="85"/>
        <v>1.7203597399001087</v>
      </c>
      <c r="P201" s="33">
        <f t="shared" ref="P201:P264" si="105">P200+M201-Q201</f>
        <v>2.4471275062077442</v>
      </c>
      <c r="Q201" s="32">
        <f t="shared" si="86"/>
        <v>1.9091231412545575</v>
      </c>
      <c r="R201" s="33">
        <f t="shared" ref="R201:R264" si="106">R200-S201+O201</f>
        <v>89.387035474714963</v>
      </c>
      <c r="S201" s="32">
        <f t="shared" si="87"/>
        <v>2.0491114103418546</v>
      </c>
      <c r="T201" s="33">
        <f t="shared" si="88"/>
        <v>76.01138432772774</v>
      </c>
      <c r="U201" s="33">
        <f t="shared" si="89"/>
        <v>81.584991337684954</v>
      </c>
      <c r="V201" s="33">
        <f t="shared" si="90"/>
        <v>157.59637566541269</v>
      </c>
      <c r="Y201" s="4"/>
      <c r="Z201" s="4"/>
      <c r="AA201" s="4"/>
      <c r="AB201" s="4"/>
      <c r="AC201" s="33">
        <f t="shared" si="91"/>
        <v>2335.9385906009506</v>
      </c>
      <c r="AD201" s="33">
        <f t="shared" si="92"/>
        <v>496.55991348501135</v>
      </c>
      <c r="AE201" s="43"/>
      <c r="AF201" s="3">
        <f t="shared" si="93"/>
        <v>22.283624334587302</v>
      </c>
      <c r="AG201" s="3">
        <f t="shared" si="94"/>
        <v>179.88</v>
      </c>
      <c r="AH201" s="43"/>
      <c r="AI201" s="36" t="str">
        <f t="shared" si="95"/>
        <v>-</v>
      </c>
      <c r="AJ201" s="37">
        <f t="shared" ref="AJ201:AJ264" si="107">IF(AI201="-",AJ200-1,AJ200+1)</f>
        <v>-74</v>
      </c>
      <c r="AK201" s="42"/>
      <c r="AL201" s="33">
        <f t="shared" si="97"/>
        <v>7447.0625798128549</v>
      </c>
      <c r="AM201" s="33">
        <f t="shared" si="98"/>
        <v>9738.1149434027411</v>
      </c>
      <c r="AN201" s="33">
        <f t="shared" si="22"/>
        <v>18060215.388985563</v>
      </c>
      <c r="AO201" s="33">
        <f t="shared" ref="AO201:AO264" si="108">(AM201-AL201)^2</f>
        <v>5248920.932710804</v>
      </c>
      <c r="AP201" s="43"/>
      <c r="AQ201" s="34">
        <f t="shared" si="96"/>
        <v>1.5346378272794722E-2</v>
      </c>
    </row>
    <row r="202" spans="1:43" x14ac:dyDescent="0.2">
      <c r="A202" s="154">
        <f t="shared" si="99"/>
        <v>42455</v>
      </c>
      <c r="B202" s="67">
        <v>196.17</v>
      </c>
      <c r="C202" s="64">
        <v>5.16</v>
      </c>
      <c r="D202" s="114">
        <v>0.96</v>
      </c>
      <c r="E202" s="114">
        <v>0.72</v>
      </c>
      <c r="F202" s="114">
        <v>0</v>
      </c>
      <c r="G202" s="66">
        <v>1.2000000000000002</v>
      </c>
      <c r="H202" s="66"/>
      <c r="I202" s="66"/>
      <c r="J202" s="32">
        <f t="shared" si="81"/>
        <v>1.0066048478319192</v>
      </c>
      <c r="K202" s="33">
        <f t="shared" si="104"/>
        <v>121.30534603130081</v>
      </c>
      <c r="L202" s="34">
        <f t="shared" si="82"/>
        <v>0.60966823254234859</v>
      </c>
      <c r="M202" s="32">
        <f t="shared" si="83"/>
        <v>5.424863841314872E-7</v>
      </c>
      <c r="N202" s="32">
        <f t="shared" si="84"/>
        <v>3.5387977175545231</v>
      </c>
      <c r="O202" s="32">
        <f t="shared" si="85"/>
        <v>1.7541164602139925</v>
      </c>
      <c r="P202" s="33">
        <f t="shared" si="105"/>
        <v>1.2235642955902564</v>
      </c>
      <c r="Q202" s="32">
        <f t="shared" si="86"/>
        <v>1.2235637531038721</v>
      </c>
      <c r="R202" s="33">
        <f t="shared" si="106"/>
        <v>89.099549223117279</v>
      </c>
      <c r="S202" s="32">
        <f t="shared" si="87"/>
        <v>2.0416027118116706</v>
      </c>
      <c r="T202" s="33">
        <f t="shared" si="88"/>
        <v>48.715964243950467</v>
      </c>
      <c r="U202" s="33">
        <f t="shared" si="89"/>
        <v>81.28603389620541</v>
      </c>
      <c r="V202" s="33">
        <f t="shared" si="90"/>
        <v>130.00199814015585</v>
      </c>
      <c r="Y202" s="4"/>
      <c r="Z202" s="4"/>
      <c r="AA202" s="4"/>
      <c r="AB202" s="4"/>
      <c r="AC202" s="33">
        <f t="shared" si="91"/>
        <v>4175.9445441665021</v>
      </c>
      <c r="AD202" s="33">
        <f t="shared" si="92"/>
        <v>4378.2044701243376</v>
      </c>
      <c r="AE202" s="43"/>
      <c r="AF202" s="3">
        <f t="shared" si="93"/>
        <v>66.168001859844139</v>
      </c>
      <c r="AG202" s="3">
        <f t="shared" si="94"/>
        <v>196.17</v>
      </c>
      <c r="AH202" s="43"/>
      <c r="AI202" s="36" t="str">
        <f t="shared" si="95"/>
        <v>-</v>
      </c>
      <c r="AJ202" s="37">
        <f t="shared" si="107"/>
        <v>-75</v>
      </c>
      <c r="AK202" s="42"/>
      <c r="AL202" s="33">
        <f t="shared" si="97"/>
        <v>7452.6461655232433</v>
      </c>
      <c r="AM202" s="33">
        <f t="shared" si="98"/>
        <v>9802.7364920081909</v>
      </c>
      <c r="AN202" s="33">
        <f t="shared" si="22"/>
        <v>18613639.757906556</v>
      </c>
      <c r="AO202" s="33">
        <f t="shared" si="108"/>
        <v>5522924.5426381277</v>
      </c>
      <c r="AP202" s="43"/>
      <c r="AQ202" s="34">
        <f t="shared" si="96"/>
        <v>0.11377081151781387</v>
      </c>
    </row>
    <row r="203" spans="1:43" x14ac:dyDescent="0.2">
      <c r="A203" s="154">
        <f t="shared" si="99"/>
        <v>42456</v>
      </c>
      <c r="B203" s="67">
        <v>127.33</v>
      </c>
      <c r="C203" s="64">
        <v>5.16</v>
      </c>
      <c r="D203" s="114">
        <v>0</v>
      </c>
      <c r="E203" s="114">
        <v>0</v>
      </c>
      <c r="F203" s="114">
        <v>0</v>
      </c>
      <c r="G203" s="66">
        <v>0</v>
      </c>
      <c r="H203" s="66"/>
      <c r="I203" s="66"/>
      <c r="J203" s="32">
        <f t="shared" si="81"/>
        <v>0</v>
      </c>
      <c r="K203" s="33">
        <f t="shared" si="104"/>
        <v>116.82497747390363</v>
      </c>
      <c r="L203" s="34">
        <f t="shared" si="82"/>
        <v>0.58886090306456707</v>
      </c>
      <c r="M203" s="32">
        <f t="shared" si="83"/>
        <v>0</v>
      </c>
      <c r="N203" s="32">
        <f t="shared" si="84"/>
        <v>3.038522259813166</v>
      </c>
      <c r="O203" s="32">
        <f t="shared" si="85"/>
        <v>1.4418462975840216</v>
      </c>
      <c r="P203" s="33">
        <f t="shared" si="105"/>
        <v>0.61178214779512818</v>
      </c>
      <c r="Q203" s="32">
        <f t="shared" si="86"/>
        <v>0.61178214779512818</v>
      </c>
      <c r="R203" s="33">
        <f t="shared" si="106"/>
        <v>88.506359003950848</v>
      </c>
      <c r="S203" s="32">
        <f t="shared" si="87"/>
        <v>2.0350365167504592</v>
      </c>
      <c r="T203" s="33">
        <f t="shared" si="88"/>
        <v>24.357992921472693</v>
      </c>
      <c r="U203" s="33">
        <f t="shared" si="89"/>
        <v>81.024602055805317</v>
      </c>
      <c r="V203" s="33">
        <f t="shared" si="90"/>
        <v>105.38259497727799</v>
      </c>
      <c r="Y203" s="4"/>
      <c r="Z203" s="4"/>
      <c r="AA203" s="4"/>
      <c r="AB203" s="4"/>
      <c r="AC203" s="33">
        <f t="shared" si="91"/>
        <v>17.795332168183009</v>
      </c>
      <c r="AD203" s="33">
        <f t="shared" si="92"/>
        <v>481.68858723140329</v>
      </c>
      <c r="AE203" s="43"/>
      <c r="AF203" s="3">
        <f t="shared" si="93"/>
        <v>21.947405022722009</v>
      </c>
      <c r="AG203" s="3">
        <f t="shared" si="94"/>
        <v>127.33</v>
      </c>
      <c r="AH203" s="43"/>
      <c r="AI203" s="36" t="str">
        <f t="shared" si="95"/>
        <v>-</v>
      </c>
      <c r="AJ203" s="37">
        <f t="shared" si="107"/>
        <v>-76</v>
      </c>
      <c r="AK203" s="42"/>
      <c r="AL203" s="33">
        <f t="shared" si="97"/>
        <v>7433.6103480707543</v>
      </c>
      <c r="AM203" s="33">
        <f t="shared" si="98"/>
        <v>9798.5180406136406</v>
      </c>
      <c r="AN203" s="33">
        <f t="shared" si="22"/>
        <v>18577257.778384976</v>
      </c>
      <c r="AO203" s="33">
        <f t="shared" si="108"/>
        <v>5592788.3942485182</v>
      </c>
      <c r="AP203" s="43"/>
      <c r="AQ203" s="34">
        <f t="shared" si="96"/>
        <v>2.9710152323643591E-2</v>
      </c>
    </row>
    <row r="204" spans="1:43" x14ac:dyDescent="0.2">
      <c r="A204" s="154">
        <f t="shared" si="99"/>
        <v>42457</v>
      </c>
      <c r="B204" s="67">
        <v>104.21</v>
      </c>
      <c r="C204" s="64">
        <v>5.16</v>
      </c>
      <c r="D204" s="114">
        <v>0</v>
      </c>
      <c r="E204" s="114">
        <v>0</v>
      </c>
      <c r="F204" s="114">
        <v>0.24</v>
      </c>
      <c r="G204" s="66">
        <v>0</v>
      </c>
      <c r="H204" s="66"/>
      <c r="I204" s="66"/>
      <c r="J204" s="32">
        <f t="shared" si="81"/>
        <v>8.3632196929131885E-3</v>
      </c>
      <c r="K204" s="33">
        <f t="shared" si="104"/>
        <v>112.76891943949303</v>
      </c>
      <c r="L204" s="34">
        <f t="shared" si="82"/>
        <v>0.56711154113545448</v>
      </c>
      <c r="M204" s="32">
        <f t="shared" si="83"/>
        <v>0</v>
      </c>
      <c r="N204" s="32">
        <f t="shared" si="84"/>
        <v>2.9299158935429563</v>
      </c>
      <c r="O204" s="32">
        <f t="shared" si="85"/>
        <v>1.1345053605605544</v>
      </c>
      <c r="P204" s="33">
        <f t="shared" si="105"/>
        <v>0.30589107389756409</v>
      </c>
      <c r="Q204" s="32">
        <f t="shared" si="86"/>
        <v>0.30589107389756409</v>
      </c>
      <c r="R204" s="33">
        <f t="shared" si="106"/>
        <v>87.619376331091203</v>
      </c>
      <c r="S204" s="32">
        <f t="shared" si="87"/>
        <v>2.0214880334202014</v>
      </c>
      <c r="T204" s="33">
        <f t="shared" si="88"/>
        <v>12.178996460736347</v>
      </c>
      <c r="U204" s="33">
        <f t="shared" si="89"/>
        <v>80.485171700989497</v>
      </c>
      <c r="V204" s="33">
        <f t="shared" si="90"/>
        <v>92.66416816172584</v>
      </c>
      <c r="Y204" s="4"/>
      <c r="Z204" s="4"/>
      <c r="AA204" s="4"/>
      <c r="AB204" s="4"/>
      <c r="AC204" s="33">
        <f t="shared" si="91"/>
        <v>747.39092465218721</v>
      </c>
      <c r="AD204" s="33">
        <f t="shared" si="92"/>
        <v>133.30623283770512</v>
      </c>
      <c r="AE204" s="43"/>
      <c r="AF204" s="3">
        <f t="shared" si="93"/>
        <v>11.545831838274154</v>
      </c>
      <c r="AG204" s="3">
        <f t="shared" si="94"/>
        <v>104.21</v>
      </c>
      <c r="AH204" s="43"/>
      <c r="AI204" s="36" t="str">
        <f t="shared" si="95"/>
        <v>-</v>
      </c>
      <c r="AJ204" s="37">
        <f t="shared" si="107"/>
        <v>-77</v>
      </c>
      <c r="AK204" s="42"/>
      <c r="AL204" s="33">
        <f t="shared" si="97"/>
        <v>7401.8561038027128</v>
      </c>
      <c r="AM204" s="33">
        <f t="shared" si="98"/>
        <v>9771.1795892190894</v>
      </c>
      <c r="AN204" s="33">
        <f t="shared" si="22"/>
        <v>18342340.374582116</v>
      </c>
      <c r="AO204" s="33">
        <f t="shared" si="108"/>
        <v>5613693.7785456069</v>
      </c>
      <c r="AP204" s="43"/>
      <c r="AQ204" s="34">
        <f t="shared" si="96"/>
        <v>1.2275287255014622E-2</v>
      </c>
    </row>
    <row r="205" spans="1:43" x14ac:dyDescent="0.2">
      <c r="A205" s="154">
        <f t="shared" si="99"/>
        <v>42458</v>
      </c>
      <c r="B205" s="67">
        <v>90.83</v>
      </c>
      <c r="C205" s="64">
        <v>5.16</v>
      </c>
      <c r="D205" s="114">
        <v>0</v>
      </c>
      <c r="E205" s="114">
        <v>0</v>
      </c>
      <c r="F205" s="114">
        <v>0</v>
      </c>
      <c r="G205" s="66">
        <v>0</v>
      </c>
      <c r="H205" s="66"/>
      <c r="I205" s="66"/>
      <c r="J205" s="32">
        <f t="shared" si="81"/>
        <v>0</v>
      </c>
      <c r="K205" s="33">
        <f t="shared" si="104"/>
        <v>109.0711433936207</v>
      </c>
      <c r="L205" s="34">
        <f t="shared" si="82"/>
        <v>0.54742193902666525</v>
      </c>
      <c r="M205" s="32">
        <f t="shared" si="83"/>
        <v>0</v>
      </c>
      <c r="N205" s="32">
        <f t="shared" si="84"/>
        <v>2.8246972053775927</v>
      </c>
      <c r="O205" s="32">
        <f t="shared" si="85"/>
        <v>0.8730788404947355</v>
      </c>
      <c r="P205" s="33">
        <f t="shared" si="105"/>
        <v>0.15294553694878205</v>
      </c>
      <c r="Q205" s="32">
        <f t="shared" si="86"/>
        <v>0.15294553694878205</v>
      </c>
      <c r="R205" s="33">
        <f t="shared" si="106"/>
        <v>86.491225850412135</v>
      </c>
      <c r="S205" s="32">
        <f t="shared" si="87"/>
        <v>2.0012293211738101</v>
      </c>
      <c r="T205" s="33">
        <f t="shared" si="88"/>
        <v>6.0894982303681733</v>
      </c>
      <c r="U205" s="33">
        <f t="shared" si="89"/>
        <v>79.678574824512808</v>
      </c>
      <c r="V205" s="33">
        <f t="shared" si="90"/>
        <v>85.768073054880986</v>
      </c>
      <c r="Y205" s="4"/>
      <c r="Z205" s="4"/>
      <c r="AA205" s="4"/>
      <c r="AB205" s="4"/>
      <c r="AC205" s="33">
        <f t="shared" si="91"/>
        <v>1657.9922839703518</v>
      </c>
      <c r="AD205" s="33">
        <f t="shared" si="92"/>
        <v>25.623104397721892</v>
      </c>
      <c r="AE205" s="43"/>
      <c r="AF205" s="3">
        <f t="shared" si="93"/>
        <v>5.0619269451190121</v>
      </c>
      <c r="AG205" s="3">
        <f t="shared" si="94"/>
        <v>90.83</v>
      </c>
      <c r="AH205" s="43"/>
      <c r="AI205" s="36" t="str">
        <f t="shared" si="95"/>
        <v>-</v>
      </c>
      <c r="AJ205" s="37">
        <f t="shared" si="107"/>
        <v>-78</v>
      </c>
      <c r="AK205" s="42"/>
      <c r="AL205" s="33">
        <f t="shared" si="97"/>
        <v>7363.2057644278266</v>
      </c>
      <c r="AM205" s="33">
        <f t="shared" si="98"/>
        <v>9730.461137824539</v>
      </c>
      <c r="AN205" s="33">
        <f t="shared" si="22"/>
        <v>17995220.736786317</v>
      </c>
      <c r="AO205" s="33">
        <f t="shared" si="108"/>
        <v>5603898.0028756084</v>
      </c>
      <c r="AP205" s="43"/>
      <c r="AQ205" s="34">
        <f t="shared" si="96"/>
        <v>3.1057973687679771E-3</v>
      </c>
    </row>
    <row r="206" spans="1:43" x14ac:dyDescent="0.2">
      <c r="A206" s="154">
        <f t="shared" si="99"/>
        <v>42459</v>
      </c>
      <c r="B206" s="67">
        <v>83.71</v>
      </c>
      <c r="C206" s="64">
        <v>5.16</v>
      </c>
      <c r="D206" s="114">
        <v>0.72</v>
      </c>
      <c r="E206" s="114">
        <v>0</v>
      </c>
      <c r="F206" s="114">
        <v>0</v>
      </c>
      <c r="G206" s="66">
        <v>0</v>
      </c>
      <c r="H206" s="66"/>
      <c r="I206" s="66"/>
      <c r="J206" s="32">
        <f t="shared" si="81"/>
        <v>0.26174125020713968</v>
      </c>
      <c r="K206" s="33">
        <f t="shared" si="104"/>
        <v>105.82899143119421</v>
      </c>
      <c r="L206" s="34">
        <f t="shared" si="82"/>
        <v>0.5294715698719451</v>
      </c>
      <c r="M206" s="32">
        <f t="shared" si="83"/>
        <v>0</v>
      </c>
      <c r="N206" s="32">
        <f t="shared" si="84"/>
        <v>2.855230000098957</v>
      </c>
      <c r="O206" s="32">
        <f t="shared" si="85"/>
        <v>0.64866321253466663</v>
      </c>
      <c r="P206" s="33">
        <f t="shared" si="105"/>
        <v>7.6472768474391023E-2</v>
      </c>
      <c r="Q206" s="32">
        <f t="shared" si="86"/>
        <v>7.6472768474391023E-2</v>
      </c>
      <c r="R206" s="33">
        <f t="shared" si="106"/>
        <v>85.164426734362621</v>
      </c>
      <c r="S206" s="32">
        <f t="shared" si="87"/>
        <v>1.9754623285841795</v>
      </c>
      <c r="T206" s="33">
        <f t="shared" si="88"/>
        <v>3.0447491151840866</v>
      </c>
      <c r="U206" s="33">
        <f t="shared" si="89"/>
        <v>78.652666786221957</v>
      </c>
      <c r="V206" s="33">
        <f t="shared" si="90"/>
        <v>81.697415901406032</v>
      </c>
      <c r="Y206" s="4"/>
      <c r="Z206" s="4"/>
      <c r="AA206" s="4"/>
      <c r="AB206" s="4"/>
      <c r="AC206" s="33">
        <f t="shared" si="91"/>
        <v>2288.5174318287477</v>
      </c>
      <c r="AD206" s="33">
        <f t="shared" si="92"/>
        <v>4.0504947539132701</v>
      </c>
      <c r="AE206" s="43"/>
      <c r="AF206" s="3">
        <f t="shared" si="93"/>
        <v>2.0125840985939618</v>
      </c>
      <c r="AG206" s="3">
        <f t="shared" si="94"/>
        <v>83.71</v>
      </c>
      <c r="AH206" s="43"/>
      <c r="AI206" s="36" t="str">
        <f t="shared" si="95"/>
        <v>-</v>
      </c>
      <c r="AJ206" s="37">
        <f t="shared" si="107"/>
        <v>-79</v>
      </c>
      <c r="AK206" s="42"/>
      <c r="AL206" s="33">
        <f t="shared" si="97"/>
        <v>7320.4847678994656</v>
      </c>
      <c r="AM206" s="33">
        <f t="shared" si="98"/>
        <v>9682.6226864299879</v>
      </c>
      <c r="AN206" s="33">
        <f t="shared" si="22"/>
        <v>17591640.426414173</v>
      </c>
      <c r="AO206" s="33">
        <f t="shared" si="108"/>
        <v>5579695.5461597079</v>
      </c>
      <c r="AP206" s="43"/>
      <c r="AQ206" s="34">
        <f t="shared" si="96"/>
        <v>5.7803400766820022E-4</v>
      </c>
    </row>
    <row r="207" spans="1:43" x14ac:dyDescent="0.2">
      <c r="A207" s="154">
        <f t="shared" si="99"/>
        <v>42460</v>
      </c>
      <c r="B207" s="67">
        <v>84.96</v>
      </c>
      <c r="C207" s="64">
        <v>5.16</v>
      </c>
      <c r="D207" s="114">
        <v>0</v>
      </c>
      <c r="E207" s="114">
        <v>0</v>
      </c>
      <c r="F207" s="114">
        <v>11.28</v>
      </c>
      <c r="G207" s="66">
        <v>0.72</v>
      </c>
      <c r="H207" s="66"/>
      <c r="I207" s="66"/>
      <c r="J207" s="32">
        <f t="shared" si="81"/>
        <v>0.70212272701405742</v>
      </c>
      <c r="K207" s="33">
        <f t="shared" si="104"/>
        <v>103.07601131749664</v>
      </c>
      <c r="L207" s="34">
        <f t="shared" si="82"/>
        <v>0.51373296811259328</v>
      </c>
      <c r="M207" s="32">
        <f t="shared" si="83"/>
        <v>0</v>
      </c>
      <c r="N207" s="32">
        <f t="shared" si="84"/>
        <v>2.9922812499467994</v>
      </c>
      <c r="O207" s="32">
        <f t="shared" si="85"/>
        <v>0.46282159076483254</v>
      </c>
      <c r="P207" s="33">
        <f t="shared" si="105"/>
        <v>3.8236384237195511E-2</v>
      </c>
      <c r="Q207" s="32">
        <f t="shared" si="86"/>
        <v>3.8236384237195511E-2</v>
      </c>
      <c r="R207" s="33">
        <f t="shared" si="106"/>
        <v>83.682090130235252</v>
      </c>
      <c r="S207" s="32">
        <f t="shared" si="87"/>
        <v>1.9451581948921941</v>
      </c>
      <c r="T207" s="33">
        <f t="shared" si="88"/>
        <v>1.5223745575920433</v>
      </c>
      <c r="U207" s="33">
        <f t="shared" si="89"/>
        <v>77.446113315152161</v>
      </c>
      <c r="V207" s="33">
        <f t="shared" si="90"/>
        <v>78.96848787274422</v>
      </c>
      <c r="Y207" s="4"/>
      <c r="Z207" s="4"/>
      <c r="AA207" s="4"/>
      <c r="AB207" s="4"/>
      <c r="AC207" s="33">
        <f t="shared" si="91"/>
        <v>2170.4838033423721</v>
      </c>
      <c r="AD207" s="33">
        <f t="shared" si="92"/>
        <v>35.89821757105301</v>
      </c>
      <c r="AE207" s="43"/>
      <c r="AF207" s="3">
        <f t="shared" si="93"/>
        <v>5.9915121272557741</v>
      </c>
      <c r="AG207" s="3">
        <f t="shared" si="94"/>
        <v>84.96</v>
      </c>
      <c r="AH207" s="43"/>
      <c r="AI207" s="36" t="str">
        <f t="shared" si="95"/>
        <v>-</v>
      </c>
      <c r="AJ207" s="37">
        <f t="shared" si="107"/>
        <v>-80</v>
      </c>
      <c r="AK207" s="42"/>
      <c r="AL207" s="33">
        <f t="shared" si="97"/>
        <v>7275.0348433424424</v>
      </c>
      <c r="AM207" s="33">
        <f t="shared" si="98"/>
        <v>9636.0342350354367</v>
      </c>
      <c r="AN207" s="33">
        <f t="shared" si="22"/>
        <v>17203004.714669101</v>
      </c>
      <c r="AO207" s="33">
        <f t="shared" si="108"/>
        <v>5574318.1275746897</v>
      </c>
      <c r="AP207" s="43"/>
      <c r="AQ207" s="34">
        <f t="shared" si="96"/>
        <v>4.9732910717058681E-3</v>
      </c>
    </row>
    <row r="208" spans="1:43" x14ac:dyDescent="0.2">
      <c r="A208" s="154">
        <f t="shared" si="99"/>
        <v>42461</v>
      </c>
      <c r="B208" s="67">
        <v>86.083333300000007</v>
      </c>
      <c r="C208" s="64">
        <v>4.43</v>
      </c>
      <c r="D208" s="114">
        <v>0</v>
      </c>
      <c r="E208" s="114">
        <v>0</v>
      </c>
      <c r="F208" s="114">
        <v>0.25</v>
      </c>
      <c r="G208" s="66">
        <v>0</v>
      </c>
      <c r="H208" s="66"/>
      <c r="I208" s="66"/>
      <c r="J208" s="32">
        <f t="shared" si="81"/>
        <v>8.7116871801179059E-3</v>
      </c>
      <c r="K208" s="33">
        <f t="shared" si="104"/>
        <v>100.55070435872672</v>
      </c>
      <c r="L208" s="34">
        <f t="shared" si="82"/>
        <v>0.50036898697813903</v>
      </c>
      <c r="M208" s="32">
        <f t="shared" si="83"/>
        <v>0</v>
      </c>
      <c r="N208" s="32">
        <f t="shared" si="84"/>
        <v>2.2209872414040879</v>
      </c>
      <c r="O208" s="32">
        <f t="shared" si="85"/>
        <v>0.31303140454595685</v>
      </c>
      <c r="P208" s="33">
        <f t="shared" si="105"/>
        <v>1.9118192118597756E-2</v>
      </c>
      <c r="Q208" s="32">
        <f t="shared" si="86"/>
        <v>1.9118192118597756E-2</v>
      </c>
      <c r="R208" s="33">
        <f t="shared" si="106"/>
        <v>82.083819954718351</v>
      </c>
      <c r="S208" s="32">
        <f t="shared" si="87"/>
        <v>1.9113015800628521</v>
      </c>
      <c r="T208" s="33">
        <f t="shared" si="88"/>
        <v>0.76118727879602166</v>
      </c>
      <c r="U208" s="33">
        <f t="shared" si="89"/>
        <v>76.098118465465404</v>
      </c>
      <c r="V208" s="33">
        <f t="shared" si="90"/>
        <v>76.85930574426142</v>
      </c>
      <c r="Y208" s="4"/>
      <c r="Z208" s="4"/>
      <c r="AA208" s="4"/>
      <c r="AB208" s="4"/>
      <c r="AC208" s="33">
        <f t="shared" si="91"/>
        <v>2067.0769633514005</v>
      </c>
      <c r="AD208" s="33">
        <f t="shared" si="92"/>
        <v>85.082684349024774</v>
      </c>
      <c r="AE208" s="43"/>
      <c r="AF208" s="3">
        <f t="shared" si="93"/>
        <v>9.2240275557385871</v>
      </c>
      <c r="AG208" s="3">
        <f t="shared" si="94"/>
        <v>86.083333300000007</v>
      </c>
      <c r="AH208" s="43"/>
      <c r="AI208" s="36" t="str">
        <f t="shared" si="95"/>
        <v>-</v>
      </c>
      <c r="AJ208" s="37">
        <f t="shared" si="107"/>
        <v>-81</v>
      </c>
      <c r="AK208" s="42"/>
      <c r="AL208" s="33">
        <f t="shared" si="97"/>
        <v>7227.4757366569365</v>
      </c>
      <c r="AM208" s="33">
        <f t="shared" si="98"/>
        <v>9590.5691169408856</v>
      </c>
      <c r="AN208" s="33">
        <f t="shared" si="22"/>
        <v>16827924.951549601</v>
      </c>
      <c r="AO208" s="33">
        <f t="shared" si="108"/>
        <v>5584210.3239418203</v>
      </c>
      <c r="AP208" s="43"/>
      <c r="AQ208" s="34">
        <f t="shared" si="96"/>
        <v>1.1481616393522914E-2</v>
      </c>
    </row>
    <row r="209" spans="1:43" x14ac:dyDescent="0.2">
      <c r="A209" s="154">
        <f t="shared" si="99"/>
        <v>42462</v>
      </c>
      <c r="B209" s="67">
        <v>76.25</v>
      </c>
      <c r="C209" s="64">
        <v>4.43</v>
      </c>
      <c r="D209" s="114">
        <v>0</v>
      </c>
      <c r="E209" s="114">
        <v>0</v>
      </c>
      <c r="F209" s="114">
        <v>0</v>
      </c>
      <c r="G209" s="66">
        <v>0</v>
      </c>
      <c r="H209" s="66"/>
      <c r="I209" s="66"/>
      <c r="J209" s="32">
        <f t="shared" si="81"/>
        <v>0</v>
      </c>
      <c r="K209" s="33">
        <f t="shared" si="104"/>
        <v>98.206276614010349</v>
      </c>
      <c r="L209" s="34">
        <f t="shared" si="82"/>
        <v>0.48811021533362486</v>
      </c>
      <c r="M209" s="32">
        <f t="shared" si="83"/>
        <v>0</v>
      </c>
      <c r="N209" s="32">
        <f t="shared" si="84"/>
        <v>2.1623282539279578</v>
      </c>
      <c r="O209" s="32">
        <f t="shared" si="85"/>
        <v>0.18209949078841953</v>
      </c>
      <c r="P209" s="33">
        <f t="shared" si="105"/>
        <v>9.5590960592988779E-3</v>
      </c>
      <c r="Q209" s="32">
        <f t="shared" si="86"/>
        <v>9.5590960592988779E-3</v>
      </c>
      <c r="R209" s="33">
        <f t="shared" si="106"/>
        <v>80.391122406703332</v>
      </c>
      <c r="S209" s="32">
        <f t="shared" si="87"/>
        <v>1.874797038803443</v>
      </c>
      <c r="T209" s="33">
        <f t="shared" si="88"/>
        <v>0.38059363939801083</v>
      </c>
      <c r="U209" s="33">
        <f t="shared" si="89"/>
        <v>74.644696915322257</v>
      </c>
      <c r="V209" s="33">
        <f t="shared" si="90"/>
        <v>75.025290554720272</v>
      </c>
      <c r="Y209" s="4"/>
      <c r="Z209" s="4"/>
      <c r="AA209" s="4"/>
      <c r="AB209" s="4"/>
      <c r="AC209" s="33">
        <f t="shared" si="91"/>
        <v>3057.918726635437</v>
      </c>
      <c r="AD209" s="33">
        <f t="shared" si="92"/>
        <v>1.4999132253573801</v>
      </c>
      <c r="AE209" s="43"/>
      <c r="AF209" s="3">
        <f t="shared" si="93"/>
        <v>1.2247094452797285</v>
      </c>
      <c r="AG209" s="3">
        <f t="shared" si="94"/>
        <v>76.25</v>
      </c>
      <c r="AH209" s="43"/>
      <c r="AI209" s="36" t="str">
        <f t="shared" si="95"/>
        <v>-</v>
      </c>
      <c r="AJ209" s="37">
        <f t="shared" si="107"/>
        <v>-82</v>
      </c>
      <c r="AK209" s="42"/>
      <c r="AL209" s="33">
        <f t="shared" si="97"/>
        <v>7178.0826147818898</v>
      </c>
      <c r="AM209" s="33">
        <f t="shared" si="98"/>
        <v>9535.2706655463353</v>
      </c>
      <c r="AN209" s="33">
        <f t="shared" si="22"/>
        <v>16377293.871777225</v>
      </c>
      <c r="AO209" s="33">
        <f t="shared" si="108"/>
        <v>5556335.5066666864</v>
      </c>
      <c r="AP209" s="43"/>
      <c r="AQ209" s="34">
        <f t="shared" si="96"/>
        <v>2.5798023763201378E-4</v>
      </c>
    </row>
    <row r="210" spans="1:43" x14ac:dyDescent="0.2">
      <c r="A210" s="154">
        <f t="shared" si="99"/>
        <v>42463</v>
      </c>
      <c r="B210" s="67">
        <v>72.75</v>
      </c>
      <c r="C210" s="64">
        <v>4.43</v>
      </c>
      <c r="D210" s="114">
        <v>0</v>
      </c>
      <c r="E210" s="114">
        <v>0</v>
      </c>
      <c r="F210" s="114">
        <v>0</v>
      </c>
      <c r="G210" s="66">
        <v>0</v>
      </c>
      <c r="H210" s="66"/>
      <c r="I210" s="66"/>
      <c r="J210" s="32">
        <f t="shared" ref="J210:J273" si="109">(D210*D$15*D$8+E210*E$15*E$8+F210*F$15*F$8+G210*G$15*G$8+H210*H$15*H$8+I210*I$15*I$8)*M$15</f>
        <v>0</v>
      </c>
      <c r="K210" s="33">
        <f t="shared" si="104"/>
        <v>96.028277041864868</v>
      </c>
      <c r="L210" s="34">
        <f t="shared" ref="L210:L273" si="110">K209/$K$3</f>
        <v>0.47672949812626381</v>
      </c>
      <c r="M210" s="32">
        <f t="shared" ref="M210:M273" si="111">IF(J210&gt;K$6,(J210-K$6)^2/(J210-K$6+K$3-K209),0)</f>
        <v>0</v>
      </c>
      <c r="N210" s="32">
        <f t="shared" ref="N210:N273" si="112">IF((J210-M210)&gt;C210,C210,(J210-M210+(C210-(J210-M210))*L210))</f>
        <v>2.1119116766993487</v>
      </c>
      <c r="O210" s="32">
        <f t="shared" ref="O210:O273" si="113">IF(K209&gt;(K$5/100*K$3),(K$4/100*L210*(K209-(K$5/100*K$3))),0)</f>
        <v>6.6087895446133332E-2</v>
      </c>
      <c r="P210" s="33">
        <f t="shared" si="105"/>
        <v>4.7795480296494389E-3</v>
      </c>
      <c r="Q210" s="32">
        <f t="shared" ref="Q210:Q273" si="114">P209*(1-0.5^(1/K$7))</f>
        <v>4.7795480296494389E-3</v>
      </c>
      <c r="R210" s="33">
        <f t="shared" si="106"/>
        <v>78.62107452877396</v>
      </c>
      <c r="S210" s="32">
        <f t="shared" ref="S210:S273" si="115">R209*(1-0.5^(1/K$8))</f>
        <v>1.8361357733755053</v>
      </c>
      <c r="T210" s="33">
        <f t="shared" ref="T210:T273" si="116">Q210*R$8/86.4</f>
        <v>0.19029681969900542</v>
      </c>
      <c r="U210" s="33">
        <f t="shared" ref="U210:U273" si="117">S210*R$8/86.4</f>
        <v>73.105405791802525</v>
      </c>
      <c r="V210" s="33">
        <f t="shared" ref="V210:V273" si="118">(Q210+S210)*R$8/86.4</f>
        <v>73.295702611501525</v>
      </c>
      <c r="Y210" s="4"/>
      <c r="Z210" s="4"/>
      <c r="AA210" s="4"/>
      <c r="AB210" s="4"/>
      <c r="AC210" s="33">
        <f t="shared" ref="AC210:AC273" si="119">(B210-B$16)^2</f>
        <v>3457.257886397289</v>
      </c>
      <c r="AD210" s="33">
        <f t="shared" ref="AD210:AD273" si="120">(B210-V210)^2</f>
        <v>0.2977913401995847</v>
      </c>
      <c r="AE210" s="43"/>
      <c r="AF210" s="3">
        <f t="shared" ref="AF210:AF273" si="121">B210-V210</f>
        <v>-0.54570261150152533</v>
      </c>
      <c r="AG210" s="3">
        <f t="shared" ref="AG210:AG273" si="122">B210</f>
        <v>72.75</v>
      </c>
      <c r="AH210" s="43"/>
      <c r="AI210" s="36" t="str">
        <f t="shared" ref="AI210:AI273" si="123">IF(V210&lt;B210,"-","+")</f>
        <v>+</v>
      </c>
      <c r="AJ210" s="37">
        <f t="shared" si="107"/>
        <v>-81</v>
      </c>
      <c r="AK210" s="42"/>
      <c r="AL210" s="33">
        <f t="shared" si="97"/>
        <v>7126.9599049636236</v>
      </c>
      <c r="AM210" s="33">
        <f t="shared" si="98"/>
        <v>9476.472214151785</v>
      </c>
      <c r="AN210" s="33">
        <f t="shared" si="22"/>
        <v>15904849.760066736</v>
      </c>
      <c r="AO210" s="33">
        <f t="shared" si="108"/>
        <v>5520208.0910266871</v>
      </c>
      <c r="AP210" s="43"/>
      <c r="AQ210" s="34">
        <f t="shared" ref="AQ210:AQ273" si="124">((V210-B210)/B210)^2</f>
        <v>5.6266003509563598E-5</v>
      </c>
    </row>
    <row r="211" spans="1:43" x14ac:dyDescent="0.2">
      <c r="A211" s="154">
        <f t="shared" si="99"/>
        <v>42464</v>
      </c>
      <c r="B211" s="67">
        <v>70.583333300000007</v>
      </c>
      <c r="C211" s="64">
        <v>4.43</v>
      </c>
      <c r="D211" s="114">
        <v>0</v>
      </c>
      <c r="E211" s="114">
        <v>0</v>
      </c>
      <c r="F211" s="114">
        <v>0</v>
      </c>
      <c r="G211" s="66">
        <v>0</v>
      </c>
      <c r="H211" s="66"/>
      <c r="I211" s="66"/>
      <c r="J211" s="32">
        <f t="shared" si="109"/>
        <v>0</v>
      </c>
      <c r="K211" s="33">
        <f t="shared" si="104"/>
        <v>93.963202928780106</v>
      </c>
      <c r="L211" s="34">
        <f t="shared" si="110"/>
        <v>0.46615668466924692</v>
      </c>
      <c r="M211" s="32">
        <f t="shared" si="111"/>
        <v>0</v>
      </c>
      <c r="N211" s="32">
        <f t="shared" si="112"/>
        <v>2.0650741130847639</v>
      </c>
      <c r="O211" s="32">
        <f t="shared" si="113"/>
        <v>0</v>
      </c>
      <c r="P211" s="33">
        <f t="shared" si="105"/>
        <v>2.3897740148247195E-3</v>
      </c>
      <c r="Q211" s="32">
        <f t="shared" si="114"/>
        <v>2.3897740148247195E-3</v>
      </c>
      <c r="R211" s="33">
        <f t="shared" si="106"/>
        <v>76.825366704803258</v>
      </c>
      <c r="S211" s="32">
        <f t="shared" si="115"/>
        <v>1.7957078239707023</v>
      </c>
      <c r="T211" s="33">
        <f t="shared" si="116"/>
        <v>9.5148409849502708E-2</v>
      </c>
      <c r="U211" s="33">
        <f t="shared" si="117"/>
        <v>71.495774472907584</v>
      </c>
      <c r="V211" s="33">
        <f t="shared" si="118"/>
        <v>71.590922882757084</v>
      </c>
      <c r="Y211" s="4"/>
      <c r="Z211" s="4"/>
      <c r="AA211" s="4"/>
      <c r="AB211" s="4"/>
      <c r="AC211" s="33">
        <f t="shared" si="119"/>
        <v>3716.7456242824583</v>
      </c>
      <c r="AD211" s="33">
        <f t="shared" si="120"/>
        <v>1.0152367672805815</v>
      </c>
      <c r="AE211" s="43"/>
      <c r="AF211" s="3">
        <f t="shared" si="121"/>
        <v>-1.0075895827570776</v>
      </c>
      <c r="AG211" s="3">
        <f t="shared" si="122"/>
        <v>70.583333300000007</v>
      </c>
      <c r="AH211" s="43"/>
      <c r="AI211" s="36" t="str">
        <f t="shared" si="123"/>
        <v>+</v>
      </c>
      <c r="AJ211" s="37">
        <f t="shared" si="107"/>
        <v>-80</v>
      </c>
      <c r="AK211" s="42"/>
      <c r="AL211" s="33">
        <f t="shared" ref="AL211:AL274" si="125">V211-V$16+AL210</f>
        <v>7074.1324154166132</v>
      </c>
      <c r="AM211" s="33">
        <f t="shared" ref="AM211:AM274" si="126">B211-B$16+AM210</f>
        <v>9415.5070960572339</v>
      </c>
      <c r="AN211" s="33">
        <f t="shared" si="22"/>
        <v>15422297.934834955</v>
      </c>
      <c r="AO211" s="33">
        <f t="shared" si="108"/>
        <v>5482035.3951449683</v>
      </c>
      <c r="AP211" s="43"/>
      <c r="AQ211" s="34">
        <f t="shared" si="124"/>
        <v>2.0378068107102857E-4</v>
      </c>
    </row>
    <row r="212" spans="1:43" x14ac:dyDescent="0.2">
      <c r="A212" s="154">
        <f t="shared" ref="A212:A275" si="127">A211+1</f>
        <v>42465</v>
      </c>
      <c r="B212" s="67">
        <v>68.333333300000007</v>
      </c>
      <c r="C212" s="64">
        <v>4.43</v>
      </c>
      <c r="D212" s="114">
        <v>0</v>
      </c>
      <c r="E212" s="114">
        <v>0</v>
      </c>
      <c r="F212" s="114">
        <v>0</v>
      </c>
      <c r="G212" s="66">
        <v>0</v>
      </c>
      <c r="H212" s="66"/>
      <c r="I212" s="66"/>
      <c r="J212" s="32">
        <f t="shared" si="109"/>
        <v>0</v>
      </c>
      <c r="K212" s="33">
        <f t="shared" si="104"/>
        <v>91.942537933758288</v>
      </c>
      <c r="L212" s="34">
        <f t="shared" si="110"/>
        <v>0.45613205305233062</v>
      </c>
      <c r="M212" s="32">
        <f t="shared" si="111"/>
        <v>0</v>
      </c>
      <c r="N212" s="32">
        <f t="shared" si="112"/>
        <v>2.0206649950218245</v>
      </c>
      <c r="O212" s="32">
        <f t="shared" si="113"/>
        <v>0</v>
      </c>
      <c r="P212" s="33">
        <f t="shared" si="105"/>
        <v>1.1948870074123597E-3</v>
      </c>
      <c r="Q212" s="32">
        <f t="shared" si="114"/>
        <v>1.1948870074123597E-3</v>
      </c>
      <c r="R212" s="33">
        <f t="shared" si="106"/>
        <v>75.070672904214916</v>
      </c>
      <c r="S212" s="32">
        <f t="shared" si="115"/>
        <v>1.7546938005883399</v>
      </c>
      <c r="T212" s="33">
        <f t="shared" si="116"/>
        <v>4.7574204924751354E-2</v>
      </c>
      <c r="U212" s="33">
        <f t="shared" si="117"/>
        <v>69.862808727128339</v>
      </c>
      <c r="V212" s="33">
        <f t="shared" si="118"/>
        <v>69.910382932053096</v>
      </c>
      <c r="Y212" s="4"/>
      <c r="Z212" s="4"/>
      <c r="AA212" s="4"/>
      <c r="AB212" s="4"/>
      <c r="AC212" s="33">
        <f t="shared" si="119"/>
        <v>3996.1511557079343</v>
      </c>
      <c r="AD212" s="33">
        <f t="shared" si="120"/>
        <v>2.4870855419587854</v>
      </c>
      <c r="AE212" s="43"/>
      <c r="AF212" s="3">
        <f t="shared" si="121"/>
        <v>-1.5770496320530896</v>
      </c>
      <c r="AG212" s="3">
        <f t="shared" si="122"/>
        <v>68.333333300000007</v>
      </c>
      <c r="AH212" s="43"/>
      <c r="AI212" s="36" t="str">
        <f t="shared" si="123"/>
        <v>+</v>
      </c>
      <c r="AJ212" s="37">
        <f t="shared" si="107"/>
        <v>-79</v>
      </c>
      <c r="AK212" s="42"/>
      <c r="AL212" s="33">
        <f t="shared" si="125"/>
        <v>7019.624385918899</v>
      </c>
      <c r="AM212" s="33">
        <f t="shared" si="126"/>
        <v>9352.2919779626827</v>
      </c>
      <c r="AN212" s="33">
        <f t="shared" si="22"/>
        <v>14929786.951234417</v>
      </c>
      <c r="AO212" s="33">
        <f t="shared" si="108"/>
        <v>5441338.0949713448</v>
      </c>
      <c r="AP212" s="43"/>
      <c r="AQ212" s="34">
        <f t="shared" si="124"/>
        <v>5.3262986078445886E-4</v>
      </c>
    </row>
    <row r="213" spans="1:43" x14ac:dyDescent="0.2">
      <c r="A213" s="154">
        <f t="shared" si="127"/>
        <v>42466</v>
      </c>
      <c r="B213" s="67">
        <v>66.375</v>
      </c>
      <c r="C213" s="64">
        <v>4.43</v>
      </c>
      <c r="D213" s="114">
        <v>0</v>
      </c>
      <c r="E213" s="114">
        <v>0</v>
      </c>
      <c r="F213" s="114">
        <v>0</v>
      </c>
      <c r="G213" s="66">
        <v>0</v>
      </c>
      <c r="H213" s="66"/>
      <c r="I213" s="66"/>
      <c r="J213" s="32">
        <f t="shared" si="109"/>
        <v>0</v>
      </c>
      <c r="K213" s="33">
        <f t="shared" si="104"/>
        <v>89.965327045182804</v>
      </c>
      <c r="L213" s="34">
        <f t="shared" si="110"/>
        <v>0.4463229996784383</v>
      </c>
      <c r="M213" s="32">
        <f t="shared" si="111"/>
        <v>0</v>
      </c>
      <c r="N213" s="32">
        <f t="shared" si="112"/>
        <v>1.9772108885754816</v>
      </c>
      <c r="O213" s="32">
        <f t="shared" si="113"/>
        <v>0</v>
      </c>
      <c r="P213" s="33">
        <f t="shared" si="105"/>
        <v>5.9744350370617987E-4</v>
      </c>
      <c r="Q213" s="32">
        <f t="shared" si="114"/>
        <v>5.9744350370617987E-4</v>
      </c>
      <c r="R213" s="33">
        <f t="shared" si="106"/>
        <v>73.356056365420244</v>
      </c>
      <c r="S213" s="32">
        <f t="shared" si="115"/>
        <v>1.7146165387946692</v>
      </c>
      <c r="T213" s="33">
        <f t="shared" si="116"/>
        <v>2.3787102462375677E-2</v>
      </c>
      <c r="U213" s="33">
        <f t="shared" si="117"/>
        <v>68.26713997052849</v>
      </c>
      <c r="V213" s="33">
        <f t="shared" si="118"/>
        <v>68.290927072990868</v>
      </c>
      <c r="Y213" s="4"/>
      <c r="Z213" s="4"/>
      <c r="AA213" s="4"/>
      <c r="AB213" s="4"/>
      <c r="AC213" s="33">
        <f t="shared" si="119"/>
        <v>4247.5787666778051</v>
      </c>
      <c r="AD213" s="33">
        <f t="shared" si="120"/>
        <v>3.6707765490193562</v>
      </c>
      <c r="AE213" s="43"/>
      <c r="AF213" s="3">
        <f t="shared" si="121"/>
        <v>-1.9159270729908684</v>
      </c>
      <c r="AG213" s="3">
        <f t="shared" si="122"/>
        <v>66.375</v>
      </c>
      <c r="AH213" s="43"/>
      <c r="AI213" s="36" t="str">
        <f t="shared" si="123"/>
        <v>+</v>
      </c>
      <c r="AJ213" s="37">
        <f t="shared" si="107"/>
        <v>-78</v>
      </c>
      <c r="AK213" s="42"/>
      <c r="AL213" s="33">
        <f t="shared" si="125"/>
        <v>6963.4969005621224</v>
      </c>
      <c r="AM213" s="33">
        <f t="shared" si="126"/>
        <v>9287.1185265681324</v>
      </c>
      <c r="AN213" s="33">
        <f t="shared" si="22"/>
        <v>14430386.057174712</v>
      </c>
      <c r="AO213" s="33">
        <f t="shared" si="108"/>
        <v>5399217.4608428143</v>
      </c>
      <c r="AP213" s="43"/>
      <c r="AQ213" s="34">
        <f t="shared" si="124"/>
        <v>8.331992691799179E-4</v>
      </c>
    </row>
    <row r="214" spans="1:43" x14ac:dyDescent="0.2">
      <c r="A214" s="154">
        <f t="shared" si="127"/>
        <v>42467</v>
      </c>
      <c r="B214" s="67">
        <v>64.75</v>
      </c>
      <c r="C214" s="64">
        <v>4.43</v>
      </c>
      <c r="D214" s="114">
        <v>0</v>
      </c>
      <c r="E214" s="114">
        <v>0</v>
      </c>
      <c r="F214" s="114">
        <v>0</v>
      </c>
      <c r="G214" s="66">
        <v>0</v>
      </c>
      <c r="H214" s="66"/>
      <c r="I214" s="66"/>
      <c r="J214" s="32">
        <f t="shared" si="109"/>
        <v>0</v>
      </c>
      <c r="K214" s="33">
        <f t="shared" si="104"/>
        <v>88.030635788822806</v>
      </c>
      <c r="L214" s="34">
        <f t="shared" si="110"/>
        <v>0.43672488856884856</v>
      </c>
      <c r="M214" s="32">
        <f t="shared" si="111"/>
        <v>0</v>
      </c>
      <c r="N214" s="32">
        <f t="shared" si="112"/>
        <v>1.9346912563599989</v>
      </c>
      <c r="O214" s="32">
        <f t="shared" si="113"/>
        <v>0</v>
      </c>
      <c r="P214" s="33">
        <f t="shared" si="105"/>
        <v>2.9872175185308993E-4</v>
      </c>
      <c r="Q214" s="32">
        <f t="shared" si="114"/>
        <v>2.9872175185308993E-4</v>
      </c>
      <c r="R214" s="33">
        <f t="shared" si="106"/>
        <v>71.680601722494814</v>
      </c>
      <c r="S214" s="32">
        <f t="shared" si="115"/>
        <v>1.6754546429254349</v>
      </c>
      <c r="T214" s="33">
        <f t="shared" si="116"/>
        <v>1.1893551231187838E-2</v>
      </c>
      <c r="U214" s="33">
        <f t="shared" si="117"/>
        <v>66.707916338697871</v>
      </c>
      <c r="V214" s="33">
        <f t="shared" si="118"/>
        <v>66.719809889929053</v>
      </c>
      <c r="Y214" s="4"/>
      <c r="Z214" s="4"/>
      <c r="AA214" s="4"/>
      <c r="AB214" s="4"/>
      <c r="AC214" s="33">
        <f t="shared" si="119"/>
        <v>4462.0331087100931</v>
      </c>
      <c r="AD214" s="33">
        <f t="shared" si="120"/>
        <v>3.8801510024623074</v>
      </c>
      <c r="AE214" s="43"/>
      <c r="AF214" s="3">
        <f t="shared" si="121"/>
        <v>-1.9698098899290528</v>
      </c>
      <c r="AG214" s="3">
        <f t="shared" si="122"/>
        <v>64.75</v>
      </c>
      <c r="AH214" s="43"/>
      <c r="AI214" s="36" t="str">
        <f t="shared" si="123"/>
        <v>+</v>
      </c>
      <c r="AJ214" s="37">
        <f t="shared" si="107"/>
        <v>-77</v>
      </c>
      <c r="AK214" s="42"/>
      <c r="AL214" s="33">
        <f t="shared" si="125"/>
        <v>6905.7982980222841</v>
      </c>
      <c r="AM214" s="33">
        <f t="shared" si="126"/>
        <v>9220.3200751735822</v>
      </c>
      <c r="AN214" s="33">
        <f t="shared" si="22"/>
        <v>13927348.886900473</v>
      </c>
      <c r="AO214" s="33">
        <f t="shared" si="108"/>
        <v>5357011.0569076026</v>
      </c>
      <c r="AP214" s="43"/>
      <c r="AQ214" s="34">
        <f t="shared" si="124"/>
        <v>9.2548435532262372E-4</v>
      </c>
    </row>
    <row r="215" spans="1:43" x14ac:dyDescent="0.2">
      <c r="A215" s="154">
        <f t="shared" si="127"/>
        <v>42468</v>
      </c>
      <c r="B215" s="67">
        <v>63.75</v>
      </c>
      <c r="C215" s="64">
        <v>4.43</v>
      </c>
      <c r="D215" s="114">
        <v>0</v>
      </c>
      <c r="E215" s="114">
        <v>0</v>
      </c>
      <c r="F215" s="114">
        <v>0.25</v>
      </c>
      <c r="G215" s="66">
        <v>0</v>
      </c>
      <c r="H215" s="66"/>
      <c r="I215" s="66"/>
      <c r="J215" s="32">
        <f t="shared" si="109"/>
        <v>8.7116871801179059E-3</v>
      </c>
      <c r="K215" s="33">
        <f t="shared" si="104"/>
        <v>86.141272579195501</v>
      </c>
      <c r="L215" s="34">
        <f t="shared" si="110"/>
        <v>0.42733318344088739</v>
      </c>
      <c r="M215" s="32">
        <f t="shared" si="111"/>
        <v>0</v>
      </c>
      <c r="N215" s="32">
        <f t="shared" si="112"/>
        <v>1.8980748968074279</v>
      </c>
      <c r="O215" s="32">
        <f t="shared" si="113"/>
        <v>0</v>
      </c>
      <c r="P215" s="33">
        <f t="shared" si="105"/>
        <v>1.4936087592654497E-4</v>
      </c>
      <c r="Q215" s="32">
        <f t="shared" si="114"/>
        <v>1.4936087592654497E-4</v>
      </c>
      <c r="R215" s="33">
        <f t="shared" si="106"/>
        <v>70.043414516500789</v>
      </c>
      <c r="S215" s="32">
        <f t="shared" si="115"/>
        <v>1.6371872059940287</v>
      </c>
      <c r="T215" s="33">
        <f t="shared" si="116"/>
        <v>5.9467756155939192E-3</v>
      </c>
      <c r="U215" s="33">
        <f t="shared" si="117"/>
        <v>65.184305423836321</v>
      </c>
      <c r="V215" s="33">
        <f t="shared" si="118"/>
        <v>65.190252199451919</v>
      </c>
      <c r="Y215" s="4"/>
      <c r="Z215" s="4"/>
      <c r="AA215" s="4"/>
      <c r="AB215" s="4"/>
      <c r="AC215" s="33">
        <f t="shared" si="119"/>
        <v>4596.6300114991936</v>
      </c>
      <c r="AD215" s="33">
        <f t="shared" si="120"/>
        <v>2.0743263980260904</v>
      </c>
      <c r="AE215" s="43"/>
      <c r="AF215" s="3">
        <f t="shared" si="121"/>
        <v>-1.4402521994519191</v>
      </c>
      <c r="AG215" s="3">
        <f t="shared" si="122"/>
        <v>63.75</v>
      </c>
      <c r="AH215" s="43"/>
      <c r="AI215" s="36" t="str">
        <f t="shared" si="123"/>
        <v>+</v>
      </c>
      <c r="AJ215" s="37">
        <f t="shared" si="107"/>
        <v>-76</v>
      </c>
      <c r="AK215" s="42"/>
      <c r="AL215" s="33">
        <f t="shared" si="125"/>
        <v>6846.5701377919686</v>
      </c>
      <c r="AM215" s="33">
        <f t="shared" si="126"/>
        <v>9152.5216237790319</v>
      </c>
      <c r="AN215" s="33">
        <f t="shared" si="22"/>
        <v>13425906.507055433</v>
      </c>
      <c r="AO215" s="33">
        <f t="shared" si="108"/>
        <v>5317412.2557259453</v>
      </c>
      <c r="AP215" s="43"/>
      <c r="AQ215" s="34">
        <f t="shared" si="124"/>
        <v>5.1040711062541252E-4</v>
      </c>
    </row>
    <row r="216" spans="1:43" x14ac:dyDescent="0.2">
      <c r="A216" s="154">
        <f t="shared" si="127"/>
        <v>42469</v>
      </c>
      <c r="B216" s="67">
        <v>62.166666599999999</v>
      </c>
      <c r="C216" s="64">
        <v>4.43</v>
      </c>
      <c r="D216" s="114">
        <v>0</v>
      </c>
      <c r="E216" s="114">
        <v>0</v>
      </c>
      <c r="F216" s="114">
        <v>0</v>
      </c>
      <c r="G216" s="66">
        <v>0</v>
      </c>
      <c r="H216" s="66"/>
      <c r="I216" s="66"/>
      <c r="J216" s="32">
        <f t="shared" si="109"/>
        <v>0</v>
      </c>
      <c r="K216" s="33">
        <f t="shared" si="104"/>
        <v>84.28881705722543</v>
      </c>
      <c r="L216" s="34">
        <f t="shared" si="110"/>
        <v>0.41816151737473545</v>
      </c>
      <c r="M216" s="32">
        <f t="shared" si="111"/>
        <v>0</v>
      </c>
      <c r="N216" s="32">
        <f t="shared" si="112"/>
        <v>1.852455521970078</v>
      </c>
      <c r="O216" s="32">
        <f t="shared" si="113"/>
        <v>0</v>
      </c>
      <c r="P216" s="33">
        <f t="shared" si="105"/>
        <v>7.4680437963272483E-5</v>
      </c>
      <c r="Q216" s="32">
        <f t="shared" si="114"/>
        <v>7.4680437963272483E-5</v>
      </c>
      <c r="R216" s="33">
        <f t="shared" si="106"/>
        <v>68.443620717970717</v>
      </c>
      <c r="S216" s="32">
        <f t="shared" si="115"/>
        <v>1.5997937985300765</v>
      </c>
      <c r="T216" s="33">
        <f t="shared" si="116"/>
        <v>2.9733878077969596E-3</v>
      </c>
      <c r="U216" s="33">
        <f t="shared" si="117"/>
        <v>63.695493830364157</v>
      </c>
      <c r="V216" s="33">
        <f t="shared" si="118"/>
        <v>63.698467218171942</v>
      </c>
      <c r="Y216" s="4"/>
      <c r="Z216" s="4"/>
      <c r="AA216" s="4"/>
      <c r="AB216" s="4"/>
      <c r="AC216" s="33">
        <f t="shared" si="119"/>
        <v>4813.832061277285</v>
      </c>
      <c r="AD216" s="33">
        <f t="shared" si="120"/>
        <v>2.3464131338319456</v>
      </c>
      <c r="AE216" s="43"/>
      <c r="AF216" s="3">
        <f t="shared" si="121"/>
        <v>-1.5318006181719426</v>
      </c>
      <c r="AG216" s="3">
        <f t="shared" si="122"/>
        <v>62.166666599999999</v>
      </c>
      <c r="AH216" s="43"/>
      <c r="AI216" s="36" t="str">
        <f t="shared" si="123"/>
        <v>+</v>
      </c>
      <c r="AJ216" s="37">
        <f t="shared" si="107"/>
        <v>-75</v>
      </c>
      <c r="AK216" s="42"/>
      <c r="AL216" s="33">
        <f t="shared" si="125"/>
        <v>6785.850192580373</v>
      </c>
      <c r="AM216" s="33">
        <f t="shared" si="126"/>
        <v>9083.1398389844817</v>
      </c>
      <c r="AN216" s="33">
        <f t="shared" si="22"/>
        <v>12922271.485463269</v>
      </c>
      <c r="AO216" s="33">
        <f t="shared" si="108"/>
        <v>5277539.7194755143</v>
      </c>
      <c r="AP216" s="43"/>
      <c r="AQ216" s="34">
        <f t="shared" si="124"/>
        <v>6.0714066081924551E-4</v>
      </c>
    </row>
    <row r="217" spans="1:43" x14ac:dyDescent="0.2">
      <c r="A217" s="154">
        <f t="shared" si="127"/>
        <v>42470</v>
      </c>
      <c r="B217" s="67">
        <v>61.666666599999999</v>
      </c>
      <c r="C217" s="64">
        <v>4.43</v>
      </c>
      <c r="D217" s="114">
        <v>0</v>
      </c>
      <c r="E217" s="114">
        <v>0</v>
      </c>
      <c r="F217" s="114">
        <v>7</v>
      </c>
      <c r="G217" s="66">
        <v>2.2000000000000002</v>
      </c>
      <c r="H217" s="66"/>
      <c r="I217" s="66"/>
      <c r="J217" s="32">
        <f t="shared" si="109"/>
        <v>1.188250967687333</v>
      </c>
      <c r="K217" s="33">
        <f t="shared" si="104"/>
        <v>82.962274846289375</v>
      </c>
      <c r="L217" s="34">
        <f t="shared" si="110"/>
        <v>0.40916901484090012</v>
      </c>
      <c r="M217" s="32">
        <f t="shared" si="111"/>
        <v>2.9071855133673276E-4</v>
      </c>
      <c r="N217" s="32">
        <f t="shared" si="112"/>
        <v>2.514502460072058</v>
      </c>
      <c r="O217" s="32">
        <f t="shared" si="113"/>
        <v>0</v>
      </c>
      <c r="P217" s="33">
        <f t="shared" si="105"/>
        <v>3.2805877031836904E-4</v>
      </c>
      <c r="Q217" s="32">
        <f t="shared" si="114"/>
        <v>3.7340218981636242E-5</v>
      </c>
      <c r="R217" s="33">
        <f t="shared" si="106"/>
        <v>66.880366260297762</v>
      </c>
      <c r="S217" s="32">
        <f t="shared" si="115"/>
        <v>1.5632544576729519</v>
      </c>
      <c r="T217" s="33">
        <f t="shared" si="116"/>
        <v>1.4866939038984798E-3</v>
      </c>
      <c r="U217" s="33">
        <f t="shared" si="117"/>
        <v>62.240686740682342</v>
      </c>
      <c r="V217" s="33">
        <f t="shared" si="118"/>
        <v>62.242173434586249</v>
      </c>
      <c r="Y217" s="4"/>
      <c r="Z217" s="4"/>
      <c r="AA217" s="4"/>
      <c r="AB217" s="4"/>
      <c r="AC217" s="33">
        <f t="shared" si="119"/>
        <v>4883.4638460718352</v>
      </c>
      <c r="AD217" s="33">
        <f t="shared" si="120"/>
        <v>0.331208116655485</v>
      </c>
      <c r="AE217" s="43"/>
      <c r="AF217" s="3">
        <f t="shared" si="121"/>
        <v>-0.57550683458624974</v>
      </c>
      <c r="AG217" s="3">
        <f t="shared" si="122"/>
        <v>61.666666599999999</v>
      </c>
      <c r="AH217" s="43"/>
      <c r="AI217" s="36" t="str">
        <f t="shared" si="123"/>
        <v>+</v>
      </c>
      <c r="AJ217" s="37">
        <f t="shared" si="107"/>
        <v>-74</v>
      </c>
      <c r="AK217" s="42"/>
      <c r="AL217" s="33">
        <f t="shared" si="125"/>
        <v>6723.6739535851921</v>
      </c>
      <c r="AM217" s="33">
        <f t="shared" si="126"/>
        <v>9013.2580541899315</v>
      </c>
      <c r="AN217" s="33">
        <f t="shared" si="22"/>
        <v>12424739.003669139</v>
      </c>
      <c r="AO217" s="33">
        <f t="shared" si="108"/>
        <v>5242195.3537420137</v>
      </c>
      <c r="AP217" s="43"/>
      <c r="AQ217" s="34">
        <f t="shared" si="124"/>
        <v>8.7096363954550655E-5</v>
      </c>
    </row>
    <row r="218" spans="1:43" x14ac:dyDescent="0.2">
      <c r="A218" s="154">
        <f t="shared" si="127"/>
        <v>42471</v>
      </c>
      <c r="B218" s="67">
        <v>60.791666599999999</v>
      </c>
      <c r="C218" s="64">
        <v>4.43</v>
      </c>
      <c r="D218" s="114">
        <v>0</v>
      </c>
      <c r="E218" s="114">
        <v>0</v>
      </c>
      <c r="F218" s="114">
        <v>36</v>
      </c>
      <c r="G218" s="66">
        <v>5.8</v>
      </c>
      <c r="H218" s="66"/>
      <c r="I218" s="66"/>
      <c r="J218" s="32">
        <f t="shared" si="109"/>
        <v>3.7440636878166975</v>
      </c>
      <c r="K218" s="33">
        <f t="shared" si="104"/>
        <v>82.661918796658298</v>
      </c>
      <c r="L218" s="34">
        <f t="shared" si="110"/>
        <v>0.40272948954509408</v>
      </c>
      <c r="M218" s="32">
        <f t="shared" si="111"/>
        <v>5.9864671922269207E-2</v>
      </c>
      <c r="N218" s="32">
        <f t="shared" si="112"/>
        <v>3.9845550655254938</v>
      </c>
      <c r="O218" s="32">
        <f t="shared" si="113"/>
        <v>0</v>
      </c>
      <c r="P218" s="33">
        <f t="shared" si="105"/>
        <v>6.0028701307428392E-2</v>
      </c>
      <c r="Q218" s="32">
        <f t="shared" si="114"/>
        <v>1.6402938515918452E-4</v>
      </c>
      <c r="R218" s="33">
        <f t="shared" si="106"/>
        <v>65.352816583783365</v>
      </c>
      <c r="S218" s="32">
        <f t="shared" si="115"/>
        <v>1.5275496765143959</v>
      </c>
      <c r="T218" s="33">
        <f t="shared" si="116"/>
        <v>6.5307995943008649E-3</v>
      </c>
      <c r="U218" s="33">
        <f t="shared" si="117"/>
        <v>60.819107490850939</v>
      </c>
      <c r="V218" s="33">
        <f t="shared" si="118"/>
        <v>60.825638290445248</v>
      </c>
      <c r="Y218" s="4"/>
      <c r="Z218" s="4"/>
      <c r="AA218" s="4"/>
      <c r="AB218" s="4"/>
      <c r="AC218" s="33">
        <f t="shared" si="119"/>
        <v>5006.522594462298</v>
      </c>
      <c r="AD218" s="33">
        <f t="shared" si="120"/>
        <v>1.1540757517078035E-3</v>
      </c>
      <c r="AE218" s="43"/>
      <c r="AF218" s="3">
        <f t="shared" si="121"/>
        <v>-3.3971690445248726E-2</v>
      </c>
      <c r="AG218" s="3">
        <f t="shared" si="122"/>
        <v>60.791666599999999</v>
      </c>
      <c r="AH218" s="43"/>
      <c r="AI218" s="36" t="str">
        <f t="shared" si="123"/>
        <v>+</v>
      </c>
      <c r="AJ218" s="37">
        <f t="shared" si="107"/>
        <v>-73</v>
      </c>
      <c r="AK218" s="42"/>
      <c r="AL218" s="33">
        <f t="shared" si="125"/>
        <v>6660.0811794458696</v>
      </c>
      <c r="AM218" s="33">
        <f t="shared" si="126"/>
        <v>8942.5012693953813</v>
      </c>
      <c r="AN218" s="33">
        <f t="shared" si="22"/>
        <v>11930927.978247629</v>
      </c>
      <c r="AO218" s="33">
        <f t="shared" si="108"/>
        <v>5209441.4670051374</v>
      </c>
      <c r="AP218" s="43"/>
      <c r="AQ218" s="34">
        <f t="shared" si="124"/>
        <v>3.1228147122169767E-7</v>
      </c>
    </row>
    <row r="219" spans="1:43" x14ac:dyDescent="0.2">
      <c r="A219" s="154">
        <f t="shared" si="127"/>
        <v>42472</v>
      </c>
      <c r="B219" s="67">
        <v>59.875</v>
      </c>
      <c r="C219" s="64">
        <v>4.43</v>
      </c>
      <c r="D219" s="114">
        <v>0</v>
      </c>
      <c r="E219" s="114">
        <v>0</v>
      </c>
      <c r="F219" s="114">
        <v>0</v>
      </c>
      <c r="G219" s="66">
        <v>0.4</v>
      </c>
      <c r="H219" s="66"/>
      <c r="I219" s="66"/>
      <c r="J219" s="32">
        <f t="shared" si="109"/>
        <v>0.17169522302618759</v>
      </c>
      <c r="K219" s="33">
        <f t="shared" si="104"/>
        <v>80.953182662262037</v>
      </c>
      <c r="L219" s="34">
        <f t="shared" si="110"/>
        <v>0.40127145046921503</v>
      </c>
      <c r="M219" s="32">
        <f t="shared" si="111"/>
        <v>0</v>
      </c>
      <c r="N219" s="32">
        <f t="shared" si="112"/>
        <v>1.8804313574224565</v>
      </c>
      <c r="O219" s="32">
        <f t="shared" si="113"/>
        <v>0</v>
      </c>
      <c r="P219" s="33">
        <f t="shared" si="105"/>
        <v>3.0014350653714196E-2</v>
      </c>
      <c r="Q219" s="32">
        <f t="shared" si="114"/>
        <v>3.0014350653714196E-2</v>
      </c>
      <c r="R219" s="33">
        <f t="shared" si="106"/>
        <v>63.860156190098813</v>
      </c>
      <c r="S219" s="32">
        <f t="shared" si="115"/>
        <v>1.4926603936845497</v>
      </c>
      <c r="T219" s="33">
        <f t="shared" si="116"/>
        <v>1.1950158130645467</v>
      </c>
      <c r="U219" s="33">
        <f t="shared" si="117"/>
        <v>59.429997155958922</v>
      </c>
      <c r="V219" s="33">
        <f t="shared" si="118"/>
        <v>60.625012969023466</v>
      </c>
      <c r="Y219" s="4"/>
      <c r="Z219" s="4"/>
      <c r="AA219" s="4"/>
      <c r="AB219" s="4"/>
      <c r="AC219" s="33">
        <f t="shared" si="119"/>
        <v>5137.0836348069579</v>
      </c>
      <c r="AD219" s="33">
        <f t="shared" si="120"/>
        <v>0.56251945370339429</v>
      </c>
      <c r="AE219" s="43"/>
      <c r="AF219" s="3">
        <f t="shared" si="121"/>
        <v>-0.75001296902346581</v>
      </c>
      <c r="AG219" s="3">
        <f t="shared" si="122"/>
        <v>59.875</v>
      </c>
      <c r="AH219" s="43"/>
      <c r="AI219" s="36" t="str">
        <f t="shared" si="123"/>
        <v>+</v>
      </c>
      <c r="AJ219" s="37">
        <f t="shared" si="107"/>
        <v>-72</v>
      </c>
      <c r="AK219" s="42"/>
      <c r="AL219" s="33">
        <f t="shared" si="125"/>
        <v>6596.2877799851258</v>
      </c>
      <c r="AM219" s="33">
        <f t="shared" si="126"/>
        <v>8870.827818000831</v>
      </c>
      <c r="AN219" s="33">
        <f t="shared" si="22"/>
        <v>11440928.010693105</v>
      </c>
      <c r="AO219" s="33">
        <f t="shared" si="108"/>
        <v>5173532.3845364861</v>
      </c>
      <c r="AP219" s="43"/>
      <c r="AQ219" s="34">
        <f t="shared" si="124"/>
        <v>1.5690850823094931E-4</v>
      </c>
    </row>
    <row r="220" spans="1:43" x14ac:dyDescent="0.2">
      <c r="A220" s="154">
        <f t="shared" si="127"/>
        <v>42473</v>
      </c>
      <c r="B220" s="67">
        <v>60.625</v>
      </c>
      <c r="C220" s="64">
        <v>4.43</v>
      </c>
      <c r="D220" s="114">
        <v>0</v>
      </c>
      <c r="E220" s="114">
        <v>0</v>
      </c>
      <c r="F220" s="114">
        <v>0</v>
      </c>
      <c r="G220" s="66">
        <v>0</v>
      </c>
      <c r="H220" s="66"/>
      <c r="I220" s="66"/>
      <c r="J220" s="32">
        <f t="shared" si="109"/>
        <v>0</v>
      </c>
      <c r="K220" s="33">
        <f t="shared" si="104"/>
        <v>79.212296258408543</v>
      </c>
      <c r="L220" s="34">
        <f t="shared" si="110"/>
        <v>0.39297661486534968</v>
      </c>
      <c r="M220" s="32">
        <f t="shared" si="111"/>
        <v>0</v>
      </c>
      <c r="N220" s="32">
        <f t="shared" si="112"/>
        <v>1.740886403853499</v>
      </c>
      <c r="O220" s="32">
        <f t="shared" si="113"/>
        <v>0</v>
      </c>
      <c r="P220" s="33">
        <f t="shared" si="105"/>
        <v>1.5007175326857098E-2</v>
      </c>
      <c r="Q220" s="32">
        <f t="shared" si="114"/>
        <v>1.5007175326857098E-2</v>
      </c>
      <c r="R220" s="33">
        <f t="shared" si="106"/>
        <v>62.401588206922966</v>
      </c>
      <c r="S220" s="32">
        <f t="shared" si="115"/>
        <v>1.4585679831758436</v>
      </c>
      <c r="T220" s="33">
        <f t="shared" si="116"/>
        <v>0.59750790653227337</v>
      </c>
      <c r="U220" s="33">
        <f t="shared" si="117"/>
        <v>58.072614144964135</v>
      </c>
      <c r="V220" s="33">
        <f t="shared" si="118"/>
        <v>58.670122051496413</v>
      </c>
      <c r="Y220" s="4"/>
      <c r="Z220" s="4"/>
      <c r="AA220" s="4"/>
      <c r="AB220" s="4"/>
      <c r="AC220" s="33">
        <f t="shared" si="119"/>
        <v>5030.1359577151325</v>
      </c>
      <c r="AD220" s="33">
        <f t="shared" si="120"/>
        <v>3.8215477935455913</v>
      </c>
      <c r="AE220" s="43"/>
      <c r="AF220" s="3">
        <f t="shared" si="121"/>
        <v>1.9548779485035865</v>
      </c>
      <c r="AG220" s="3">
        <f t="shared" si="122"/>
        <v>60.625</v>
      </c>
      <c r="AH220" s="43"/>
      <c r="AI220" s="36" t="str">
        <f t="shared" si="123"/>
        <v>-</v>
      </c>
      <c r="AJ220" s="37">
        <f t="shared" si="107"/>
        <v>-73</v>
      </c>
      <c r="AK220" s="42"/>
      <c r="AL220" s="33">
        <f t="shared" si="125"/>
        <v>6530.5394896068547</v>
      </c>
      <c r="AM220" s="33">
        <f t="shared" si="126"/>
        <v>8799.9043666062807</v>
      </c>
      <c r="AN220" s="33">
        <f t="shared" si="22"/>
        <v>10966168.928863602</v>
      </c>
      <c r="AO220" s="33">
        <f t="shared" si="108"/>
        <v>5150016.9449586207</v>
      </c>
      <c r="AP220" s="43"/>
      <c r="AQ220" s="34">
        <f t="shared" si="124"/>
        <v>1.0397664312335755E-3</v>
      </c>
    </row>
    <row r="221" spans="1:43" x14ac:dyDescent="0.2">
      <c r="A221" s="154">
        <f t="shared" si="127"/>
        <v>42474</v>
      </c>
      <c r="B221" s="67">
        <v>58.916666599999999</v>
      </c>
      <c r="C221" s="64">
        <v>4.43</v>
      </c>
      <c r="D221" s="114">
        <v>0</v>
      </c>
      <c r="E221" s="114">
        <v>1.25</v>
      </c>
      <c r="F221" s="114">
        <v>0</v>
      </c>
      <c r="G221" s="66">
        <v>0</v>
      </c>
      <c r="H221" s="66"/>
      <c r="I221" s="66"/>
      <c r="J221" s="32">
        <f t="shared" si="109"/>
        <v>0.24744938393027244</v>
      </c>
      <c r="K221" s="33">
        <f t="shared" si="104"/>
        <v>77.603998013185702</v>
      </c>
      <c r="L221" s="34">
        <f t="shared" si="110"/>
        <v>0.38452570999227448</v>
      </c>
      <c r="M221" s="32">
        <f t="shared" si="111"/>
        <v>0</v>
      </c>
      <c r="N221" s="32">
        <f t="shared" si="112"/>
        <v>1.8557476291531096</v>
      </c>
      <c r="O221" s="32">
        <f t="shared" si="113"/>
        <v>0</v>
      </c>
      <c r="P221" s="33">
        <f t="shared" si="105"/>
        <v>7.503587663428549E-3</v>
      </c>
      <c r="Q221" s="32">
        <f t="shared" si="114"/>
        <v>7.503587663428549E-3</v>
      </c>
      <c r="R221" s="33">
        <f t="shared" si="106"/>
        <v>60.976333962523654</v>
      </c>
      <c r="S221" s="32">
        <f t="shared" si="115"/>
        <v>1.4252542443993088</v>
      </c>
      <c r="T221" s="33">
        <f t="shared" si="116"/>
        <v>0.29875395326613668</v>
      </c>
      <c r="U221" s="33">
        <f t="shared" si="117"/>
        <v>56.746233804787288</v>
      </c>
      <c r="V221" s="33">
        <f t="shared" si="118"/>
        <v>57.044987758053438</v>
      </c>
      <c r="Y221" s="4"/>
      <c r="Z221" s="4"/>
      <c r="AA221" s="4"/>
      <c r="AB221" s="4"/>
      <c r="AC221" s="33">
        <f t="shared" si="119"/>
        <v>5275.3761624418621</v>
      </c>
      <c r="AD221" s="33">
        <f t="shared" si="120"/>
        <v>3.5031816873904216</v>
      </c>
      <c r="AE221" s="43"/>
      <c r="AF221" s="3">
        <f t="shared" si="121"/>
        <v>1.8716788419465615</v>
      </c>
      <c r="AG221" s="3">
        <f t="shared" si="122"/>
        <v>58.916666599999999</v>
      </c>
      <c r="AH221" s="43"/>
      <c r="AI221" s="36" t="str">
        <f t="shared" si="123"/>
        <v>-</v>
      </c>
      <c r="AJ221" s="37">
        <f t="shared" si="107"/>
        <v>-74</v>
      </c>
      <c r="AK221" s="42"/>
      <c r="AL221" s="33">
        <f t="shared" si="125"/>
        <v>6463.1660649351406</v>
      </c>
      <c r="AM221" s="33">
        <f t="shared" si="126"/>
        <v>8727.2725818117306</v>
      </c>
      <c r="AN221" s="33">
        <f t="shared" si="22"/>
        <v>10490400.996536518</v>
      </c>
      <c r="AO221" s="33">
        <f t="shared" si="108"/>
        <v>5126178.3197630439</v>
      </c>
      <c r="AP221" s="43"/>
      <c r="AQ221" s="34">
        <f t="shared" si="124"/>
        <v>1.0092211130278378E-3</v>
      </c>
    </row>
    <row r="222" spans="1:43" x14ac:dyDescent="0.2">
      <c r="A222" s="154">
        <f t="shared" si="127"/>
        <v>42475</v>
      </c>
      <c r="B222" s="67">
        <v>58</v>
      </c>
      <c r="C222" s="64">
        <v>4.43</v>
      </c>
      <c r="D222" s="114">
        <v>0</v>
      </c>
      <c r="E222" s="114">
        <v>0</v>
      </c>
      <c r="F222" s="114">
        <v>1.75</v>
      </c>
      <c r="G222" s="66">
        <v>1.2</v>
      </c>
      <c r="H222" s="66"/>
      <c r="I222" s="66"/>
      <c r="J222" s="32">
        <f t="shared" si="109"/>
        <v>0.57606747933938807</v>
      </c>
      <c r="K222" s="33">
        <f t="shared" si="104"/>
        <v>76.152150577863864</v>
      </c>
      <c r="L222" s="34">
        <f t="shared" si="110"/>
        <v>0.37671843695721213</v>
      </c>
      <c r="M222" s="32">
        <f t="shared" si="111"/>
        <v>0</v>
      </c>
      <c r="N222" s="32">
        <f t="shared" si="112"/>
        <v>2.0279149146612223</v>
      </c>
      <c r="O222" s="32">
        <f t="shared" si="113"/>
        <v>0</v>
      </c>
      <c r="P222" s="33">
        <f t="shared" si="105"/>
        <v>3.7517938317142745E-3</v>
      </c>
      <c r="Q222" s="32">
        <f t="shared" si="114"/>
        <v>3.7517938317142745E-3</v>
      </c>
      <c r="R222" s="33">
        <f t="shared" si="106"/>
        <v>59.583632570055649</v>
      </c>
      <c r="S222" s="32">
        <f t="shared" si="115"/>
        <v>1.3927013924680036</v>
      </c>
      <c r="T222" s="33">
        <f t="shared" si="116"/>
        <v>0.14937697663306834</v>
      </c>
      <c r="U222" s="33">
        <f t="shared" si="117"/>
        <v>55.450148033448286</v>
      </c>
      <c r="V222" s="33">
        <f t="shared" si="118"/>
        <v>55.599525010081358</v>
      </c>
      <c r="Y222" s="4"/>
      <c r="Z222" s="4"/>
      <c r="AA222" s="4"/>
      <c r="AB222" s="4"/>
      <c r="AC222" s="33">
        <f t="shared" si="119"/>
        <v>5409.374702536521</v>
      </c>
      <c r="AD222" s="33">
        <f t="shared" si="120"/>
        <v>5.7622801772249055</v>
      </c>
      <c r="AE222" s="43"/>
      <c r="AF222" s="3">
        <f t="shared" si="121"/>
        <v>2.4004749899186422</v>
      </c>
      <c r="AG222" s="3">
        <f t="shared" si="122"/>
        <v>58</v>
      </c>
      <c r="AH222" s="43"/>
      <c r="AI222" s="36" t="str">
        <f t="shared" si="123"/>
        <v>-</v>
      </c>
      <c r="AJ222" s="37">
        <f t="shared" si="107"/>
        <v>-75</v>
      </c>
      <c r="AK222" s="42"/>
      <c r="AL222" s="33">
        <f t="shared" si="125"/>
        <v>6394.3471775154549</v>
      </c>
      <c r="AM222" s="33">
        <f t="shared" si="126"/>
        <v>8653.7241304171803</v>
      </c>
      <c r="AN222" s="33">
        <f t="shared" si="22"/>
        <v>10019379.852610666</v>
      </c>
      <c r="AO222" s="33">
        <f t="shared" si="108"/>
        <v>5104784.2153034853</v>
      </c>
      <c r="AP222" s="43"/>
      <c r="AQ222" s="34">
        <f t="shared" si="124"/>
        <v>1.712925141862338E-3</v>
      </c>
    </row>
    <row r="223" spans="1:43" x14ac:dyDescent="0.2">
      <c r="A223" s="154">
        <f t="shared" si="127"/>
        <v>42476</v>
      </c>
      <c r="B223" s="67">
        <v>57.75</v>
      </c>
      <c r="C223" s="64">
        <v>4.43</v>
      </c>
      <c r="D223" s="114">
        <v>0</v>
      </c>
      <c r="E223" s="114">
        <v>0</v>
      </c>
      <c r="F223" s="114">
        <v>0</v>
      </c>
      <c r="G223" s="66">
        <v>0</v>
      </c>
      <c r="H223" s="66"/>
      <c r="I223" s="66"/>
      <c r="J223" s="32">
        <f t="shared" si="109"/>
        <v>0</v>
      </c>
      <c r="K223" s="33">
        <f t="shared" si="104"/>
        <v>74.514509669805918</v>
      </c>
      <c r="L223" s="34">
        <f t="shared" si="110"/>
        <v>0.36967063387312554</v>
      </c>
      <c r="M223" s="32">
        <f t="shared" si="111"/>
        <v>0</v>
      </c>
      <c r="N223" s="32">
        <f t="shared" si="112"/>
        <v>1.6376409080579462</v>
      </c>
      <c r="O223" s="32">
        <f t="shared" si="113"/>
        <v>0</v>
      </c>
      <c r="P223" s="33">
        <f t="shared" si="105"/>
        <v>1.8758969158571373E-3</v>
      </c>
      <c r="Q223" s="32">
        <f t="shared" si="114"/>
        <v>1.8758969158571373E-3</v>
      </c>
      <c r="R223" s="33">
        <f t="shared" si="106"/>
        <v>58.22274052135328</v>
      </c>
      <c r="S223" s="32">
        <f t="shared" si="115"/>
        <v>1.3608920487023648</v>
      </c>
      <c r="T223" s="33">
        <f t="shared" si="116"/>
        <v>7.4688488316534171E-2</v>
      </c>
      <c r="U223" s="33">
        <f t="shared" si="117"/>
        <v>54.183664902038593</v>
      </c>
      <c r="V223" s="33">
        <f t="shared" si="118"/>
        <v>54.258353390355133</v>
      </c>
      <c r="Y223" s="4"/>
      <c r="Z223" s="4"/>
      <c r="AA223" s="4"/>
      <c r="AB223" s="4"/>
      <c r="AC223" s="33">
        <f t="shared" si="119"/>
        <v>5446.2114282337961</v>
      </c>
      <c r="AD223" s="33">
        <f t="shared" si="120"/>
        <v>12.191596046644497</v>
      </c>
      <c r="AE223" s="43"/>
      <c r="AF223" s="3">
        <f t="shared" si="121"/>
        <v>3.4916466096448673</v>
      </c>
      <c r="AG223" s="3">
        <f t="shared" si="122"/>
        <v>57.75</v>
      </c>
      <c r="AH223" s="43"/>
      <c r="AI223" s="36" t="str">
        <f t="shared" si="123"/>
        <v>-</v>
      </c>
      <c r="AJ223" s="37">
        <f t="shared" si="107"/>
        <v>-76</v>
      </c>
      <c r="AK223" s="42"/>
      <c r="AL223" s="33">
        <f t="shared" si="125"/>
        <v>6324.187118476043</v>
      </c>
      <c r="AM223" s="33">
        <f t="shared" si="126"/>
        <v>8579.92567902263</v>
      </c>
      <c r="AN223" s="33">
        <f t="shared" si="22"/>
        <v>9557631.624615211</v>
      </c>
      <c r="AO223" s="33">
        <f t="shared" si="108"/>
        <v>5088356.453536788</v>
      </c>
      <c r="AP223" s="43"/>
      <c r="AQ223" s="34">
        <f t="shared" si="124"/>
        <v>3.6555824805815469E-3</v>
      </c>
    </row>
    <row r="224" spans="1:43" x14ac:dyDescent="0.2">
      <c r="A224" s="154">
        <f t="shared" si="127"/>
        <v>42477</v>
      </c>
      <c r="B224" s="67">
        <v>56.2083333</v>
      </c>
      <c r="C224" s="64">
        <v>4.43</v>
      </c>
      <c r="D224" s="114">
        <v>0</v>
      </c>
      <c r="E224" s="114">
        <v>0</v>
      </c>
      <c r="F224" s="114">
        <v>0</v>
      </c>
      <c r="G224" s="66">
        <v>0</v>
      </c>
      <c r="H224" s="66"/>
      <c r="I224" s="66"/>
      <c r="J224" s="32">
        <f t="shared" si="109"/>
        <v>0</v>
      </c>
      <c r="K224" s="33">
        <f t="shared" si="104"/>
        <v>72.912085990984366</v>
      </c>
      <c r="L224" s="34">
        <f t="shared" si="110"/>
        <v>0.36172092072721318</v>
      </c>
      <c r="M224" s="32">
        <f t="shared" si="111"/>
        <v>0</v>
      </c>
      <c r="N224" s="32">
        <f t="shared" si="112"/>
        <v>1.6024236788215542</v>
      </c>
      <c r="O224" s="32">
        <f t="shared" si="113"/>
        <v>0</v>
      </c>
      <c r="P224" s="33">
        <f t="shared" si="105"/>
        <v>9.3794845792856863E-4</v>
      </c>
      <c r="Q224" s="32">
        <f t="shared" si="114"/>
        <v>9.3794845792856863E-4</v>
      </c>
      <c r="R224" s="33">
        <f t="shared" si="106"/>
        <v>56.89293129000086</v>
      </c>
      <c r="S224" s="32">
        <f t="shared" si="115"/>
        <v>1.3298092313524188</v>
      </c>
      <c r="T224" s="33">
        <f t="shared" si="116"/>
        <v>3.7344244158267086E-2</v>
      </c>
      <c r="U224" s="33">
        <f t="shared" si="117"/>
        <v>52.946108285327782</v>
      </c>
      <c r="V224" s="33">
        <f t="shared" si="118"/>
        <v>52.983452529486051</v>
      </c>
      <c r="Y224" s="4"/>
      <c r="Z224" s="4"/>
      <c r="AA224" s="4"/>
      <c r="AB224" s="4"/>
      <c r="AC224" s="33">
        <f t="shared" si="119"/>
        <v>5676.13339450078</v>
      </c>
      <c r="AD224" s="33">
        <f t="shared" si="120"/>
        <v>10.399855984030637</v>
      </c>
      <c r="AE224" s="43"/>
      <c r="AF224" s="3">
        <f t="shared" si="121"/>
        <v>3.2248807705139484</v>
      </c>
      <c r="AG224" s="3">
        <f t="shared" si="122"/>
        <v>56.2083333</v>
      </c>
      <c r="AH224" s="43"/>
      <c r="AI224" s="36" t="str">
        <f t="shared" si="123"/>
        <v>-</v>
      </c>
      <c r="AJ224" s="37">
        <f t="shared" si="107"/>
        <v>-77</v>
      </c>
      <c r="AK224" s="42"/>
      <c r="AL224" s="33">
        <f t="shared" si="125"/>
        <v>6252.7521585757613</v>
      </c>
      <c r="AM224" s="33">
        <f t="shared" si="126"/>
        <v>8504.5855609280788</v>
      </c>
      <c r="AN224" s="33">
        <f t="shared" si="22"/>
        <v>9097473.4868925419</v>
      </c>
      <c r="AO224" s="33">
        <f t="shared" si="108"/>
        <v>5070753.6719496148</v>
      </c>
      <c r="AP224" s="43"/>
      <c r="AQ224" s="34">
        <f t="shared" si="124"/>
        <v>3.291742917992981E-3</v>
      </c>
    </row>
    <row r="225" spans="1:43" x14ac:dyDescent="0.2">
      <c r="A225" s="154">
        <f t="shared" si="127"/>
        <v>42478</v>
      </c>
      <c r="B225" s="67">
        <v>55.625</v>
      </c>
      <c r="C225" s="64">
        <v>4.43</v>
      </c>
      <c r="D225" s="114">
        <v>0</v>
      </c>
      <c r="E225" s="114">
        <v>0</v>
      </c>
      <c r="F225" s="114">
        <v>0</v>
      </c>
      <c r="G225" s="66">
        <v>0</v>
      </c>
      <c r="H225" s="66"/>
      <c r="I225" s="66"/>
      <c r="J225" s="32">
        <f t="shared" si="109"/>
        <v>0</v>
      </c>
      <c r="K225" s="33">
        <f t="shared" si="104"/>
        <v>71.344122200013203</v>
      </c>
      <c r="L225" s="34">
        <f t="shared" si="110"/>
        <v>0.35394216500477849</v>
      </c>
      <c r="M225" s="32">
        <f t="shared" si="111"/>
        <v>0</v>
      </c>
      <c r="N225" s="32">
        <f t="shared" si="112"/>
        <v>1.5679637909711686</v>
      </c>
      <c r="O225" s="32">
        <f t="shared" si="113"/>
        <v>0</v>
      </c>
      <c r="P225" s="33">
        <f t="shared" si="105"/>
        <v>4.6897422896428431E-4</v>
      </c>
      <c r="Q225" s="32">
        <f t="shared" si="114"/>
        <v>4.6897422896428431E-4</v>
      </c>
      <c r="R225" s="33">
        <f t="shared" si="106"/>
        <v>55.593494943468961</v>
      </c>
      <c r="S225" s="32">
        <f t="shared" si="115"/>
        <v>1.2994363465318983</v>
      </c>
      <c r="T225" s="33">
        <f t="shared" si="116"/>
        <v>1.8672122079133543E-2</v>
      </c>
      <c r="U225" s="33">
        <f t="shared" si="117"/>
        <v>51.736817500807064</v>
      </c>
      <c r="V225" s="33">
        <f t="shared" si="118"/>
        <v>51.755489622886195</v>
      </c>
      <c r="Y225" s="4"/>
      <c r="Z225" s="4"/>
      <c r="AA225" s="4"/>
      <c r="AB225" s="4"/>
      <c r="AC225" s="33">
        <f t="shared" si="119"/>
        <v>5764.3704716606353</v>
      </c>
      <c r="AD225" s="33">
        <f t="shared" si="120"/>
        <v>14.973110558591422</v>
      </c>
      <c r="AE225" s="43"/>
      <c r="AF225" s="3">
        <f t="shared" si="121"/>
        <v>3.8695103771138051</v>
      </c>
      <c r="AG225" s="3">
        <f t="shared" si="122"/>
        <v>55.625</v>
      </c>
      <c r="AH225" s="43"/>
      <c r="AI225" s="36" t="str">
        <f t="shared" si="123"/>
        <v>-</v>
      </c>
      <c r="AJ225" s="37">
        <f t="shared" si="107"/>
        <v>-78</v>
      </c>
      <c r="AK225" s="42"/>
      <c r="AL225" s="33">
        <f t="shared" si="125"/>
        <v>6180.0892357688799</v>
      </c>
      <c r="AM225" s="33">
        <f t="shared" si="126"/>
        <v>8428.6621095335286</v>
      </c>
      <c r="AN225" s="33">
        <f t="shared" si="22"/>
        <v>8645236.9511006493</v>
      </c>
      <c r="AO225" s="33">
        <f t="shared" si="108"/>
        <v>5056079.9686302105</v>
      </c>
      <c r="AP225" s="43"/>
      <c r="AQ225" s="34">
        <f t="shared" si="124"/>
        <v>4.8391823040012678E-3</v>
      </c>
    </row>
    <row r="226" spans="1:43" x14ac:dyDescent="0.2">
      <c r="A226" s="154">
        <f t="shared" si="127"/>
        <v>42479</v>
      </c>
      <c r="B226" s="67">
        <v>54.75</v>
      </c>
      <c r="C226" s="64">
        <v>4.43</v>
      </c>
      <c r="D226" s="114">
        <v>0</v>
      </c>
      <c r="E226" s="114">
        <v>0</v>
      </c>
      <c r="F226" s="114">
        <v>0</v>
      </c>
      <c r="G226" s="66">
        <v>0</v>
      </c>
      <c r="H226" s="66"/>
      <c r="I226" s="66"/>
      <c r="J226" s="32">
        <f t="shared" si="109"/>
        <v>0</v>
      </c>
      <c r="K226" s="33">
        <f t="shared" si="104"/>
        <v>69.809877242022623</v>
      </c>
      <c r="L226" s="34">
        <f t="shared" si="110"/>
        <v>0.34633069029132624</v>
      </c>
      <c r="M226" s="32">
        <f t="shared" si="111"/>
        <v>0</v>
      </c>
      <c r="N226" s="32">
        <f t="shared" si="112"/>
        <v>1.534244957990575</v>
      </c>
      <c r="O226" s="32">
        <f t="shared" si="113"/>
        <v>0</v>
      </c>
      <c r="P226" s="33">
        <f t="shared" si="105"/>
        <v>2.3448711448214216E-4</v>
      </c>
      <c r="Q226" s="32">
        <f t="shared" si="114"/>
        <v>2.3448711448214216E-4</v>
      </c>
      <c r="R226" s="33">
        <f t="shared" si="106"/>
        <v>54.323737764109538</v>
      </c>
      <c r="S226" s="32">
        <f t="shared" si="115"/>
        <v>1.2697571793594216</v>
      </c>
      <c r="T226" s="33">
        <f t="shared" si="116"/>
        <v>9.3360610395667714E-3</v>
      </c>
      <c r="U226" s="33">
        <f t="shared" si="117"/>
        <v>50.555146955976973</v>
      </c>
      <c r="V226" s="33">
        <f t="shared" si="118"/>
        <v>50.564483017016535</v>
      </c>
      <c r="Y226" s="4"/>
      <c r="Z226" s="4"/>
      <c r="AA226" s="4"/>
      <c r="AB226" s="4"/>
      <c r="AC226" s="33">
        <f t="shared" si="119"/>
        <v>5898.0021366010978</v>
      </c>
      <c r="AD226" s="33">
        <f t="shared" si="120"/>
        <v>17.518552414843008</v>
      </c>
      <c r="AE226" s="43"/>
      <c r="AF226" s="3">
        <f t="shared" si="121"/>
        <v>4.1855169829834651</v>
      </c>
      <c r="AG226" s="3">
        <f t="shared" si="122"/>
        <v>54.75</v>
      </c>
      <c r="AH226" s="43"/>
      <c r="AI226" s="36" t="str">
        <f t="shared" si="123"/>
        <v>-</v>
      </c>
      <c r="AJ226" s="37">
        <f t="shared" si="107"/>
        <v>-79</v>
      </c>
      <c r="AK226" s="42"/>
      <c r="AL226" s="33">
        <f t="shared" si="125"/>
        <v>6106.2353063561295</v>
      </c>
      <c r="AM226" s="33">
        <f t="shared" si="126"/>
        <v>8351.8636581389783</v>
      </c>
      <c r="AN226" s="33">
        <f t="shared" si="22"/>
        <v>8199517.3007522561</v>
      </c>
      <c r="AO226" s="33">
        <f t="shared" si="108"/>
        <v>5042846.694330954</v>
      </c>
      <c r="AP226" s="43"/>
      <c r="AQ226" s="34">
        <f t="shared" si="124"/>
        <v>5.8442659376887083E-3</v>
      </c>
    </row>
    <row r="227" spans="1:43" x14ac:dyDescent="0.2">
      <c r="A227" s="154">
        <f t="shared" si="127"/>
        <v>42480</v>
      </c>
      <c r="B227" s="67">
        <v>53.541666599999999</v>
      </c>
      <c r="C227" s="64">
        <v>4.43</v>
      </c>
      <c r="D227" s="114">
        <v>0</v>
      </c>
      <c r="E227" s="114">
        <v>0</v>
      </c>
      <c r="F227" s="114">
        <v>0</v>
      </c>
      <c r="G227" s="66">
        <v>0</v>
      </c>
      <c r="H227" s="66"/>
      <c r="I227" s="66"/>
      <c r="J227" s="32">
        <f t="shared" si="109"/>
        <v>0</v>
      </c>
      <c r="K227" s="33">
        <f t="shared" si="104"/>
        <v>68.308625998419899</v>
      </c>
      <c r="L227" s="34">
        <f t="shared" si="110"/>
        <v>0.33888289923311954</v>
      </c>
      <c r="M227" s="32">
        <f t="shared" si="111"/>
        <v>0</v>
      </c>
      <c r="N227" s="32">
        <f t="shared" si="112"/>
        <v>1.5012512436027194</v>
      </c>
      <c r="O227" s="32">
        <f t="shared" si="113"/>
        <v>0</v>
      </c>
      <c r="P227" s="33">
        <f t="shared" si="105"/>
        <v>1.1724355724107108E-4</v>
      </c>
      <c r="Q227" s="32">
        <f t="shared" si="114"/>
        <v>1.1724355724107108E-4</v>
      </c>
      <c r="R227" s="33">
        <f t="shared" si="106"/>
        <v>53.08298187880753</v>
      </c>
      <c r="S227" s="32">
        <f t="shared" si="115"/>
        <v>1.2407558853020095</v>
      </c>
      <c r="T227" s="33">
        <f t="shared" si="116"/>
        <v>4.6680305197833857E-3</v>
      </c>
      <c r="U227" s="33">
        <f t="shared" si="117"/>
        <v>49.40046580369112</v>
      </c>
      <c r="V227" s="33">
        <f t="shared" si="118"/>
        <v>49.405133834210901</v>
      </c>
      <c r="Y227" s="4"/>
      <c r="Z227" s="4"/>
      <c r="AA227" s="4"/>
      <c r="AB227" s="4"/>
      <c r="AC227" s="33">
        <f t="shared" si="119"/>
        <v>6085.0584739832775</v>
      </c>
      <c r="AD227" s="33">
        <f t="shared" si="120"/>
        <v>17.110903322446809</v>
      </c>
      <c r="AE227" s="43"/>
      <c r="AF227" s="3">
        <f t="shared" si="121"/>
        <v>4.1365327657890987</v>
      </c>
      <c r="AG227" s="3">
        <f t="shared" si="122"/>
        <v>53.541666599999999</v>
      </c>
      <c r="AH227" s="43"/>
      <c r="AI227" s="36" t="str">
        <f t="shared" si="123"/>
        <v>-</v>
      </c>
      <c r="AJ227" s="37">
        <f t="shared" si="107"/>
        <v>-80</v>
      </c>
      <c r="AK227" s="42"/>
      <c r="AL227" s="33">
        <f t="shared" si="125"/>
        <v>6031.2220277605729</v>
      </c>
      <c r="AM227" s="33">
        <f t="shared" si="126"/>
        <v>8273.8568733444281</v>
      </c>
      <c r="AN227" s="33">
        <f t="shared" si="22"/>
        <v>7758860.6341388458</v>
      </c>
      <c r="AO227" s="33">
        <f t="shared" si="108"/>
        <v>5029411.0506269215</v>
      </c>
      <c r="AP227" s="43"/>
      <c r="AQ227" s="34">
        <f t="shared" si="124"/>
        <v>5.9688294074236948E-3</v>
      </c>
    </row>
    <row r="228" spans="1:43" x14ac:dyDescent="0.2">
      <c r="A228" s="154">
        <f t="shared" si="127"/>
        <v>42481</v>
      </c>
      <c r="B228" s="67">
        <v>53</v>
      </c>
      <c r="C228" s="64">
        <v>4.43</v>
      </c>
      <c r="D228" s="114">
        <v>0</v>
      </c>
      <c r="E228" s="114">
        <v>0</v>
      </c>
      <c r="F228" s="114">
        <v>0.25</v>
      </c>
      <c r="G228" s="66">
        <v>0</v>
      </c>
      <c r="H228" s="66"/>
      <c r="I228" s="66"/>
      <c r="J228" s="32">
        <f t="shared" si="109"/>
        <v>8.7116871801179059E-3</v>
      </c>
      <c r="K228" s="33">
        <f t="shared" si="104"/>
        <v>66.842547698460692</v>
      </c>
      <c r="L228" s="34">
        <f t="shared" si="110"/>
        <v>0.33159527183698978</v>
      </c>
      <c r="M228" s="32">
        <f t="shared" si="111"/>
        <v>0</v>
      </c>
      <c r="N228" s="32">
        <f t="shared" si="112"/>
        <v>1.4747899871393324</v>
      </c>
      <c r="O228" s="32">
        <f t="shared" si="113"/>
        <v>0</v>
      </c>
      <c r="P228" s="33">
        <f t="shared" si="105"/>
        <v>5.8621778620535539E-5</v>
      </c>
      <c r="Q228" s="32">
        <f t="shared" si="114"/>
        <v>5.8621778620535539E-5</v>
      </c>
      <c r="R228" s="33">
        <f t="shared" si="106"/>
        <v>51.870564897091214</v>
      </c>
      <c r="S228" s="32">
        <f t="shared" si="115"/>
        <v>1.2124169817163164</v>
      </c>
      <c r="T228" s="33">
        <f t="shared" si="116"/>
        <v>2.3340152598916928E-3</v>
      </c>
      <c r="U228" s="33">
        <f t="shared" si="117"/>
        <v>48.272157605371852</v>
      </c>
      <c r="V228" s="33">
        <f t="shared" si="118"/>
        <v>48.27449162063175</v>
      </c>
      <c r="Y228" s="4"/>
      <c r="Z228" s="4"/>
      <c r="AA228" s="4"/>
      <c r="AB228" s="4"/>
      <c r="AC228" s="33">
        <f t="shared" si="119"/>
        <v>6169.8592164820238</v>
      </c>
      <c r="AD228" s="33">
        <f t="shared" si="120"/>
        <v>22.330429443479545</v>
      </c>
      <c r="AE228" s="43"/>
      <c r="AF228" s="3">
        <f t="shared" si="121"/>
        <v>4.7255083793682502</v>
      </c>
      <c r="AG228" s="3">
        <f t="shared" si="122"/>
        <v>53</v>
      </c>
      <c r="AH228" s="43"/>
      <c r="AI228" s="36" t="str">
        <f t="shared" si="123"/>
        <v>-</v>
      </c>
      <c r="AJ228" s="37">
        <f t="shared" si="107"/>
        <v>-81</v>
      </c>
      <c r="AK228" s="42"/>
      <c r="AL228" s="33">
        <f t="shared" si="125"/>
        <v>5955.0781069514369</v>
      </c>
      <c r="AM228" s="33">
        <f t="shared" si="126"/>
        <v>8195.3084219498778</v>
      </c>
      <c r="AN228" s="33">
        <f t="shared" si="22"/>
        <v>7327441.2896816488</v>
      </c>
      <c r="AO228" s="33">
        <f t="shared" si="108"/>
        <v>5018631.8642380135</v>
      </c>
      <c r="AP228" s="43"/>
      <c r="AQ228" s="34">
        <f t="shared" si="124"/>
        <v>7.949601083474386E-3</v>
      </c>
    </row>
    <row r="229" spans="1:43" x14ac:dyDescent="0.2">
      <c r="A229" s="154">
        <f t="shared" si="127"/>
        <v>42482</v>
      </c>
      <c r="B229" s="67">
        <v>52.416666599999999</v>
      </c>
      <c r="C229" s="64">
        <v>4.43</v>
      </c>
      <c r="D229" s="114">
        <v>0</v>
      </c>
      <c r="E229" s="114">
        <v>0</v>
      </c>
      <c r="F229" s="114">
        <v>0</v>
      </c>
      <c r="G229" s="66">
        <v>0</v>
      </c>
      <c r="H229" s="66"/>
      <c r="I229" s="66"/>
      <c r="J229" s="32">
        <f t="shared" si="109"/>
        <v>0</v>
      </c>
      <c r="K229" s="33">
        <f t="shared" si="104"/>
        <v>65.405108444556902</v>
      </c>
      <c r="L229" s="34">
        <f t="shared" si="110"/>
        <v>0.3244783868857315</v>
      </c>
      <c r="M229" s="32">
        <f t="shared" si="111"/>
        <v>0</v>
      </c>
      <c r="N229" s="32">
        <f t="shared" si="112"/>
        <v>1.4374392539037903</v>
      </c>
      <c r="O229" s="32">
        <f t="shared" si="113"/>
        <v>0</v>
      </c>
      <c r="P229" s="33">
        <f t="shared" si="105"/>
        <v>2.931088931026777E-5</v>
      </c>
      <c r="Q229" s="32">
        <f t="shared" si="114"/>
        <v>2.931088931026777E-5</v>
      </c>
      <c r="R229" s="33">
        <f t="shared" si="106"/>
        <v>50.685839557508153</v>
      </c>
      <c r="S229" s="32">
        <f t="shared" si="115"/>
        <v>1.1847253395830595</v>
      </c>
      <c r="T229" s="33">
        <f t="shared" si="116"/>
        <v>1.1670076299458464E-3</v>
      </c>
      <c r="U229" s="33">
        <f t="shared" si="117"/>
        <v>47.169620001918105</v>
      </c>
      <c r="V229" s="33">
        <f t="shared" si="118"/>
        <v>47.170787009548057</v>
      </c>
      <c r="Y229" s="4"/>
      <c r="Z229" s="4"/>
      <c r="AA229" s="4"/>
      <c r="AB229" s="4"/>
      <c r="AC229" s="33">
        <f t="shared" si="119"/>
        <v>6261.8393647710154</v>
      </c>
      <c r="AD229" s="33">
        <f t="shared" si="120"/>
        <v>27.519252677520235</v>
      </c>
      <c r="AE229" s="43"/>
      <c r="AF229" s="3">
        <f t="shared" si="121"/>
        <v>5.245879590451942</v>
      </c>
      <c r="AG229" s="3">
        <f t="shared" si="122"/>
        <v>52.416666599999999</v>
      </c>
      <c r="AH229" s="43"/>
      <c r="AI229" s="36" t="str">
        <f t="shared" si="123"/>
        <v>-</v>
      </c>
      <c r="AJ229" s="37">
        <f t="shared" si="107"/>
        <v>-82</v>
      </c>
      <c r="AK229" s="42"/>
      <c r="AL229" s="33">
        <f t="shared" si="125"/>
        <v>5877.8304815312176</v>
      </c>
      <c r="AM229" s="33">
        <f t="shared" si="126"/>
        <v>8116.1766371553276</v>
      </c>
      <c r="AN229" s="33">
        <f t="shared" si="22"/>
        <v>6905295.5646371208</v>
      </c>
      <c r="AO229" s="33">
        <f t="shared" si="108"/>
        <v>5010193.5123972325</v>
      </c>
      <c r="AP229" s="43"/>
      <c r="AQ229" s="34">
        <f t="shared" si="124"/>
        <v>1.0016081234359176E-2</v>
      </c>
    </row>
    <row r="230" spans="1:43" x14ac:dyDescent="0.2">
      <c r="A230" s="154">
        <f t="shared" si="127"/>
        <v>42483</v>
      </c>
      <c r="B230" s="67">
        <v>52</v>
      </c>
      <c r="C230" s="64">
        <v>4.43</v>
      </c>
      <c r="D230" s="114">
        <v>0</v>
      </c>
      <c r="E230" s="114">
        <v>0</v>
      </c>
      <c r="F230" s="114">
        <v>0</v>
      </c>
      <c r="G230" s="66">
        <v>0</v>
      </c>
      <c r="H230" s="66"/>
      <c r="I230" s="66"/>
      <c r="J230" s="32">
        <f t="shared" si="109"/>
        <v>0</v>
      </c>
      <c r="K230" s="33">
        <f t="shared" si="104"/>
        <v>63.9985811124725</v>
      </c>
      <c r="L230" s="34">
        <f t="shared" si="110"/>
        <v>0.31750052642988785</v>
      </c>
      <c r="M230" s="32">
        <f t="shared" si="111"/>
        <v>0</v>
      </c>
      <c r="N230" s="32">
        <f t="shared" si="112"/>
        <v>1.4065273320844032</v>
      </c>
      <c r="O230" s="32">
        <f t="shared" si="113"/>
        <v>0</v>
      </c>
      <c r="P230" s="33">
        <f t="shared" si="105"/>
        <v>1.4655444655133885E-5</v>
      </c>
      <c r="Q230" s="32">
        <f t="shared" si="114"/>
        <v>1.4655444655133885E-5</v>
      </c>
      <c r="R230" s="33">
        <f t="shared" si="106"/>
        <v>49.528173382077917</v>
      </c>
      <c r="S230" s="32">
        <f t="shared" si="115"/>
        <v>1.1576661754302338</v>
      </c>
      <c r="T230" s="33">
        <f t="shared" si="116"/>
        <v>5.8350381497292321E-4</v>
      </c>
      <c r="U230" s="33">
        <f t="shared" si="117"/>
        <v>46.092264392129671</v>
      </c>
      <c r="V230" s="33">
        <f t="shared" si="118"/>
        <v>46.092847895944644</v>
      </c>
      <c r="Y230" s="4"/>
      <c r="Z230" s="4"/>
      <c r="AA230" s="4"/>
      <c r="AB230" s="4"/>
      <c r="AC230" s="33">
        <f t="shared" si="119"/>
        <v>6327.9561192711244</v>
      </c>
      <c r="AD230" s="33">
        <f t="shared" si="120"/>
        <v>34.894445980445624</v>
      </c>
      <c r="AE230" s="43"/>
      <c r="AF230" s="3">
        <f t="shared" si="121"/>
        <v>5.9071521040553563</v>
      </c>
      <c r="AG230" s="3">
        <f t="shared" si="122"/>
        <v>52</v>
      </c>
      <c r="AH230" s="43"/>
      <c r="AI230" s="36" t="str">
        <f t="shared" si="123"/>
        <v>-</v>
      </c>
      <c r="AJ230" s="37">
        <f t="shared" si="107"/>
        <v>-83</v>
      </c>
      <c r="AK230" s="42"/>
      <c r="AL230" s="33">
        <f t="shared" si="125"/>
        <v>5799.5049169973945</v>
      </c>
      <c r="AM230" s="33">
        <f t="shared" si="126"/>
        <v>8036.6281857607773</v>
      </c>
      <c r="AN230" s="33">
        <f t="shared" si="22"/>
        <v>6493549.8080041008</v>
      </c>
      <c r="AO230" s="33">
        <f t="shared" si="108"/>
        <v>5004720.5196425626</v>
      </c>
      <c r="AP230" s="43"/>
      <c r="AQ230" s="34">
        <f t="shared" si="124"/>
        <v>1.2904750732413321E-2</v>
      </c>
    </row>
    <row r="231" spans="1:43" x14ac:dyDescent="0.2">
      <c r="A231" s="154">
        <f t="shared" si="127"/>
        <v>42484</v>
      </c>
      <c r="B231" s="67">
        <v>51.791666599999999</v>
      </c>
      <c r="C231" s="64">
        <v>4.43</v>
      </c>
      <c r="D231" s="114">
        <v>0</v>
      </c>
      <c r="E231" s="114">
        <v>0</v>
      </c>
      <c r="F231" s="114">
        <v>0</v>
      </c>
      <c r="G231" s="66">
        <v>0</v>
      </c>
      <c r="H231" s="66"/>
      <c r="I231" s="66"/>
      <c r="J231" s="32">
        <f t="shared" si="109"/>
        <v>0</v>
      </c>
      <c r="K231" s="33">
        <f t="shared" si="104"/>
        <v>62.622300945830496</v>
      </c>
      <c r="L231" s="34">
        <f t="shared" si="110"/>
        <v>0.31067272384695388</v>
      </c>
      <c r="M231" s="32">
        <f t="shared" si="111"/>
        <v>0</v>
      </c>
      <c r="N231" s="32">
        <f t="shared" si="112"/>
        <v>1.3762801666420057</v>
      </c>
      <c r="O231" s="32">
        <f t="shared" si="113"/>
        <v>0</v>
      </c>
      <c r="P231" s="33">
        <f t="shared" si="105"/>
        <v>7.3277223275669424E-6</v>
      </c>
      <c r="Q231" s="32">
        <f t="shared" si="114"/>
        <v>7.3277223275669424E-6</v>
      </c>
      <c r="R231" s="33">
        <f t="shared" si="106"/>
        <v>48.396948338637117</v>
      </c>
      <c r="S231" s="32">
        <f t="shared" si="115"/>
        <v>1.1312250434408013</v>
      </c>
      <c r="T231" s="33">
        <f t="shared" si="116"/>
        <v>2.9175190748646161E-4</v>
      </c>
      <c r="U231" s="33">
        <f t="shared" si="117"/>
        <v>45.039515618476344</v>
      </c>
      <c r="V231" s="33">
        <f t="shared" si="118"/>
        <v>45.039807370383834</v>
      </c>
      <c r="Y231" s="4"/>
      <c r="Z231" s="4"/>
      <c r="AA231" s="4"/>
      <c r="AB231" s="4"/>
      <c r="AC231" s="33">
        <f t="shared" si="119"/>
        <v>6361.1447207642032</v>
      </c>
      <c r="AD231" s="33">
        <f t="shared" si="120"/>
        <v>45.587603056553</v>
      </c>
      <c r="AE231" s="43"/>
      <c r="AF231" s="3">
        <f t="shared" si="121"/>
        <v>6.7518592296161657</v>
      </c>
      <c r="AG231" s="3">
        <f t="shared" si="122"/>
        <v>51.791666599999999</v>
      </c>
      <c r="AH231" s="43"/>
      <c r="AI231" s="36" t="str">
        <f t="shared" si="123"/>
        <v>-</v>
      </c>
      <c r="AJ231" s="37">
        <f t="shared" si="107"/>
        <v>-84</v>
      </c>
      <c r="AK231" s="42"/>
      <c r="AL231" s="33">
        <f t="shared" si="125"/>
        <v>5720.126311938011</v>
      </c>
      <c r="AM231" s="33">
        <f t="shared" si="126"/>
        <v>7956.8714009662272</v>
      </c>
      <c r="AN231" s="33">
        <f t="shared" si="22"/>
        <v>6093431.3833479797</v>
      </c>
      <c r="AO231" s="33">
        <f t="shared" si="108"/>
        <v>5003028.5932918424</v>
      </c>
      <c r="AP231" s="43"/>
      <c r="AQ231" s="34">
        <f t="shared" si="124"/>
        <v>1.6995227612959039E-2</v>
      </c>
    </row>
    <row r="232" spans="1:43" x14ac:dyDescent="0.2">
      <c r="A232" s="154">
        <f t="shared" si="127"/>
        <v>42485</v>
      </c>
      <c r="B232" s="67">
        <v>51.0833333</v>
      </c>
      <c r="C232" s="64">
        <v>4.43</v>
      </c>
      <c r="D232" s="114">
        <v>12.5</v>
      </c>
      <c r="E232" s="114">
        <v>14.5</v>
      </c>
      <c r="F232" s="114">
        <v>55</v>
      </c>
      <c r="G232" s="66">
        <v>47.8</v>
      </c>
      <c r="H232" s="66"/>
      <c r="I232" s="66"/>
      <c r="J232" s="32">
        <f t="shared" si="109"/>
        <v>29.848682112053798</v>
      </c>
      <c r="K232" s="33">
        <f t="shared" si="104"/>
        <v>83.20870095355852</v>
      </c>
      <c r="L232" s="34">
        <f t="shared" si="110"/>
        <v>0.30399175216422569</v>
      </c>
      <c r="M232" s="32">
        <f t="shared" si="111"/>
        <v>4.8322821043257873</v>
      </c>
      <c r="N232" s="32">
        <f t="shared" si="112"/>
        <v>4.43</v>
      </c>
      <c r="O232" s="32">
        <f t="shared" si="113"/>
        <v>0</v>
      </c>
      <c r="P232" s="33">
        <f t="shared" si="105"/>
        <v>4.8322857681869511</v>
      </c>
      <c r="Q232" s="32">
        <f t="shared" si="114"/>
        <v>3.6638611637834712E-6</v>
      </c>
      <c r="R232" s="33">
        <f t="shared" si="106"/>
        <v>47.291560510896474</v>
      </c>
      <c r="S232" s="32">
        <f t="shared" si="115"/>
        <v>1.1053878277406419</v>
      </c>
      <c r="T232" s="33">
        <f t="shared" si="116"/>
        <v>1.458759537432308E-4</v>
      </c>
      <c r="U232" s="33">
        <f t="shared" si="117"/>
        <v>44.01081166004407</v>
      </c>
      <c r="V232" s="33">
        <f t="shared" si="118"/>
        <v>44.010957535997818</v>
      </c>
      <c r="Y232" s="4"/>
      <c r="Z232" s="4"/>
      <c r="AA232" s="4"/>
      <c r="AB232" s="4"/>
      <c r="AC232" s="33">
        <f t="shared" si="119"/>
        <v>6474.6352299699201</v>
      </c>
      <c r="AD232" s="33">
        <f t="shared" si="120"/>
        <v>50.01849894724544</v>
      </c>
      <c r="AE232" s="43"/>
      <c r="AF232" s="3">
        <f t="shared" si="121"/>
        <v>7.0723757640021816</v>
      </c>
      <c r="AG232" s="3">
        <f t="shared" si="122"/>
        <v>51.0833333</v>
      </c>
      <c r="AH232" s="43"/>
      <c r="AI232" s="36" t="str">
        <f t="shared" si="123"/>
        <v>-</v>
      </c>
      <c r="AJ232" s="37">
        <f t="shared" si="107"/>
        <v>-85</v>
      </c>
      <c r="AK232" s="42"/>
      <c r="AL232" s="33">
        <f t="shared" si="125"/>
        <v>5639.7188570442413</v>
      </c>
      <c r="AM232" s="33">
        <f t="shared" si="126"/>
        <v>7876.4062828716769</v>
      </c>
      <c r="AN232" s="33">
        <f t="shared" si="22"/>
        <v>5702651.7146061528</v>
      </c>
      <c r="AO232" s="33">
        <f t="shared" si="108"/>
        <v>5002770.6408545608</v>
      </c>
      <c r="AP232" s="43"/>
      <c r="AQ232" s="34">
        <f t="shared" si="124"/>
        <v>1.9167796858717012E-2</v>
      </c>
    </row>
    <row r="233" spans="1:43" x14ac:dyDescent="0.2">
      <c r="A233" s="154">
        <f t="shared" si="127"/>
        <v>42486</v>
      </c>
      <c r="B233" s="67">
        <v>68.833333300000007</v>
      </c>
      <c r="C233" s="64">
        <v>4.43</v>
      </c>
      <c r="D233" s="114">
        <v>34</v>
      </c>
      <c r="E233" s="114">
        <v>37.75</v>
      </c>
      <c r="F233" s="114">
        <v>11.5</v>
      </c>
      <c r="G233" s="66">
        <v>14.2</v>
      </c>
      <c r="H233" s="66"/>
      <c r="I233" s="66"/>
      <c r="J233" s="32">
        <f t="shared" si="109"/>
        <v>26.328892904413131</v>
      </c>
      <c r="K233" s="33">
        <f t="shared" si="104"/>
        <v>100.77629501671646</v>
      </c>
      <c r="L233" s="34">
        <f t="shared" si="110"/>
        <v>0.40392573278426464</v>
      </c>
      <c r="M233" s="32">
        <f t="shared" si="111"/>
        <v>4.3312988412551698</v>
      </c>
      <c r="N233" s="32">
        <f t="shared" si="112"/>
        <v>4.43</v>
      </c>
      <c r="O233" s="32">
        <f t="shared" si="113"/>
        <v>0</v>
      </c>
      <c r="P233" s="33">
        <f t="shared" si="105"/>
        <v>6.7474417253486463</v>
      </c>
      <c r="Q233" s="32">
        <f t="shared" si="114"/>
        <v>2.4161428840934756</v>
      </c>
      <c r="R233" s="33">
        <f t="shared" si="106"/>
        <v>46.211419776033829</v>
      </c>
      <c r="S233" s="32">
        <f t="shared" si="115"/>
        <v>1.0801407348626453</v>
      </c>
      <c r="T233" s="33">
        <f t="shared" si="116"/>
        <v>96.198281496314308</v>
      </c>
      <c r="U233" s="33">
        <f t="shared" si="117"/>
        <v>43.005603332494211</v>
      </c>
      <c r="V233" s="33">
        <f t="shared" si="118"/>
        <v>139.2038848288085</v>
      </c>
      <c r="Y233" s="4"/>
      <c r="Z233" s="4"/>
      <c r="AA233" s="4"/>
      <c r="AB233" s="4"/>
      <c r="AC233" s="33">
        <f t="shared" si="119"/>
        <v>3933.1860376133841</v>
      </c>
      <c r="AD233" s="33">
        <f t="shared" si="120"/>
        <v>4952.0145224686912</v>
      </c>
      <c r="AE233" s="43"/>
      <c r="AF233" s="3">
        <f t="shared" si="121"/>
        <v>-70.370551528808491</v>
      </c>
      <c r="AG233" s="3">
        <f t="shared" si="122"/>
        <v>68.833333300000007</v>
      </c>
      <c r="AH233" s="43"/>
      <c r="AI233" s="36" t="str">
        <f t="shared" si="123"/>
        <v>+</v>
      </c>
      <c r="AJ233" s="37">
        <f t="shared" si="107"/>
        <v>-84</v>
      </c>
      <c r="AK233" s="42"/>
      <c r="AL233" s="33">
        <f t="shared" si="125"/>
        <v>5654.5043294432826</v>
      </c>
      <c r="AM233" s="33">
        <f t="shared" si="126"/>
        <v>7813.6911647771267</v>
      </c>
      <c r="AN233" s="33">
        <f t="shared" si="22"/>
        <v>5407054.6677706158</v>
      </c>
      <c r="AO233" s="33">
        <f t="shared" si="108"/>
        <v>4662087.7898789812</v>
      </c>
      <c r="AP233" s="43"/>
      <c r="AQ233" s="34">
        <f t="shared" si="124"/>
        <v>1.0451636755889631</v>
      </c>
    </row>
    <row r="234" spans="1:43" x14ac:dyDescent="0.2">
      <c r="A234" s="154">
        <f t="shared" si="127"/>
        <v>42487</v>
      </c>
      <c r="B234" s="67">
        <v>85.833333300000007</v>
      </c>
      <c r="C234" s="64">
        <v>4.43</v>
      </c>
      <c r="D234" s="114">
        <v>0</v>
      </c>
      <c r="E234" s="114">
        <v>0</v>
      </c>
      <c r="F234" s="114">
        <v>1.25</v>
      </c>
      <c r="G234" s="66">
        <v>0</v>
      </c>
      <c r="H234" s="66"/>
      <c r="I234" s="66"/>
      <c r="J234" s="32">
        <f t="shared" si="109"/>
        <v>4.3558435900589526E-2</v>
      </c>
      <c r="K234" s="33">
        <f t="shared" si="104"/>
        <v>98.436880431691961</v>
      </c>
      <c r="L234" s="34">
        <f t="shared" si="110"/>
        <v>0.48920531561512842</v>
      </c>
      <c r="M234" s="32">
        <f t="shared" si="111"/>
        <v>0</v>
      </c>
      <c r="N234" s="32">
        <f t="shared" si="112"/>
        <v>2.1894289656931591</v>
      </c>
      <c r="O234" s="32">
        <f t="shared" si="113"/>
        <v>0.19354405523193394</v>
      </c>
      <c r="P234" s="33">
        <f t="shared" si="105"/>
        <v>3.3737208626743231</v>
      </c>
      <c r="Q234" s="32">
        <f t="shared" si="114"/>
        <v>3.3737208626743231</v>
      </c>
      <c r="R234" s="33">
        <f t="shared" si="106"/>
        <v>45.349493544882833</v>
      </c>
      <c r="S234" s="32">
        <f t="shared" si="115"/>
        <v>1.0554702863829255</v>
      </c>
      <c r="T234" s="33">
        <f t="shared" si="116"/>
        <v>134.32407138425546</v>
      </c>
      <c r="U234" s="33">
        <f t="shared" si="117"/>
        <v>42.023353994875734</v>
      </c>
      <c r="V234" s="33">
        <f t="shared" si="118"/>
        <v>176.34742537913118</v>
      </c>
      <c r="Y234" s="4"/>
      <c r="Z234" s="4"/>
      <c r="AA234" s="4"/>
      <c r="AB234" s="4"/>
      <c r="AC234" s="33">
        <f t="shared" si="119"/>
        <v>2089.8720223986757</v>
      </c>
      <c r="AD234" s="33">
        <f t="shared" si="120"/>
        <v>8192.8008649094372</v>
      </c>
      <c r="AE234" s="43"/>
      <c r="AF234" s="3">
        <f t="shared" si="121"/>
        <v>-90.514092079131174</v>
      </c>
      <c r="AG234" s="3">
        <f t="shared" si="122"/>
        <v>85.833333300000007</v>
      </c>
      <c r="AH234" s="43"/>
      <c r="AI234" s="36" t="str">
        <f t="shared" si="123"/>
        <v>+</v>
      </c>
      <c r="AJ234" s="37">
        <f t="shared" si="107"/>
        <v>-83</v>
      </c>
      <c r="AK234" s="42"/>
      <c r="AL234" s="33">
        <f t="shared" si="125"/>
        <v>5706.4333423926464</v>
      </c>
      <c r="AM234" s="33">
        <f t="shared" si="126"/>
        <v>7767.9760466825765</v>
      </c>
      <c r="AN234" s="33">
        <f t="shared" si="22"/>
        <v>5196541.1317887781</v>
      </c>
      <c r="AO234" s="33">
        <f t="shared" si="108"/>
        <v>4249958.3216110384</v>
      </c>
      <c r="AP234" s="43"/>
      <c r="AQ234" s="34">
        <f t="shared" si="124"/>
        <v>1.1120400843277214</v>
      </c>
    </row>
    <row r="235" spans="1:43" x14ac:dyDescent="0.2">
      <c r="A235" s="154">
        <f t="shared" si="127"/>
        <v>42488</v>
      </c>
      <c r="B235" s="67">
        <v>79.791666599999999</v>
      </c>
      <c r="C235" s="64">
        <v>4.43</v>
      </c>
      <c r="D235" s="114">
        <v>0</v>
      </c>
      <c r="E235" s="114">
        <v>0</v>
      </c>
      <c r="F235" s="114">
        <v>0</v>
      </c>
      <c r="G235" s="66">
        <v>0</v>
      </c>
      <c r="H235" s="66"/>
      <c r="I235" s="66"/>
      <c r="J235" s="32">
        <f t="shared" si="109"/>
        <v>0</v>
      </c>
      <c r="K235" s="33">
        <f t="shared" si="104"/>
        <v>96.242747194385771</v>
      </c>
      <c r="L235" s="34">
        <f t="shared" si="110"/>
        <v>0.47784893413442697</v>
      </c>
      <c r="M235" s="32">
        <f t="shared" si="111"/>
        <v>0</v>
      </c>
      <c r="N235" s="32">
        <f t="shared" si="112"/>
        <v>2.1168707782155112</v>
      </c>
      <c r="O235" s="32">
        <f t="shared" si="113"/>
        <v>7.7262459090681884E-2</v>
      </c>
      <c r="P235" s="33">
        <f t="shared" si="105"/>
        <v>1.6868604313371616</v>
      </c>
      <c r="Q235" s="32">
        <f t="shared" si="114"/>
        <v>1.6868604313371616</v>
      </c>
      <c r="R235" s="33">
        <f t="shared" si="106"/>
        <v>44.39097213991743</v>
      </c>
      <c r="S235" s="32">
        <f t="shared" si="115"/>
        <v>1.0357838640560855</v>
      </c>
      <c r="T235" s="33">
        <f t="shared" si="116"/>
        <v>67.162035692127731</v>
      </c>
      <c r="U235" s="33">
        <f t="shared" si="117"/>
        <v>41.239542735566367</v>
      </c>
      <c r="V235" s="33">
        <f t="shared" si="118"/>
        <v>108.40157842769409</v>
      </c>
      <c r="Y235" s="4"/>
      <c r="Z235" s="4"/>
      <c r="AA235" s="4"/>
      <c r="AB235" s="4"/>
      <c r="AC235" s="33">
        <f t="shared" si="119"/>
        <v>2678.7647722693887</v>
      </c>
      <c r="AD235" s="33">
        <f t="shared" si="120"/>
        <v>818.52705478843029</v>
      </c>
      <c r="AE235" s="43"/>
      <c r="AF235" s="3">
        <f t="shared" si="121"/>
        <v>-28.609911827694091</v>
      </c>
      <c r="AG235" s="3">
        <f t="shared" si="122"/>
        <v>79.791666599999999</v>
      </c>
      <c r="AH235" s="43"/>
      <c r="AI235" s="36" t="str">
        <f t="shared" si="123"/>
        <v>+</v>
      </c>
      <c r="AJ235" s="37">
        <f t="shared" si="107"/>
        <v>-82</v>
      </c>
      <c r="AK235" s="42"/>
      <c r="AL235" s="33">
        <f t="shared" si="125"/>
        <v>5690.4165083905727</v>
      </c>
      <c r="AM235" s="33">
        <f t="shared" si="126"/>
        <v>7716.2192618880263</v>
      </c>
      <c r="AN235" s="33">
        <f t="shared" si="22"/>
        <v>4963251.1586190509</v>
      </c>
      <c r="AO235" s="33">
        <f t="shared" si="108"/>
        <v>4103876.7960778642</v>
      </c>
      <c r="AP235" s="43"/>
      <c r="AQ235" s="34">
        <f t="shared" si="124"/>
        <v>0.12856358263972717</v>
      </c>
    </row>
    <row r="236" spans="1:43" x14ac:dyDescent="0.2">
      <c r="A236" s="154">
        <f t="shared" si="127"/>
        <v>42489</v>
      </c>
      <c r="B236" s="67">
        <v>64.5</v>
      </c>
      <c r="C236" s="64">
        <v>4.43</v>
      </c>
      <c r="D236" s="114">
        <v>0</v>
      </c>
      <c r="E236" s="114">
        <v>0.25</v>
      </c>
      <c r="F236" s="114">
        <v>0</v>
      </c>
      <c r="G236" s="66">
        <v>0</v>
      </c>
      <c r="H236" s="66"/>
      <c r="I236" s="66"/>
      <c r="J236" s="32">
        <f t="shared" si="109"/>
        <v>4.9489876786054487E-2</v>
      </c>
      <c r="K236" s="33">
        <f t="shared" si="104"/>
        <v>94.196182493556023</v>
      </c>
      <c r="L236" s="34">
        <f t="shared" si="110"/>
        <v>0.46719780191449406</v>
      </c>
      <c r="M236" s="32">
        <f t="shared" si="111"/>
        <v>0</v>
      </c>
      <c r="N236" s="32">
        <f t="shared" si="112"/>
        <v>2.0960545776157988</v>
      </c>
      <c r="O236" s="32">
        <f t="shared" si="113"/>
        <v>0</v>
      </c>
      <c r="P236" s="33">
        <f t="shared" si="105"/>
        <v>0.84343021566858078</v>
      </c>
      <c r="Q236" s="32">
        <f t="shared" si="114"/>
        <v>0.84343021566858078</v>
      </c>
      <c r="R236" s="33">
        <f t="shared" si="106"/>
        <v>43.377080935007207</v>
      </c>
      <c r="S236" s="32">
        <f t="shared" si="115"/>
        <v>1.0138912049102247</v>
      </c>
      <c r="T236" s="33">
        <f t="shared" si="116"/>
        <v>33.581017846063865</v>
      </c>
      <c r="U236" s="33">
        <f t="shared" si="117"/>
        <v>40.367890565870049</v>
      </c>
      <c r="V236" s="33">
        <f t="shared" si="118"/>
        <v>73.948908411933914</v>
      </c>
      <c r="Y236" s="4"/>
      <c r="Z236" s="4"/>
      <c r="AA236" s="4"/>
      <c r="AB236" s="4"/>
      <c r="AC236" s="33">
        <f t="shared" si="119"/>
        <v>4495.4948344073682</v>
      </c>
      <c r="AD236" s="33">
        <f t="shared" si="120"/>
        <v>89.281870177115479</v>
      </c>
      <c r="AE236" s="43"/>
      <c r="AF236" s="3">
        <f t="shared" si="121"/>
        <v>-9.448908411933914</v>
      </c>
      <c r="AG236" s="3">
        <f t="shared" si="122"/>
        <v>64.5</v>
      </c>
      <c r="AH236" s="43"/>
      <c r="AI236" s="36" t="str">
        <f t="shared" si="123"/>
        <v>+</v>
      </c>
      <c r="AJ236" s="37">
        <f t="shared" si="107"/>
        <v>-81</v>
      </c>
      <c r="AK236" s="42"/>
      <c r="AL236" s="33">
        <f t="shared" si="125"/>
        <v>5639.9470043727397</v>
      </c>
      <c r="AM236" s="33">
        <f t="shared" si="126"/>
        <v>7649.170810493476</v>
      </c>
      <c r="AN236" s="33">
        <f t="shared" si="22"/>
        <v>4669000.8086593365</v>
      </c>
      <c r="AO236" s="33">
        <f t="shared" si="108"/>
        <v>4036980.303082298</v>
      </c>
      <c r="AP236" s="43"/>
      <c r="AQ236" s="34">
        <f t="shared" si="124"/>
        <v>2.1460698317917307E-2</v>
      </c>
    </row>
    <row r="237" spans="1:43" x14ac:dyDescent="0.2">
      <c r="A237" s="154">
        <f t="shared" si="127"/>
        <v>42490</v>
      </c>
      <c r="B237" s="67">
        <v>57.7083333</v>
      </c>
      <c r="C237" s="64">
        <v>4.43</v>
      </c>
      <c r="D237" s="114">
        <v>0</v>
      </c>
      <c r="E237" s="114">
        <v>0</v>
      </c>
      <c r="F237" s="114">
        <v>0</v>
      </c>
      <c r="G237" s="66">
        <v>0</v>
      </c>
      <c r="H237" s="66"/>
      <c r="I237" s="66"/>
      <c r="J237" s="32">
        <f t="shared" si="109"/>
        <v>0</v>
      </c>
      <c r="K237" s="33">
        <f t="shared" si="104"/>
        <v>92.170507306922758</v>
      </c>
      <c r="L237" s="34">
        <f t="shared" si="110"/>
        <v>0.45726302181337874</v>
      </c>
      <c r="M237" s="32">
        <f t="shared" si="111"/>
        <v>0</v>
      </c>
      <c r="N237" s="32">
        <f t="shared" si="112"/>
        <v>2.0256751866332676</v>
      </c>
      <c r="O237" s="32">
        <f t="shared" si="113"/>
        <v>0</v>
      </c>
      <c r="P237" s="33">
        <f t="shared" si="105"/>
        <v>0.42171510783429039</v>
      </c>
      <c r="Q237" s="32">
        <f t="shared" si="114"/>
        <v>0.42171510783429039</v>
      </c>
      <c r="R237" s="33">
        <f t="shared" si="106"/>
        <v>42.38634703722137</v>
      </c>
      <c r="S237" s="32">
        <f t="shared" si="115"/>
        <v>0.99073389778583465</v>
      </c>
      <c r="T237" s="33">
        <f t="shared" si="116"/>
        <v>16.790508923031933</v>
      </c>
      <c r="U237" s="33">
        <f t="shared" si="117"/>
        <v>39.44588667110267</v>
      </c>
      <c r="V237" s="33">
        <f t="shared" si="118"/>
        <v>56.236395594134613</v>
      </c>
      <c r="Y237" s="4"/>
      <c r="Z237" s="4"/>
      <c r="AA237" s="4"/>
      <c r="AB237" s="4"/>
      <c r="AC237" s="33">
        <f t="shared" si="119"/>
        <v>5452.3630402171293</v>
      </c>
      <c r="AD237" s="33">
        <f t="shared" si="120"/>
        <v>2.1666006099482562</v>
      </c>
      <c r="AE237" s="43"/>
      <c r="AF237" s="3">
        <f t="shared" si="121"/>
        <v>1.4719377058653862</v>
      </c>
      <c r="AG237" s="3">
        <f t="shared" si="122"/>
        <v>57.7083333</v>
      </c>
      <c r="AH237" s="43"/>
      <c r="AI237" s="36" t="str">
        <f t="shared" si="123"/>
        <v>-</v>
      </c>
      <c r="AJ237" s="37">
        <f t="shared" si="107"/>
        <v>-82</v>
      </c>
      <c r="AK237" s="42"/>
      <c r="AL237" s="33">
        <f t="shared" si="125"/>
        <v>5571.7649875371071</v>
      </c>
      <c r="AM237" s="33">
        <f t="shared" si="126"/>
        <v>7575.3306923989257</v>
      </c>
      <c r="AN237" s="33">
        <f t="shared" si="22"/>
        <v>4355347.625248991</v>
      </c>
      <c r="AO237" s="33">
        <f t="shared" si="108"/>
        <v>4014275.5336984363</v>
      </c>
      <c r="AP237" s="43"/>
      <c r="AQ237" s="34">
        <f t="shared" si="124"/>
        <v>6.5058163290118958E-4</v>
      </c>
    </row>
    <row r="238" spans="1:43" x14ac:dyDescent="0.2">
      <c r="A238" s="154">
        <f t="shared" si="127"/>
        <v>42491</v>
      </c>
      <c r="B238" s="67">
        <v>54.8333333</v>
      </c>
      <c r="C238" s="64">
        <v>3.13</v>
      </c>
      <c r="D238" s="114">
        <v>0.25</v>
      </c>
      <c r="E238" s="114">
        <v>0</v>
      </c>
      <c r="F238" s="114">
        <v>0</v>
      </c>
      <c r="G238" s="66">
        <v>0</v>
      </c>
      <c r="H238" s="66"/>
      <c r="I238" s="66"/>
      <c r="J238" s="32">
        <f t="shared" si="109"/>
        <v>9.0882378544145728E-2</v>
      </c>
      <c r="K238" s="33">
        <f t="shared" si="104"/>
        <v>90.8107159819956</v>
      </c>
      <c r="L238" s="34">
        <f t="shared" si="110"/>
        <v>0.44742964712098426</v>
      </c>
      <c r="M238" s="32">
        <f t="shared" si="111"/>
        <v>0</v>
      </c>
      <c r="N238" s="32">
        <f t="shared" si="112"/>
        <v>1.4506737034713035</v>
      </c>
      <c r="O238" s="32">
        <f t="shared" si="113"/>
        <v>0</v>
      </c>
      <c r="P238" s="33">
        <f t="shared" si="105"/>
        <v>0.2108575539171452</v>
      </c>
      <c r="Q238" s="32">
        <f t="shared" si="114"/>
        <v>0.2108575539171452</v>
      </c>
      <c r="R238" s="33">
        <f t="shared" si="106"/>
        <v>41.418241532934225</v>
      </c>
      <c r="S238" s="32">
        <f t="shared" si="115"/>
        <v>0.96810550428714359</v>
      </c>
      <c r="T238" s="33">
        <f t="shared" si="116"/>
        <v>8.3952544615159663</v>
      </c>
      <c r="U238" s="33">
        <f t="shared" si="117"/>
        <v>38.544941374395528</v>
      </c>
      <c r="V238" s="33">
        <f t="shared" si="118"/>
        <v>46.940195835911489</v>
      </c>
      <c r="Y238" s="4"/>
      <c r="Z238" s="4"/>
      <c r="AA238" s="4"/>
      <c r="AB238" s="4"/>
      <c r="AC238" s="33">
        <f t="shared" si="119"/>
        <v>5885.2093442607929</v>
      </c>
      <c r="AD238" s="33">
        <f t="shared" si="120"/>
        <v>62.301619026997614</v>
      </c>
      <c r="AE238" s="43"/>
      <c r="AF238" s="3">
        <f t="shared" si="121"/>
        <v>7.893137464088511</v>
      </c>
      <c r="AG238" s="3">
        <f t="shared" si="122"/>
        <v>54.8333333</v>
      </c>
      <c r="AH238" s="43"/>
      <c r="AI238" s="36" t="str">
        <f t="shared" si="123"/>
        <v>-</v>
      </c>
      <c r="AJ238" s="37">
        <f t="shared" si="107"/>
        <v>-83</v>
      </c>
      <c r="AK238" s="42"/>
      <c r="AL238" s="33">
        <f t="shared" si="125"/>
        <v>5494.2867709432512</v>
      </c>
      <c r="AM238" s="33">
        <f t="shared" si="126"/>
        <v>7498.6155743043755</v>
      </c>
      <c r="AN238" s="33">
        <f t="shared" si="22"/>
        <v>4041032.0691874246</v>
      </c>
      <c r="AO238" s="33">
        <f t="shared" si="108"/>
        <v>4017333.9519830365</v>
      </c>
      <c r="AP238" s="43"/>
      <c r="AQ238" s="34">
        <f t="shared" si="124"/>
        <v>2.0720967911408743E-2</v>
      </c>
    </row>
    <row r="239" spans="1:43" x14ac:dyDescent="0.2">
      <c r="A239" s="154">
        <f t="shared" si="127"/>
        <v>42492</v>
      </c>
      <c r="B239" s="67">
        <v>53</v>
      </c>
      <c r="C239" s="64">
        <v>3.13</v>
      </c>
      <c r="D239" s="114">
        <v>0</v>
      </c>
      <c r="E239" s="114">
        <v>0.25</v>
      </c>
      <c r="F239" s="114">
        <v>0.25</v>
      </c>
      <c r="G239" s="66">
        <v>0</v>
      </c>
      <c r="H239" s="66"/>
      <c r="I239" s="66"/>
      <c r="J239" s="32">
        <f t="shared" si="109"/>
        <v>5.820156396617239E-2</v>
      </c>
      <c r="K239" s="33">
        <f t="shared" si="104"/>
        <v>89.456579014381006</v>
      </c>
      <c r="L239" s="34">
        <f t="shared" si="110"/>
        <v>0.44082871835920195</v>
      </c>
      <c r="M239" s="32">
        <f t="shared" si="111"/>
        <v>0</v>
      </c>
      <c r="N239" s="32">
        <f t="shared" si="112"/>
        <v>1.4123385315807655</v>
      </c>
      <c r="O239" s="32">
        <f t="shared" si="113"/>
        <v>0</v>
      </c>
      <c r="P239" s="33">
        <f t="shared" si="105"/>
        <v>0.1054287769585726</v>
      </c>
      <c r="Q239" s="32">
        <f t="shared" si="114"/>
        <v>0.1054287769585726</v>
      </c>
      <c r="R239" s="33">
        <f t="shared" si="106"/>
        <v>40.472247588923977</v>
      </c>
      <c r="S239" s="32">
        <f t="shared" si="115"/>
        <v>0.94599394401024495</v>
      </c>
      <c r="T239" s="33">
        <f t="shared" si="116"/>
        <v>4.1976272307579832</v>
      </c>
      <c r="U239" s="33">
        <f t="shared" si="117"/>
        <v>37.664573696704196</v>
      </c>
      <c r="V239" s="33">
        <f t="shared" si="118"/>
        <v>41.862200927462176</v>
      </c>
      <c r="Y239" s="4"/>
      <c r="Z239" s="4"/>
      <c r="AA239" s="4"/>
      <c r="AB239" s="4"/>
      <c r="AC239" s="33">
        <f t="shared" si="119"/>
        <v>6169.8592164820238</v>
      </c>
      <c r="AD239" s="33">
        <f t="shared" si="120"/>
        <v>124.05056818022442</v>
      </c>
      <c r="AE239" s="43"/>
      <c r="AF239" s="3">
        <f t="shared" si="121"/>
        <v>11.137799072537824</v>
      </c>
      <c r="AG239" s="3">
        <f t="shared" si="122"/>
        <v>53</v>
      </c>
      <c r="AH239" s="43"/>
      <c r="AI239" s="36" t="str">
        <f t="shared" si="123"/>
        <v>-</v>
      </c>
      <c r="AJ239" s="37">
        <f t="shared" si="107"/>
        <v>-84</v>
      </c>
      <c r="AK239" s="42"/>
      <c r="AL239" s="33">
        <f t="shared" si="125"/>
        <v>5411.7305594409463</v>
      </c>
      <c r="AM239" s="33">
        <f t="shared" si="126"/>
        <v>7420.0671229098252</v>
      </c>
      <c r="AN239" s="33">
        <f t="shared" si="22"/>
        <v>3731400.7317236187</v>
      </c>
      <c r="AO239" s="33">
        <f t="shared" si="108"/>
        <v>4033415.7521659862</v>
      </c>
      <c r="AP239" s="43"/>
      <c r="AQ239" s="34">
        <f t="shared" si="124"/>
        <v>4.4161825624857383E-2</v>
      </c>
    </row>
    <row r="240" spans="1:43" x14ac:dyDescent="0.2">
      <c r="A240" s="154">
        <f t="shared" si="127"/>
        <v>42493</v>
      </c>
      <c r="B240" s="67">
        <v>52.2083333</v>
      </c>
      <c r="C240" s="64">
        <v>3.13</v>
      </c>
      <c r="D240" s="114">
        <v>0</v>
      </c>
      <c r="E240" s="114">
        <v>0</v>
      </c>
      <c r="F240" s="114">
        <v>0</v>
      </c>
      <c r="G240" s="66">
        <v>0</v>
      </c>
      <c r="H240" s="66"/>
      <c r="I240" s="66"/>
      <c r="J240" s="32">
        <f t="shared" si="109"/>
        <v>0</v>
      </c>
      <c r="K240" s="33">
        <f t="shared" si="104"/>
        <v>88.097360119647931</v>
      </c>
      <c r="L240" s="34">
        <f t="shared" si="110"/>
        <v>0.43425523793388837</v>
      </c>
      <c r="M240" s="32">
        <f t="shared" si="111"/>
        <v>0</v>
      </c>
      <c r="N240" s="32">
        <f t="shared" si="112"/>
        <v>1.3592188947330706</v>
      </c>
      <c r="O240" s="32">
        <f t="shared" si="113"/>
        <v>0</v>
      </c>
      <c r="P240" s="33">
        <f t="shared" si="105"/>
        <v>5.2714388479286299E-2</v>
      </c>
      <c r="Q240" s="32">
        <f t="shared" si="114"/>
        <v>5.2714388479286299E-2</v>
      </c>
      <c r="R240" s="33">
        <f t="shared" si="106"/>
        <v>39.547860176455941</v>
      </c>
      <c r="S240" s="32">
        <f t="shared" si="115"/>
        <v>0.92438741246803868</v>
      </c>
      <c r="T240" s="33">
        <f t="shared" si="116"/>
        <v>2.0988136153789916</v>
      </c>
      <c r="U240" s="33">
        <f t="shared" si="117"/>
        <v>36.804313644560793</v>
      </c>
      <c r="V240" s="33">
        <f t="shared" si="118"/>
        <v>38.903127259939794</v>
      </c>
      <c r="Y240" s="4"/>
      <c r="Z240" s="4"/>
      <c r="AA240" s="4"/>
      <c r="AB240" s="4"/>
      <c r="AC240" s="33">
        <f t="shared" si="119"/>
        <v>6294.8543392571819</v>
      </c>
      <c r="AD240" s="33">
        <f t="shared" si="120"/>
        <v>177.02850776845457</v>
      </c>
      <c r="AE240" s="43"/>
      <c r="AF240" s="3">
        <f t="shared" si="121"/>
        <v>13.305206040060206</v>
      </c>
      <c r="AG240" s="3">
        <f t="shared" si="122"/>
        <v>52.2083333</v>
      </c>
      <c r="AH240" s="43"/>
      <c r="AI240" s="36" t="str">
        <f t="shared" si="123"/>
        <v>-</v>
      </c>
      <c r="AJ240" s="37">
        <f t="shared" si="107"/>
        <v>-85</v>
      </c>
      <c r="AK240" s="42"/>
      <c r="AL240" s="33">
        <f t="shared" si="125"/>
        <v>5326.2152742711187</v>
      </c>
      <c r="AM240" s="33">
        <f t="shared" si="126"/>
        <v>7340.727004815275</v>
      </c>
      <c r="AN240" s="33">
        <f t="shared" si="22"/>
        <v>3431175.6089808084</v>
      </c>
      <c r="AO240" s="33">
        <f t="shared" si="108"/>
        <v>4058257.5125000114</v>
      </c>
      <c r="AP240" s="43"/>
      <c r="AQ240" s="34">
        <f t="shared" si="124"/>
        <v>6.4947666290344153E-2</v>
      </c>
    </row>
    <row r="241" spans="1:43" x14ac:dyDescent="0.2">
      <c r="A241" s="154">
        <f t="shared" si="127"/>
        <v>42494</v>
      </c>
      <c r="B241" s="67">
        <v>51.9583333</v>
      </c>
      <c r="C241" s="64">
        <v>3.13</v>
      </c>
      <c r="D241" s="114">
        <v>0</v>
      </c>
      <c r="E241" s="114">
        <v>0</v>
      </c>
      <c r="F241" s="114">
        <v>0</v>
      </c>
      <c r="G241" s="66">
        <v>0</v>
      </c>
      <c r="H241" s="66"/>
      <c r="I241" s="66"/>
      <c r="J241" s="32">
        <f t="shared" si="109"/>
        <v>0</v>
      </c>
      <c r="K241" s="33">
        <f t="shared" si="104"/>
        <v>86.758793434334834</v>
      </c>
      <c r="L241" s="34">
        <f t="shared" si="110"/>
        <v>0.42765708795945595</v>
      </c>
      <c r="M241" s="32">
        <f t="shared" si="111"/>
        <v>0</v>
      </c>
      <c r="N241" s="32">
        <f t="shared" si="112"/>
        <v>1.3385666853130971</v>
      </c>
      <c r="O241" s="32">
        <f t="shared" si="113"/>
        <v>0</v>
      </c>
      <c r="P241" s="33">
        <f t="shared" si="105"/>
        <v>2.635719423964315E-2</v>
      </c>
      <c r="Q241" s="32">
        <f t="shared" si="114"/>
        <v>2.635719423964315E-2</v>
      </c>
      <c r="R241" s="33">
        <f t="shared" si="106"/>
        <v>38.64458580166766</v>
      </c>
      <c r="S241" s="32">
        <f t="shared" si="115"/>
        <v>0.90327437478828299</v>
      </c>
      <c r="T241" s="33">
        <f t="shared" si="116"/>
        <v>1.0494068076894958</v>
      </c>
      <c r="U241" s="33">
        <f t="shared" si="117"/>
        <v>35.963701959163117</v>
      </c>
      <c r="V241" s="33">
        <f t="shared" si="118"/>
        <v>37.013108766852611</v>
      </c>
      <c r="Y241" s="4"/>
      <c r="Z241" s="4"/>
      <c r="AA241" s="4"/>
      <c r="AB241" s="4"/>
      <c r="AC241" s="33">
        <f t="shared" si="119"/>
        <v>6334.5868983044575</v>
      </c>
      <c r="AD241" s="33">
        <f t="shared" si="120"/>
        <v>223.3597363461906</v>
      </c>
      <c r="AE241" s="43"/>
      <c r="AF241" s="3">
        <f t="shared" si="121"/>
        <v>14.945224533147389</v>
      </c>
      <c r="AG241" s="3">
        <f t="shared" si="122"/>
        <v>51.9583333</v>
      </c>
      <c r="AH241" s="43"/>
      <c r="AI241" s="36" t="str">
        <f t="shared" si="123"/>
        <v>-</v>
      </c>
      <c r="AJ241" s="37">
        <f t="shared" si="107"/>
        <v>-86</v>
      </c>
      <c r="AK241" s="42"/>
      <c r="AL241" s="33">
        <f t="shared" si="125"/>
        <v>5238.8099706082039</v>
      </c>
      <c r="AM241" s="33">
        <f t="shared" si="126"/>
        <v>7261.1368867207248</v>
      </c>
      <c r="AN241" s="33">
        <f t="shared" si="22"/>
        <v>3142653.7558379862</v>
      </c>
      <c r="AO241" s="33">
        <f t="shared" si="108"/>
        <v>4089806.155633179</v>
      </c>
      <c r="AP241" s="43"/>
      <c r="AQ241" s="34">
        <f t="shared" si="124"/>
        <v>8.2735989502620663E-2</v>
      </c>
    </row>
    <row r="242" spans="1:43" x14ac:dyDescent="0.2">
      <c r="A242" s="154">
        <f t="shared" si="127"/>
        <v>42495</v>
      </c>
      <c r="B242" s="67">
        <v>51</v>
      </c>
      <c r="C242" s="64">
        <v>3.13</v>
      </c>
      <c r="D242" s="114">
        <v>0</v>
      </c>
      <c r="E242" s="114">
        <v>0</v>
      </c>
      <c r="F242" s="114">
        <v>0</v>
      </c>
      <c r="G242" s="66">
        <v>0</v>
      </c>
      <c r="H242" s="66"/>
      <c r="I242" s="66"/>
      <c r="J242" s="32">
        <f t="shared" si="109"/>
        <v>0</v>
      </c>
      <c r="K242" s="33">
        <f t="shared" si="104"/>
        <v>85.440565165162653</v>
      </c>
      <c r="L242" s="34">
        <f t="shared" si="110"/>
        <v>0.42115919142880986</v>
      </c>
      <c r="M242" s="32">
        <f t="shared" si="111"/>
        <v>0</v>
      </c>
      <c r="N242" s="32">
        <f t="shared" si="112"/>
        <v>1.3182282691721747</v>
      </c>
      <c r="O242" s="32">
        <f t="shared" si="113"/>
        <v>0</v>
      </c>
      <c r="P242" s="33">
        <f t="shared" si="105"/>
        <v>1.3178597119821575E-2</v>
      </c>
      <c r="Q242" s="32">
        <f t="shared" si="114"/>
        <v>1.3178597119821575E-2</v>
      </c>
      <c r="R242" s="33">
        <f t="shared" si="106"/>
        <v>37.761942242112077</v>
      </c>
      <c r="S242" s="32">
        <f t="shared" si="115"/>
        <v>0.88264355955558182</v>
      </c>
      <c r="T242" s="33">
        <f t="shared" si="116"/>
        <v>0.5247034038447479</v>
      </c>
      <c r="U242" s="33">
        <f t="shared" si="117"/>
        <v>35.142289871194464</v>
      </c>
      <c r="V242" s="33">
        <f t="shared" si="118"/>
        <v>35.666993275039211</v>
      </c>
      <c r="Y242" s="4"/>
      <c r="Z242" s="4"/>
      <c r="AA242" s="4"/>
      <c r="AB242" s="4"/>
      <c r="AC242" s="33">
        <f t="shared" si="119"/>
        <v>6488.053022060225</v>
      </c>
      <c r="AD242" s="33">
        <f t="shared" si="120"/>
        <v>235.10109522769278</v>
      </c>
      <c r="AE242" s="43"/>
      <c r="AF242" s="3">
        <f t="shared" si="121"/>
        <v>15.333006724960789</v>
      </c>
      <c r="AG242" s="3">
        <f t="shared" si="122"/>
        <v>51</v>
      </c>
      <c r="AH242" s="43"/>
      <c r="AI242" s="36" t="str">
        <f t="shared" si="123"/>
        <v>-</v>
      </c>
      <c r="AJ242" s="37">
        <f t="shared" si="107"/>
        <v>-87</v>
      </c>
      <c r="AK242" s="42"/>
      <c r="AL242" s="33">
        <f t="shared" si="125"/>
        <v>5150.058551453476</v>
      </c>
      <c r="AM242" s="33">
        <f t="shared" si="126"/>
        <v>7180.5884353261745</v>
      </c>
      <c r="AN242" s="33">
        <f t="shared" si="22"/>
        <v>2863556.7658493621</v>
      </c>
      <c r="AO242" s="33">
        <f t="shared" si="108"/>
        <v>4123051.6093000746</v>
      </c>
      <c r="AP242" s="43"/>
      <c r="AQ242" s="34">
        <f t="shared" si="124"/>
        <v>9.0388733267086796E-2</v>
      </c>
    </row>
    <row r="243" spans="1:43" x14ac:dyDescent="0.2">
      <c r="A243" s="154">
        <f t="shared" si="127"/>
        <v>42496</v>
      </c>
      <c r="B243" s="67">
        <v>50.791666599999999</v>
      </c>
      <c r="C243" s="64">
        <v>3.13</v>
      </c>
      <c r="D243" s="114">
        <v>0</v>
      </c>
      <c r="E243" s="114">
        <v>0</v>
      </c>
      <c r="F243" s="114">
        <v>0</v>
      </c>
      <c r="G243" s="66">
        <v>0.2</v>
      </c>
      <c r="H243" s="66"/>
      <c r="I243" s="66"/>
      <c r="J243" s="32">
        <f t="shared" si="109"/>
        <v>8.5847611513093794E-2</v>
      </c>
      <c r="K243" s="33">
        <f t="shared" si="104"/>
        <v>84.17797244418594</v>
      </c>
      <c r="L243" s="34">
        <f t="shared" si="110"/>
        <v>0.4147600250736051</v>
      </c>
      <c r="M243" s="32">
        <f t="shared" si="111"/>
        <v>0</v>
      </c>
      <c r="N243" s="32">
        <f t="shared" si="112"/>
        <v>1.3484403324897978</v>
      </c>
      <c r="O243" s="32">
        <f t="shared" si="113"/>
        <v>0</v>
      </c>
      <c r="P243" s="33">
        <f t="shared" si="105"/>
        <v>6.5892985599107874E-3</v>
      </c>
      <c r="Q243" s="32">
        <f t="shared" si="114"/>
        <v>6.5892985599107874E-3</v>
      </c>
      <c r="R243" s="33">
        <f t="shared" si="106"/>
        <v>36.899458289318055</v>
      </c>
      <c r="S243" s="32">
        <f t="shared" si="115"/>
        <v>0.86248395279402279</v>
      </c>
      <c r="T243" s="33">
        <f t="shared" si="116"/>
        <v>0.26235170192237395</v>
      </c>
      <c r="U243" s="33">
        <f t="shared" si="117"/>
        <v>34.3396388612435</v>
      </c>
      <c r="V243" s="33">
        <f t="shared" si="118"/>
        <v>34.60199056316587</v>
      </c>
      <c r="Y243" s="4"/>
      <c r="Z243" s="4"/>
      <c r="AA243" s="4"/>
      <c r="AB243" s="4"/>
      <c r="AC243" s="33">
        <f t="shared" si="119"/>
        <v>6521.6582903533035</v>
      </c>
      <c r="AD243" s="33">
        <f t="shared" si="120"/>
        <v>262.10561017764121</v>
      </c>
      <c r="AE243" s="43"/>
      <c r="AF243" s="3">
        <f t="shared" si="121"/>
        <v>16.189676036834129</v>
      </c>
      <c r="AG243" s="3">
        <f t="shared" si="122"/>
        <v>50.791666599999999</v>
      </c>
      <c r="AH243" s="43"/>
      <c r="AI243" s="36" t="str">
        <f t="shared" si="123"/>
        <v>-</v>
      </c>
      <c r="AJ243" s="37">
        <f t="shared" si="107"/>
        <v>-88</v>
      </c>
      <c r="AK243" s="42"/>
      <c r="AL243" s="33">
        <f t="shared" si="125"/>
        <v>5060.2421295868744</v>
      </c>
      <c r="AM243" s="33">
        <f t="shared" si="126"/>
        <v>7099.8316505316243</v>
      </c>
      <c r="AN243" s="33">
        <f t="shared" si="22"/>
        <v>2596764.4016535007</v>
      </c>
      <c r="AO243" s="33">
        <f t="shared" si="108"/>
        <v>4159925.4139476344</v>
      </c>
      <c r="AP243" s="43"/>
      <c r="AQ243" s="34">
        <f t="shared" si="124"/>
        <v>0.10159945776412742</v>
      </c>
    </row>
    <row r="244" spans="1:43" x14ac:dyDescent="0.2">
      <c r="A244" s="154">
        <f t="shared" si="127"/>
        <v>42497</v>
      </c>
      <c r="B244" s="67">
        <v>50.9583333</v>
      </c>
      <c r="C244" s="64">
        <v>3.13</v>
      </c>
      <c r="D244" s="114">
        <v>1.5</v>
      </c>
      <c r="E244" s="114">
        <v>1.25</v>
      </c>
      <c r="F244" s="114">
        <v>2</v>
      </c>
      <c r="G244" s="66">
        <v>3.8</v>
      </c>
      <c r="H244" s="66"/>
      <c r="I244" s="66"/>
      <c r="J244" s="32">
        <f t="shared" si="109"/>
        <v>2.493541771384872</v>
      </c>
      <c r="K244" s="33">
        <f t="shared" si="104"/>
        <v>83.910504159947251</v>
      </c>
      <c r="L244" s="34">
        <f t="shared" si="110"/>
        <v>0.4086309341950774</v>
      </c>
      <c r="M244" s="32">
        <f t="shared" si="111"/>
        <v>1.8089094791856563E-2</v>
      </c>
      <c r="N244" s="32">
        <f t="shared" si="112"/>
        <v>2.7429209608316989</v>
      </c>
      <c r="O244" s="32">
        <f t="shared" si="113"/>
        <v>0</v>
      </c>
      <c r="P244" s="33">
        <f t="shared" si="105"/>
        <v>2.1383744071811959E-2</v>
      </c>
      <c r="Q244" s="32">
        <f t="shared" si="114"/>
        <v>3.2946492799553937E-3</v>
      </c>
      <c r="R244" s="33">
        <f t="shared" si="106"/>
        <v>36.056673497230804</v>
      </c>
      <c r="S244" s="32">
        <f t="shared" si="115"/>
        <v>0.84278479208725088</v>
      </c>
      <c r="T244" s="33">
        <f t="shared" si="116"/>
        <v>0.13117585096118697</v>
      </c>
      <c r="U244" s="33">
        <f t="shared" si="117"/>
        <v>33.555320425696095</v>
      </c>
      <c r="V244" s="33">
        <f t="shared" si="118"/>
        <v>33.686496276657287</v>
      </c>
      <c r="Y244" s="4"/>
      <c r="Z244" s="4"/>
      <c r="AA244" s="4"/>
      <c r="AB244" s="4"/>
      <c r="AC244" s="33">
        <f t="shared" si="119"/>
        <v>6494.7671344935579</v>
      </c>
      <c r="AD244" s="33">
        <f t="shared" si="120"/>
        <v>298.31635416091206</v>
      </c>
      <c r="AE244" s="43"/>
      <c r="AF244" s="3">
        <f t="shared" si="121"/>
        <v>17.271837023342712</v>
      </c>
      <c r="AG244" s="3">
        <f t="shared" si="122"/>
        <v>50.9583333</v>
      </c>
      <c r="AH244" s="43"/>
      <c r="AI244" s="36" t="str">
        <f t="shared" si="123"/>
        <v>-</v>
      </c>
      <c r="AJ244" s="37">
        <f t="shared" si="107"/>
        <v>-89</v>
      </c>
      <c r="AK244" s="42"/>
      <c r="AL244" s="33">
        <f t="shared" si="125"/>
        <v>4969.510213433764</v>
      </c>
      <c r="AM244" s="33">
        <f t="shared" si="126"/>
        <v>7019.2415324370741</v>
      </c>
      <c r="AN244" s="33">
        <f t="shared" si="22"/>
        <v>2343525.6122968704</v>
      </c>
      <c r="AO244" s="33">
        <f t="shared" si="108"/>
        <v>4201398.4801030494</v>
      </c>
      <c r="AP244" s="43"/>
      <c r="AQ244" s="34">
        <f t="shared" si="124"/>
        <v>0.11488058346230078</v>
      </c>
    </row>
    <row r="245" spans="1:43" x14ac:dyDescent="0.2">
      <c r="A245" s="154">
        <f t="shared" si="127"/>
        <v>42498</v>
      </c>
      <c r="B245" s="67">
        <v>57.791666599999999</v>
      </c>
      <c r="C245" s="64">
        <v>3.13</v>
      </c>
      <c r="D245" s="114">
        <v>31.75</v>
      </c>
      <c r="E245" s="114">
        <v>24.25</v>
      </c>
      <c r="F245" s="114">
        <v>5.75</v>
      </c>
      <c r="G245" s="66">
        <v>20.6</v>
      </c>
      <c r="H245" s="66"/>
      <c r="I245" s="66"/>
      <c r="J245" s="32">
        <f t="shared" si="109"/>
        <v>25.385252914345163</v>
      </c>
      <c r="K245" s="33">
        <f t="shared" si="104"/>
        <v>102.10607740422419</v>
      </c>
      <c r="L245" s="34">
        <f t="shared" si="110"/>
        <v>0.40733254446576334</v>
      </c>
      <c r="M245" s="32">
        <f t="shared" si="111"/>
        <v>4.0596796700682178</v>
      </c>
      <c r="N245" s="32">
        <f t="shared" si="112"/>
        <v>3.13</v>
      </c>
      <c r="O245" s="32">
        <f t="shared" si="113"/>
        <v>0</v>
      </c>
      <c r="P245" s="33">
        <f t="shared" si="105"/>
        <v>4.070371542104124</v>
      </c>
      <c r="Q245" s="32">
        <f t="shared" si="114"/>
        <v>1.0691872035905979E-2</v>
      </c>
      <c r="R245" s="33">
        <f t="shared" si="106"/>
        <v>35.233137936397966</v>
      </c>
      <c r="S245" s="32">
        <f t="shared" si="115"/>
        <v>0.82353556083284063</v>
      </c>
      <c r="T245" s="33">
        <f t="shared" si="116"/>
        <v>0.42569490513329356</v>
      </c>
      <c r="U245" s="33">
        <f t="shared" si="117"/>
        <v>32.788915847974209</v>
      </c>
      <c r="V245" s="33">
        <f t="shared" si="118"/>
        <v>33.2146107531075</v>
      </c>
      <c r="Y245" s="4"/>
      <c r="Z245" s="4"/>
      <c r="AA245" s="4"/>
      <c r="AB245" s="4"/>
      <c r="AC245" s="33">
        <f t="shared" si="119"/>
        <v>5440.0633032296</v>
      </c>
      <c r="AD245" s="33">
        <f t="shared" si="120"/>
        <v>604.03167410127276</v>
      </c>
      <c r="AE245" s="43"/>
      <c r="AF245" s="3">
        <f t="shared" si="121"/>
        <v>24.577055846892499</v>
      </c>
      <c r="AG245" s="3">
        <f t="shared" si="122"/>
        <v>57.791666599999999</v>
      </c>
      <c r="AH245" s="43"/>
      <c r="AI245" s="36" t="str">
        <f t="shared" si="123"/>
        <v>-</v>
      </c>
      <c r="AJ245" s="37">
        <f t="shared" si="107"/>
        <v>-90</v>
      </c>
      <c r="AK245" s="42"/>
      <c r="AL245" s="33">
        <f t="shared" si="125"/>
        <v>4878.3064117571039</v>
      </c>
      <c r="AM245" s="33">
        <f t="shared" si="126"/>
        <v>6945.4847476425239</v>
      </c>
      <c r="AN245" s="33">
        <f t="shared" si="22"/>
        <v>2123143.3765804074</v>
      </c>
      <c r="AO245" s="33">
        <f t="shared" si="108"/>
        <v>4273226.2723540142</v>
      </c>
      <c r="AP245" s="43"/>
      <c r="AQ245" s="34">
        <f t="shared" si="124"/>
        <v>0.18085448153340533</v>
      </c>
    </row>
    <row r="246" spans="1:43" x14ac:dyDescent="0.2">
      <c r="A246" s="154">
        <f t="shared" si="127"/>
        <v>42499</v>
      </c>
      <c r="B246" s="67">
        <v>127.20833330000001</v>
      </c>
      <c r="C246" s="64">
        <v>3.13</v>
      </c>
      <c r="D246" s="114">
        <v>54.25</v>
      </c>
      <c r="E246" s="114">
        <v>24.5</v>
      </c>
      <c r="F246" s="114">
        <v>32.5</v>
      </c>
      <c r="G246" s="66">
        <v>59.2</v>
      </c>
      <c r="H246" s="66"/>
      <c r="I246" s="66"/>
      <c r="J246" s="32">
        <f t="shared" si="109"/>
        <v>51.11489641040405</v>
      </c>
      <c r="K246" s="33">
        <f t="shared" si="104"/>
        <v>133.52143765755176</v>
      </c>
      <c r="L246" s="34">
        <f t="shared" si="110"/>
        <v>0.49566056992341839</v>
      </c>
      <c r="M246" s="32">
        <f t="shared" si="111"/>
        <v>16.307526143192817</v>
      </c>
      <c r="N246" s="32">
        <f t="shared" si="112"/>
        <v>3.13</v>
      </c>
      <c r="O246" s="32">
        <f t="shared" si="113"/>
        <v>0.2620100138837072</v>
      </c>
      <c r="P246" s="33">
        <f t="shared" si="105"/>
        <v>18.342711914244877</v>
      </c>
      <c r="Q246" s="32">
        <f t="shared" si="114"/>
        <v>2.035185771052062</v>
      </c>
      <c r="R246" s="33">
        <f t="shared" si="106"/>
        <v>34.690421967653776</v>
      </c>
      <c r="S246" s="32">
        <f t="shared" si="115"/>
        <v>0.80472598262789763</v>
      </c>
      <c r="T246" s="33">
        <f t="shared" si="116"/>
        <v>81.030544588183943</v>
      </c>
      <c r="U246" s="33">
        <f t="shared" si="117"/>
        <v>32.040015974999626</v>
      </c>
      <c r="V246" s="33">
        <f t="shared" si="118"/>
        <v>113.07056056318356</v>
      </c>
      <c r="Y246" s="4"/>
      <c r="Z246" s="4"/>
      <c r="AA246" s="4"/>
      <c r="AB246" s="4"/>
      <c r="AC246" s="33">
        <f t="shared" si="119"/>
        <v>18.836625074642484</v>
      </c>
      <c r="AD246" s="33">
        <f t="shared" si="120"/>
        <v>199.87661795787034</v>
      </c>
      <c r="AE246" s="43"/>
      <c r="AF246" s="3">
        <f t="shared" si="121"/>
        <v>14.137772736816444</v>
      </c>
      <c r="AG246" s="3">
        <f t="shared" si="122"/>
        <v>127.20833330000001</v>
      </c>
      <c r="AH246" s="43"/>
      <c r="AI246" s="36" t="str">
        <f t="shared" si="123"/>
        <v>-</v>
      </c>
      <c r="AJ246" s="37">
        <f t="shared" si="107"/>
        <v>-91</v>
      </c>
      <c r="AK246" s="42"/>
      <c r="AL246" s="33">
        <f t="shared" si="125"/>
        <v>4866.9585598905205</v>
      </c>
      <c r="AM246" s="33">
        <f t="shared" si="126"/>
        <v>6941.1446295479736</v>
      </c>
      <c r="AN246" s="33">
        <f t="shared" si="22"/>
        <v>2110514.2322180904</v>
      </c>
      <c r="AO246" s="33">
        <f t="shared" si="108"/>
        <v>4302247.8515610332</v>
      </c>
      <c r="AP246" s="43"/>
      <c r="AQ246" s="34">
        <f t="shared" si="124"/>
        <v>1.2351817530438555E-2</v>
      </c>
    </row>
    <row r="247" spans="1:43" x14ac:dyDescent="0.2">
      <c r="A247" s="154">
        <f t="shared" si="127"/>
        <v>42500</v>
      </c>
      <c r="B247" s="67">
        <v>215.04166660000001</v>
      </c>
      <c r="C247" s="64">
        <v>3.13</v>
      </c>
      <c r="D247" s="114">
        <v>4</v>
      </c>
      <c r="E247" s="114">
        <v>8</v>
      </c>
      <c r="F247" s="114">
        <v>8.25</v>
      </c>
      <c r="G247" s="66">
        <v>14</v>
      </c>
      <c r="H247" s="66"/>
      <c r="I247" s="66"/>
      <c r="J247" s="32">
        <f t="shared" si="109"/>
        <v>9.3346125967205307</v>
      </c>
      <c r="K247" s="33">
        <f t="shared" si="104"/>
        <v>136.48761668078561</v>
      </c>
      <c r="L247" s="34">
        <f t="shared" si="110"/>
        <v>0.6481623187259794</v>
      </c>
      <c r="M247" s="32">
        <f t="shared" si="111"/>
        <v>0.85958468021708268</v>
      </c>
      <c r="N247" s="32">
        <f t="shared" si="112"/>
        <v>3.13</v>
      </c>
      <c r="O247" s="32">
        <f t="shared" si="113"/>
        <v>2.3788488932695731</v>
      </c>
      <c r="P247" s="33">
        <f t="shared" si="105"/>
        <v>10.030940637339521</v>
      </c>
      <c r="Q247" s="32">
        <f t="shared" si="114"/>
        <v>9.1713559571224383</v>
      </c>
      <c r="R247" s="33">
        <f t="shared" si="106"/>
        <v>36.276940528152807</v>
      </c>
      <c r="S247" s="32">
        <f t="shared" si="115"/>
        <v>0.79233033277054143</v>
      </c>
      <c r="T247" s="33">
        <f t="shared" si="116"/>
        <v>365.15583903357856</v>
      </c>
      <c r="U247" s="33">
        <f t="shared" si="117"/>
        <v>31.546485471419704</v>
      </c>
      <c r="V247" s="33">
        <f t="shared" si="118"/>
        <v>396.70232450499822</v>
      </c>
      <c r="Y247" s="4"/>
      <c r="Z247" s="4"/>
      <c r="AA247" s="4"/>
      <c r="AB247" s="4"/>
      <c r="AC247" s="33">
        <f t="shared" si="119"/>
        <v>6971.1169853435467</v>
      </c>
      <c r="AD247" s="33">
        <f t="shared" si="120"/>
        <v>33000.594630476786</v>
      </c>
      <c r="AE247" s="43"/>
      <c r="AF247" s="3">
        <f t="shared" si="121"/>
        <v>-181.6606579049982</v>
      </c>
      <c r="AG247" s="3">
        <f t="shared" si="122"/>
        <v>215.04166660000001</v>
      </c>
      <c r="AH247" s="43"/>
      <c r="AI247" s="36" t="str">
        <f t="shared" si="123"/>
        <v>+</v>
      </c>
      <c r="AJ247" s="37">
        <f t="shared" si="107"/>
        <v>-90</v>
      </c>
      <c r="AK247" s="42"/>
      <c r="AL247" s="33">
        <f t="shared" si="125"/>
        <v>5139.2424719657511</v>
      </c>
      <c r="AM247" s="33">
        <f t="shared" si="126"/>
        <v>7024.6378447534235</v>
      </c>
      <c r="AN247" s="33">
        <f t="shared" si="22"/>
        <v>2360076.7061148034</v>
      </c>
      <c r="AO247" s="33">
        <f t="shared" si="108"/>
        <v>3554715.7117291661</v>
      </c>
      <c r="AP247" s="43"/>
      <c r="AQ247" s="34">
        <f t="shared" si="124"/>
        <v>0.71363563959137977</v>
      </c>
    </row>
    <row r="248" spans="1:43" x14ac:dyDescent="0.2">
      <c r="A248" s="154">
        <f t="shared" si="127"/>
        <v>42501</v>
      </c>
      <c r="B248" s="67">
        <v>181</v>
      </c>
      <c r="C248" s="64">
        <v>3.13</v>
      </c>
      <c r="D248" s="114">
        <v>0</v>
      </c>
      <c r="E248" s="114">
        <v>0</v>
      </c>
      <c r="F248" s="114">
        <v>0.75</v>
      </c>
      <c r="G248" s="66">
        <v>0</v>
      </c>
      <c r="H248" s="66"/>
      <c r="I248" s="66"/>
      <c r="J248" s="32">
        <f t="shared" si="109"/>
        <v>2.6135061540353721E-2</v>
      </c>
      <c r="K248" s="33">
        <f t="shared" si="104"/>
        <v>131.80289350619262</v>
      </c>
      <c r="L248" s="34">
        <f t="shared" si="110"/>
        <v>0.66256124602323108</v>
      </c>
      <c r="M248" s="32">
        <f t="shared" si="111"/>
        <v>0</v>
      </c>
      <c r="N248" s="32">
        <f t="shared" si="112"/>
        <v>2.0826356826539962</v>
      </c>
      <c r="O248" s="32">
        <f t="shared" si="113"/>
        <v>2.628222553479322</v>
      </c>
      <c r="P248" s="33">
        <f t="shared" si="105"/>
        <v>5.0154703186697605</v>
      </c>
      <c r="Q248" s="32">
        <f t="shared" si="114"/>
        <v>5.0154703186697605</v>
      </c>
      <c r="R248" s="33">
        <f t="shared" si="106"/>
        <v>38.076596614860136</v>
      </c>
      <c r="S248" s="32">
        <f t="shared" si="115"/>
        <v>0.82856646677199408</v>
      </c>
      <c r="T248" s="33">
        <f t="shared" si="116"/>
        <v>199.69002194703677</v>
      </c>
      <c r="U248" s="33">
        <f t="shared" si="117"/>
        <v>32.989220436292349</v>
      </c>
      <c r="V248" s="33">
        <f t="shared" si="118"/>
        <v>232.6792423833291</v>
      </c>
      <c r="Y248" s="4"/>
      <c r="Z248" s="4"/>
      <c r="AA248" s="4"/>
      <c r="AB248" s="4"/>
      <c r="AC248" s="33">
        <f t="shared" si="119"/>
        <v>2445.4556594771584</v>
      </c>
      <c r="AD248" s="33">
        <f t="shared" si="120"/>
        <v>2670.7440933148787</v>
      </c>
      <c r="AE248" s="43"/>
      <c r="AF248" s="3">
        <f t="shared" si="121"/>
        <v>-51.679242383329097</v>
      </c>
      <c r="AG248" s="3">
        <f t="shared" si="122"/>
        <v>181</v>
      </c>
      <c r="AH248" s="43"/>
      <c r="AI248" s="36" t="str">
        <f t="shared" si="123"/>
        <v>+</v>
      </c>
      <c r="AJ248" s="37">
        <f t="shared" si="107"/>
        <v>-89</v>
      </c>
      <c r="AK248" s="42"/>
      <c r="AL248" s="33">
        <f t="shared" si="125"/>
        <v>5247.5033019193124</v>
      </c>
      <c r="AM248" s="33">
        <f t="shared" si="126"/>
        <v>7074.0893933588732</v>
      </c>
      <c r="AN248" s="33">
        <f t="shared" si="22"/>
        <v>2514462.451859151</v>
      </c>
      <c r="AO248" s="33">
        <f t="shared" si="108"/>
        <v>3336416.7494404512</v>
      </c>
      <c r="AP248" s="43"/>
      <c r="AQ248" s="34">
        <f t="shared" si="124"/>
        <v>8.1522056509718208E-2</v>
      </c>
    </row>
    <row r="249" spans="1:43" x14ac:dyDescent="0.2">
      <c r="A249" s="154">
        <f t="shared" si="127"/>
        <v>42502</v>
      </c>
      <c r="B249" s="67">
        <v>122.625</v>
      </c>
      <c r="C249" s="64">
        <v>3.13</v>
      </c>
      <c r="D249" s="114">
        <v>0</v>
      </c>
      <c r="E249" s="114">
        <v>0</v>
      </c>
      <c r="F249" s="114">
        <v>0</v>
      </c>
      <c r="G249" s="66">
        <v>0.6</v>
      </c>
      <c r="H249" s="66"/>
      <c r="I249" s="66"/>
      <c r="J249" s="32">
        <f t="shared" si="109"/>
        <v>0.25754283453928134</v>
      </c>
      <c r="K249" s="33">
        <f t="shared" si="104"/>
        <v>127.72676328962061</v>
      </c>
      <c r="L249" s="34">
        <f t="shared" si="110"/>
        <v>0.63981987138928453</v>
      </c>
      <c r="M249" s="32">
        <f t="shared" si="111"/>
        <v>0</v>
      </c>
      <c r="N249" s="32">
        <f t="shared" si="112"/>
        <v>2.0953980087155872</v>
      </c>
      <c r="O249" s="32">
        <f t="shared" si="113"/>
        <v>2.2382750423957205</v>
      </c>
      <c r="P249" s="33">
        <f t="shared" si="105"/>
        <v>2.5077351593348802</v>
      </c>
      <c r="Q249" s="32">
        <f t="shared" si="114"/>
        <v>2.5077351593348802</v>
      </c>
      <c r="R249" s="33">
        <f t="shared" si="106"/>
        <v>39.445200988655969</v>
      </c>
      <c r="S249" s="32">
        <f t="shared" si="115"/>
        <v>0.86967066859989095</v>
      </c>
      <c r="T249" s="33">
        <f t="shared" si="116"/>
        <v>99.845010973518384</v>
      </c>
      <c r="U249" s="33">
        <f t="shared" si="117"/>
        <v>34.625776620180837</v>
      </c>
      <c r="V249" s="33">
        <f t="shared" si="118"/>
        <v>134.47078759369919</v>
      </c>
      <c r="Y249" s="4"/>
      <c r="Z249" s="4"/>
      <c r="AA249" s="4"/>
      <c r="AB249" s="4"/>
      <c r="AC249" s="33">
        <f t="shared" si="119"/>
        <v>79.627984790900896</v>
      </c>
      <c r="AD249" s="33">
        <f t="shared" si="120"/>
        <v>140.32268371503753</v>
      </c>
      <c r="AE249" s="43"/>
      <c r="AF249" s="3">
        <f t="shared" si="121"/>
        <v>-11.845787593699185</v>
      </c>
      <c r="AG249" s="3">
        <f t="shared" si="122"/>
        <v>122.625</v>
      </c>
      <c r="AH249" s="43"/>
      <c r="AI249" s="36" t="str">
        <f t="shared" si="123"/>
        <v>+</v>
      </c>
      <c r="AJ249" s="37">
        <f t="shared" si="107"/>
        <v>-88</v>
      </c>
      <c r="AK249" s="42"/>
      <c r="AL249" s="33">
        <f t="shared" si="125"/>
        <v>5257.5556770832445</v>
      </c>
      <c r="AM249" s="33">
        <f t="shared" si="126"/>
        <v>7065.1659419643229</v>
      </c>
      <c r="AN249" s="33">
        <f t="shared" si="22"/>
        <v>2486242.1450119368</v>
      </c>
      <c r="AO249" s="33">
        <f t="shared" si="108"/>
        <v>3267454.8697034423</v>
      </c>
      <c r="AP249" s="43"/>
      <c r="AQ249" s="34">
        <f t="shared" si="124"/>
        <v>9.3318949518552824E-3</v>
      </c>
    </row>
    <row r="250" spans="1:43" x14ac:dyDescent="0.2">
      <c r="A250" s="154">
        <f t="shared" si="127"/>
        <v>42503</v>
      </c>
      <c r="B250" s="67">
        <v>92.125</v>
      </c>
      <c r="C250" s="64">
        <v>3.13</v>
      </c>
      <c r="D250" s="114">
        <v>0</v>
      </c>
      <c r="E250" s="114">
        <v>0</v>
      </c>
      <c r="F250" s="114">
        <v>0</v>
      </c>
      <c r="G250" s="66">
        <v>0.6</v>
      </c>
      <c r="H250" s="66"/>
      <c r="I250" s="66"/>
      <c r="J250" s="32">
        <f t="shared" si="109"/>
        <v>0.25754283453928134</v>
      </c>
      <c r="K250" s="33">
        <f t="shared" si="104"/>
        <v>124.02942474444319</v>
      </c>
      <c r="L250" s="34">
        <f t="shared" si="110"/>
        <v>0.62003283150301269</v>
      </c>
      <c r="M250" s="32">
        <f t="shared" si="111"/>
        <v>0</v>
      </c>
      <c r="N250" s="32">
        <f t="shared" si="112"/>
        <v>2.0385605842110084</v>
      </c>
      <c r="O250" s="32">
        <f t="shared" si="113"/>
        <v>1.9163207955056836</v>
      </c>
      <c r="P250" s="33">
        <f t="shared" si="105"/>
        <v>1.2538675796674401</v>
      </c>
      <c r="Q250" s="32">
        <f t="shared" si="114"/>
        <v>1.2538675796674401</v>
      </c>
      <c r="R250" s="33">
        <f t="shared" si="106"/>
        <v>40.460592148463235</v>
      </c>
      <c r="S250" s="32">
        <f t="shared" si="115"/>
        <v>0.90092963569841689</v>
      </c>
      <c r="T250" s="33">
        <f t="shared" si="116"/>
        <v>49.922505486759192</v>
      </c>
      <c r="U250" s="33">
        <f t="shared" si="117"/>
        <v>35.870346606511042</v>
      </c>
      <c r="V250" s="33">
        <f t="shared" si="118"/>
        <v>85.792852093270227</v>
      </c>
      <c r="Y250" s="4"/>
      <c r="Z250" s="4"/>
      <c r="AA250" s="4"/>
      <c r="AB250" s="4"/>
      <c r="AC250" s="33">
        <f t="shared" si="119"/>
        <v>1554.2085198584664</v>
      </c>
      <c r="AD250" s="33">
        <f t="shared" si="120"/>
        <v>40.096097112702246</v>
      </c>
      <c r="AE250" s="43"/>
      <c r="AF250" s="3">
        <f t="shared" si="121"/>
        <v>6.332147906729773</v>
      </c>
      <c r="AG250" s="3">
        <f t="shared" si="122"/>
        <v>92.125</v>
      </c>
      <c r="AH250" s="43"/>
      <c r="AI250" s="36" t="str">
        <f t="shared" si="123"/>
        <v>-</v>
      </c>
      <c r="AJ250" s="37">
        <f t="shared" si="107"/>
        <v>-89</v>
      </c>
      <c r="AK250" s="42"/>
      <c r="AL250" s="33">
        <f t="shared" si="125"/>
        <v>5218.9301167467474</v>
      </c>
      <c r="AM250" s="33">
        <f t="shared" si="126"/>
        <v>7025.7424905697726</v>
      </c>
      <c r="AN250" s="33">
        <f t="shared" si="22"/>
        <v>2363471.959719338</v>
      </c>
      <c r="AO250" s="33">
        <f t="shared" si="108"/>
        <v>3264570.9541999954</v>
      </c>
      <c r="AP250" s="43"/>
      <c r="AQ250" s="34">
        <f t="shared" si="124"/>
        <v>4.7244047712828672E-3</v>
      </c>
    </row>
    <row r="251" spans="1:43" x14ac:dyDescent="0.2">
      <c r="A251" s="154">
        <f t="shared" si="127"/>
        <v>42504</v>
      </c>
      <c r="B251" s="67">
        <v>78.708333300000007</v>
      </c>
      <c r="C251" s="64">
        <v>3.13</v>
      </c>
      <c r="D251" s="114">
        <v>0</v>
      </c>
      <c r="E251" s="114">
        <v>0</v>
      </c>
      <c r="F251" s="114">
        <v>0</v>
      </c>
      <c r="G251" s="66">
        <v>0.2</v>
      </c>
      <c r="H251" s="66"/>
      <c r="I251" s="66"/>
      <c r="J251" s="32">
        <f t="shared" si="109"/>
        <v>8.5847611513093794E-2</v>
      </c>
      <c r="K251" s="33">
        <f t="shared" si="104"/>
        <v>120.55834998984849</v>
      </c>
      <c r="L251" s="34">
        <f t="shared" si="110"/>
        <v>0.6020845861380737</v>
      </c>
      <c r="M251" s="32">
        <f t="shared" si="111"/>
        <v>0</v>
      </c>
      <c r="N251" s="32">
        <f t="shared" si="112"/>
        <v>1.9186848424764611</v>
      </c>
      <c r="O251" s="32">
        <f t="shared" si="113"/>
        <v>1.6382375236313145</v>
      </c>
      <c r="P251" s="33">
        <f t="shared" si="105"/>
        <v>0.62693378983372006</v>
      </c>
      <c r="Q251" s="32">
        <f t="shared" si="114"/>
        <v>0.62693378983372006</v>
      </c>
      <c r="R251" s="33">
        <f t="shared" si="106"/>
        <v>41.174708470254544</v>
      </c>
      <c r="S251" s="32">
        <f t="shared" si="115"/>
        <v>0.92412120184000246</v>
      </c>
      <c r="T251" s="33">
        <f t="shared" si="116"/>
        <v>24.961252743379596</v>
      </c>
      <c r="U251" s="33">
        <f t="shared" si="117"/>
        <v>36.793714517703798</v>
      </c>
      <c r="V251" s="33">
        <f t="shared" si="118"/>
        <v>61.754967261083387</v>
      </c>
      <c r="Y251" s="4"/>
      <c r="Z251" s="4"/>
      <c r="AA251" s="4"/>
      <c r="AB251" s="4"/>
      <c r="AC251" s="33">
        <f t="shared" si="119"/>
        <v>2792.0780802460167</v>
      </c>
      <c r="AD251" s="33">
        <f t="shared" si="120"/>
        <v>287.41662004949143</v>
      </c>
      <c r="AE251" s="43"/>
      <c r="AF251" s="3">
        <f t="shared" si="121"/>
        <v>16.95336603891662</v>
      </c>
      <c r="AG251" s="3">
        <f t="shared" si="122"/>
        <v>78.708333300000007</v>
      </c>
      <c r="AH251" s="43"/>
      <c r="AI251" s="36" t="str">
        <f t="shared" si="123"/>
        <v>-</v>
      </c>
      <c r="AJ251" s="37">
        <f t="shared" si="107"/>
        <v>-90</v>
      </c>
      <c r="AK251" s="42"/>
      <c r="AL251" s="33">
        <f t="shared" si="125"/>
        <v>5156.2666715780633</v>
      </c>
      <c r="AM251" s="33">
        <f t="shared" si="126"/>
        <v>6972.9023724752224</v>
      </c>
      <c r="AN251" s="33">
        <f t="shared" si="22"/>
        <v>2203795.6008401741</v>
      </c>
      <c r="AO251" s="33">
        <f t="shared" si="108"/>
        <v>3300165.2697741124</v>
      </c>
      <c r="AP251" s="43"/>
      <c r="AQ251" s="34">
        <f t="shared" si="124"/>
        <v>4.6394921670088268E-2</v>
      </c>
    </row>
    <row r="252" spans="1:43" x14ac:dyDescent="0.2">
      <c r="A252" s="154">
        <f t="shared" si="127"/>
        <v>42505</v>
      </c>
      <c r="B252" s="67">
        <v>71.458333300000007</v>
      </c>
      <c r="C252" s="64">
        <v>3.13</v>
      </c>
      <c r="D252" s="114">
        <v>1</v>
      </c>
      <c r="E252" s="114">
        <v>2</v>
      </c>
      <c r="F252" s="114">
        <v>0.25</v>
      </c>
      <c r="G252" s="66">
        <v>0</v>
      </c>
      <c r="H252" s="66"/>
      <c r="I252" s="66"/>
      <c r="J252" s="32">
        <f t="shared" si="109"/>
        <v>0.7681602156451367</v>
      </c>
      <c r="K252" s="33">
        <f t="shared" si="104"/>
        <v>117.78686873757681</v>
      </c>
      <c r="L252" s="34">
        <f t="shared" si="110"/>
        <v>0.58523470868858496</v>
      </c>
      <c r="M252" s="32">
        <f t="shared" si="111"/>
        <v>0</v>
      </c>
      <c r="N252" s="32">
        <f t="shared" si="112"/>
        <v>2.1503908338111652</v>
      </c>
      <c r="O252" s="32">
        <f t="shared" si="113"/>
        <v>1.3892506341056663</v>
      </c>
      <c r="P252" s="33">
        <f t="shared" si="105"/>
        <v>0.31346689491686003</v>
      </c>
      <c r="Q252" s="32">
        <f t="shared" si="114"/>
        <v>0.31346689491686003</v>
      </c>
      <c r="R252" s="33">
        <f t="shared" si="106"/>
        <v>41.623527463188871</v>
      </c>
      <c r="S252" s="32">
        <f t="shared" si="115"/>
        <v>0.94043164117133615</v>
      </c>
      <c r="T252" s="33">
        <f t="shared" si="116"/>
        <v>12.480626371689798</v>
      </c>
      <c r="U252" s="33">
        <f t="shared" si="117"/>
        <v>37.443111639229123</v>
      </c>
      <c r="V252" s="33">
        <f t="shared" si="118"/>
        <v>49.923738010918925</v>
      </c>
      <c r="Y252" s="4"/>
      <c r="Z252" s="4"/>
      <c r="AA252" s="4"/>
      <c r="AB252" s="4"/>
      <c r="AC252" s="33">
        <f t="shared" si="119"/>
        <v>3610.8222926169951</v>
      </c>
      <c r="AD252" s="33">
        <f t="shared" si="120"/>
        <v>463.73879426451316</v>
      </c>
      <c r="AE252" s="43"/>
      <c r="AF252" s="3">
        <f t="shared" si="121"/>
        <v>21.534595289081082</v>
      </c>
      <c r="AG252" s="3">
        <f t="shared" si="122"/>
        <v>71.458333300000007</v>
      </c>
      <c r="AH252" s="43"/>
      <c r="AI252" s="36" t="str">
        <f t="shared" si="123"/>
        <v>-</v>
      </c>
      <c r="AJ252" s="37">
        <f t="shared" si="107"/>
        <v>-91</v>
      </c>
      <c r="AK252" s="42"/>
      <c r="AL252" s="33">
        <f t="shared" si="125"/>
        <v>5081.7719971592151</v>
      </c>
      <c r="AM252" s="33">
        <f t="shared" si="126"/>
        <v>6912.8122543806721</v>
      </c>
      <c r="AN252" s="33">
        <f t="shared" si="22"/>
        <v>2028996.622013178</v>
      </c>
      <c r="AO252" s="33">
        <f t="shared" si="108"/>
        <v>3352708.4235656196</v>
      </c>
      <c r="AP252" s="43"/>
      <c r="AQ252" s="34">
        <f t="shared" si="124"/>
        <v>9.0817107071224284E-2</v>
      </c>
    </row>
    <row r="253" spans="1:43" x14ac:dyDescent="0.2">
      <c r="A253" s="154">
        <f t="shared" si="127"/>
        <v>42506</v>
      </c>
      <c r="B253" s="67">
        <v>75.333333300000007</v>
      </c>
      <c r="C253" s="64">
        <v>3.13</v>
      </c>
      <c r="D253" s="114">
        <v>11.75</v>
      </c>
      <c r="E253" s="114">
        <v>18</v>
      </c>
      <c r="F253" s="114">
        <v>8.25</v>
      </c>
      <c r="G253" s="66">
        <v>5.2</v>
      </c>
      <c r="H253" s="66"/>
      <c r="I253" s="66"/>
      <c r="J253" s="32">
        <f t="shared" si="109"/>
        <v>10.354266496455102</v>
      </c>
      <c r="K253" s="33">
        <f t="shared" si="104"/>
        <v>122.9154501363607</v>
      </c>
      <c r="L253" s="34">
        <f t="shared" si="110"/>
        <v>0.57178091620182914</v>
      </c>
      <c r="M253" s="32">
        <f t="shared" si="111"/>
        <v>0.89683955600568444</v>
      </c>
      <c r="N253" s="32">
        <f t="shared" si="112"/>
        <v>3.13</v>
      </c>
      <c r="O253" s="32">
        <f t="shared" si="113"/>
        <v>1.1988455416655162</v>
      </c>
      <c r="P253" s="33">
        <f t="shared" si="105"/>
        <v>1.0535730034641144</v>
      </c>
      <c r="Q253" s="32">
        <f t="shared" si="114"/>
        <v>0.15673344745843001</v>
      </c>
      <c r="R253" s="33">
        <f t="shared" si="106"/>
        <v>41.871690323717118</v>
      </c>
      <c r="S253" s="32">
        <f t="shared" si="115"/>
        <v>0.95068268113726617</v>
      </c>
      <c r="T253" s="33">
        <f t="shared" si="116"/>
        <v>6.240313185844899</v>
      </c>
      <c r="U253" s="33">
        <f t="shared" si="117"/>
        <v>37.851254897131895</v>
      </c>
      <c r="V253" s="33">
        <f t="shared" si="118"/>
        <v>44.091568082976792</v>
      </c>
      <c r="Y253" s="4"/>
      <c r="Z253" s="4"/>
      <c r="AA253" s="4"/>
      <c r="AB253" s="4"/>
      <c r="AC253" s="33">
        <f t="shared" si="119"/>
        <v>3160.1395023842306</v>
      </c>
      <c r="AD253" s="33">
        <f t="shared" si="120"/>
        <v>976.04789387560163</v>
      </c>
      <c r="AE253" s="43"/>
      <c r="AF253" s="3">
        <f t="shared" si="121"/>
        <v>31.241765217023215</v>
      </c>
      <c r="AG253" s="3">
        <f t="shared" si="122"/>
        <v>75.333333300000007</v>
      </c>
      <c r="AH253" s="43"/>
      <c r="AI253" s="36" t="str">
        <f t="shared" si="123"/>
        <v>-</v>
      </c>
      <c r="AJ253" s="37">
        <f t="shared" si="107"/>
        <v>-92</v>
      </c>
      <c r="AK253" s="42"/>
      <c r="AL253" s="33">
        <f t="shared" si="125"/>
        <v>5001.4451528124246</v>
      </c>
      <c r="AM253" s="33">
        <f t="shared" si="126"/>
        <v>6856.5971362861219</v>
      </c>
      <c r="AN253" s="33">
        <f t="shared" si="22"/>
        <v>1872007.9260477012</v>
      </c>
      <c r="AO253" s="33">
        <f t="shared" si="108"/>
        <v>3441588.8817863935</v>
      </c>
      <c r="AP253" s="43"/>
      <c r="AQ253" s="34">
        <f t="shared" si="124"/>
        <v>0.17198745110529887</v>
      </c>
    </row>
    <row r="254" spans="1:43" x14ac:dyDescent="0.2">
      <c r="A254" s="154">
        <f t="shared" si="127"/>
        <v>42507</v>
      </c>
      <c r="B254" s="67">
        <v>68.791666599999999</v>
      </c>
      <c r="C254" s="64">
        <v>3.13</v>
      </c>
      <c r="D254" s="114">
        <v>0</v>
      </c>
      <c r="E254" s="114">
        <v>0</v>
      </c>
      <c r="F254" s="114">
        <v>0</v>
      </c>
      <c r="G254" s="66">
        <v>0</v>
      </c>
      <c r="H254" s="66"/>
      <c r="I254" s="66"/>
      <c r="J254" s="32">
        <f t="shared" si="109"/>
        <v>0</v>
      </c>
      <c r="K254" s="33">
        <f t="shared" si="104"/>
        <v>119.49079596680254</v>
      </c>
      <c r="L254" s="34">
        <f t="shared" si="110"/>
        <v>0.59667694240951796</v>
      </c>
      <c r="M254" s="32">
        <f t="shared" si="111"/>
        <v>0</v>
      </c>
      <c r="N254" s="32">
        <f t="shared" si="112"/>
        <v>1.8675988297417911</v>
      </c>
      <c r="O254" s="32">
        <f t="shared" si="113"/>
        <v>1.5570553398163749</v>
      </c>
      <c r="P254" s="33">
        <f t="shared" si="105"/>
        <v>0.52678650173205721</v>
      </c>
      <c r="Q254" s="32">
        <f t="shared" si="114"/>
        <v>0.52678650173205721</v>
      </c>
      <c r="R254" s="33">
        <f t="shared" si="106"/>
        <v>42.472394934828309</v>
      </c>
      <c r="S254" s="32">
        <f t="shared" si="115"/>
        <v>0.95635072870517923</v>
      </c>
      <c r="T254" s="33">
        <f t="shared" si="116"/>
        <v>20.973907013405981</v>
      </c>
      <c r="U254" s="33">
        <f t="shared" si="117"/>
        <v>38.076927161409913</v>
      </c>
      <c r="V254" s="33">
        <f t="shared" si="118"/>
        <v>59.05083417481589</v>
      </c>
      <c r="Y254" s="4"/>
      <c r="Z254" s="4"/>
      <c r="AA254" s="4"/>
      <c r="AB254" s="4"/>
      <c r="AC254" s="33">
        <f t="shared" si="119"/>
        <v>3938.4140377494941</v>
      </c>
      <c r="AD254" s="33">
        <f t="shared" si="120"/>
        <v>94.883816335518134</v>
      </c>
      <c r="AE254" s="43"/>
      <c r="AF254" s="3">
        <f t="shared" si="121"/>
        <v>9.7408324251841094</v>
      </c>
      <c r="AG254" s="3">
        <f t="shared" si="122"/>
        <v>68.791666599999999</v>
      </c>
      <c r="AH254" s="43"/>
      <c r="AI254" s="36" t="str">
        <f t="shared" si="123"/>
        <v>-</v>
      </c>
      <c r="AJ254" s="37">
        <f t="shared" si="107"/>
        <v>-93</v>
      </c>
      <c r="AK254" s="42"/>
      <c r="AL254" s="33">
        <f t="shared" si="125"/>
        <v>4936.0775745574729</v>
      </c>
      <c r="AM254" s="33">
        <f t="shared" si="126"/>
        <v>6793.8403514915717</v>
      </c>
      <c r="AN254" s="33">
        <f t="shared" si="22"/>
        <v>1704216.9914612325</v>
      </c>
      <c r="AO254" s="33">
        <f t="shared" si="108"/>
        <v>3451282.5353618944</v>
      </c>
      <c r="AP254" s="43"/>
      <c r="AQ254" s="34">
        <f t="shared" si="124"/>
        <v>2.0050281849330928E-2</v>
      </c>
    </row>
    <row r="255" spans="1:43" x14ac:dyDescent="0.2">
      <c r="A255" s="154">
        <f t="shared" si="127"/>
        <v>42508</v>
      </c>
      <c r="B255" s="67">
        <v>75.25</v>
      </c>
      <c r="C255" s="64">
        <v>3.13</v>
      </c>
      <c r="D255" s="114">
        <v>26.25</v>
      </c>
      <c r="E255" s="114">
        <v>24</v>
      </c>
      <c r="F255" s="114">
        <v>3.25</v>
      </c>
      <c r="G255" s="66">
        <v>3.8</v>
      </c>
      <c r="H255" s="66"/>
      <c r="I255" s="66"/>
      <c r="J255" s="32">
        <f t="shared" si="109"/>
        <v>16.038034470686846</v>
      </c>
      <c r="K255" s="33">
        <f t="shared" si="104"/>
        <v>128.85683716273746</v>
      </c>
      <c r="L255" s="34">
        <f t="shared" si="110"/>
        <v>0.58005240760583754</v>
      </c>
      <c r="M255" s="32">
        <f t="shared" si="111"/>
        <v>2.2269682964634785</v>
      </c>
      <c r="N255" s="32">
        <f t="shared" si="112"/>
        <v>3.13</v>
      </c>
      <c r="O255" s="32">
        <f t="shared" si="113"/>
        <v>1.3150249782884527</v>
      </c>
      <c r="P255" s="33">
        <f t="shared" si="105"/>
        <v>2.4903615473295071</v>
      </c>
      <c r="Q255" s="32">
        <f t="shared" si="114"/>
        <v>0.26339325086602861</v>
      </c>
      <c r="R255" s="33">
        <f t="shared" si="106"/>
        <v>42.81734907213211</v>
      </c>
      <c r="S255" s="32">
        <f t="shared" si="115"/>
        <v>0.97007084098465279</v>
      </c>
      <c r="T255" s="33">
        <f t="shared" si="116"/>
        <v>10.48695350670299</v>
      </c>
      <c r="U255" s="33">
        <f t="shared" si="117"/>
        <v>38.623190891055621</v>
      </c>
      <c r="V255" s="33">
        <f t="shared" si="118"/>
        <v>49.11014439775861</v>
      </c>
      <c r="Y255" s="4"/>
      <c r="Z255" s="4"/>
      <c r="AA255" s="4"/>
      <c r="AB255" s="4"/>
      <c r="AC255" s="33">
        <f t="shared" si="119"/>
        <v>3169.5156294245376</v>
      </c>
      <c r="AD255" s="33">
        <f t="shared" si="120"/>
        <v>683.29205090603057</v>
      </c>
      <c r="AE255" s="43"/>
      <c r="AF255" s="3">
        <f t="shared" si="121"/>
        <v>26.13985560224139</v>
      </c>
      <c r="AG255" s="3">
        <f t="shared" si="122"/>
        <v>75.25</v>
      </c>
      <c r="AH255" s="43"/>
      <c r="AI255" s="36" t="str">
        <f t="shared" si="123"/>
        <v>-</v>
      </c>
      <c r="AJ255" s="37">
        <f t="shared" si="107"/>
        <v>-94</v>
      </c>
      <c r="AK255" s="42"/>
      <c r="AL255" s="33">
        <f t="shared" si="125"/>
        <v>4860.7693065254643</v>
      </c>
      <c r="AM255" s="33">
        <f t="shared" si="126"/>
        <v>6737.5419000970214</v>
      </c>
      <c r="AN255" s="33">
        <f t="shared" si="22"/>
        <v>1560396.1347478775</v>
      </c>
      <c r="AO255" s="33">
        <f t="shared" si="108"/>
        <v>3522275.3679813091</v>
      </c>
      <c r="AP255" s="43"/>
      <c r="AQ255" s="34">
        <f t="shared" si="124"/>
        <v>0.12066834598400115</v>
      </c>
    </row>
    <row r="256" spans="1:43" x14ac:dyDescent="0.2">
      <c r="A256" s="154">
        <f t="shared" si="127"/>
        <v>42509</v>
      </c>
      <c r="B256" s="67">
        <v>86</v>
      </c>
      <c r="C256" s="64">
        <v>3.13</v>
      </c>
      <c r="D256" s="114">
        <v>2</v>
      </c>
      <c r="E256" s="114">
        <v>1.5</v>
      </c>
      <c r="F256" s="114">
        <v>0</v>
      </c>
      <c r="G256" s="66">
        <v>0.2</v>
      </c>
      <c r="H256" s="66"/>
      <c r="I256" s="66"/>
      <c r="J256" s="32">
        <f t="shared" si="109"/>
        <v>1.1098459005825865</v>
      </c>
      <c r="K256" s="33">
        <f t="shared" si="104"/>
        <v>125.58913160502958</v>
      </c>
      <c r="L256" s="34">
        <f t="shared" si="110"/>
        <v>0.62551862700357996</v>
      </c>
      <c r="M256" s="32">
        <f t="shared" si="111"/>
        <v>1.5618966913955872E-4</v>
      </c>
      <c r="N256" s="32">
        <f t="shared" si="112"/>
        <v>2.3734314290640732</v>
      </c>
      <c r="O256" s="32">
        <f t="shared" si="113"/>
        <v>2.0039638395572807</v>
      </c>
      <c r="P256" s="33">
        <f t="shared" si="105"/>
        <v>1.2453369633338931</v>
      </c>
      <c r="Q256" s="32">
        <f t="shared" si="114"/>
        <v>1.2451807736647535</v>
      </c>
      <c r="R256" s="33">
        <f t="shared" si="106"/>
        <v>43.843363307319983</v>
      </c>
      <c r="S256" s="32">
        <f t="shared" si="115"/>
        <v>0.97794960436940914</v>
      </c>
      <c r="T256" s="33">
        <f t="shared" si="116"/>
        <v>49.576641914429999</v>
      </c>
      <c r="U256" s="33">
        <f t="shared" si="117"/>
        <v>38.936882396189432</v>
      </c>
      <c r="V256" s="33">
        <f t="shared" si="118"/>
        <v>88.513524310619431</v>
      </c>
      <c r="Y256" s="4"/>
      <c r="Z256" s="4"/>
      <c r="AA256" s="4"/>
      <c r="AB256" s="4"/>
      <c r="AC256" s="33">
        <f t="shared" si="119"/>
        <v>2074.6614244417069</v>
      </c>
      <c r="AD256" s="33">
        <f t="shared" si="120"/>
        <v>6.3178044600748855</v>
      </c>
      <c r="AE256" s="43"/>
      <c r="AF256" s="3">
        <f t="shared" si="121"/>
        <v>-2.5135243106194309</v>
      </c>
      <c r="AG256" s="3">
        <f t="shared" si="122"/>
        <v>86</v>
      </c>
      <c r="AH256" s="43"/>
      <c r="AI256" s="36" t="str">
        <f t="shared" si="123"/>
        <v>+</v>
      </c>
      <c r="AJ256" s="37">
        <f t="shared" si="107"/>
        <v>-93</v>
      </c>
      <c r="AK256" s="42"/>
      <c r="AL256" s="33">
        <f t="shared" si="125"/>
        <v>4824.864418406316</v>
      </c>
      <c r="AM256" s="33">
        <f t="shared" si="126"/>
        <v>6691.9934487024711</v>
      </c>
      <c r="AN256" s="33">
        <f t="shared" si="22"/>
        <v>1448676.355752598</v>
      </c>
      <c r="AO256" s="33">
        <f t="shared" si="108"/>
        <v>3486170.8157746606</v>
      </c>
      <c r="AP256" s="43"/>
      <c r="AQ256" s="34">
        <f t="shared" si="124"/>
        <v>8.5421909952337557E-4</v>
      </c>
    </row>
    <row r="257" spans="1:43" x14ac:dyDescent="0.2">
      <c r="A257" s="154">
        <f t="shared" si="127"/>
        <v>42510</v>
      </c>
      <c r="B257" s="67">
        <v>76.041666599999999</v>
      </c>
      <c r="C257" s="64">
        <v>3.13</v>
      </c>
      <c r="D257" s="114">
        <v>32.5</v>
      </c>
      <c r="E257" s="114">
        <v>0</v>
      </c>
      <c r="F257" s="114">
        <v>49.5</v>
      </c>
      <c r="G257" s="66">
        <v>63.6</v>
      </c>
      <c r="H257" s="66"/>
      <c r="I257" s="66"/>
      <c r="J257" s="32">
        <f t="shared" si="109"/>
        <v>40.83916373356611</v>
      </c>
      <c r="K257" s="33">
        <f t="shared" si="104"/>
        <v>148.34554438835664</v>
      </c>
      <c r="L257" s="34">
        <f t="shared" si="110"/>
        <v>0.60965597866519217</v>
      </c>
      <c r="M257" s="32">
        <f t="shared" si="111"/>
        <v>13.19882364183785</v>
      </c>
      <c r="N257" s="32">
        <f t="shared" si="112"/>
        <v>3.13</v>
      </c>
      <c r="O257" s="32">
        <f t="shared" si="113"/>
        <v>1.7539273084012024</v>
      </c>
      <c r="P257" s="33">
        <f t="shared" si="105"/>
        <v>13.821492123504795</v>
      </c>
      <c r="Q257" s="32">
        <f t="shared" si="114"/>
        <v>0.62266848166694655</v>
      </c>
      <c r="R257" s="33">
        <f t="shared" si="106"/>
        <v>44.595906813833174</v>
      </c>
      <c r="S257" s="32">
        <f t="shared" si="115"/>
        <v>1.0013838018880132</v>
      </c>
      <c r="T257" s="33">
        <f t="shared" si="116"/>
        <v>24.791430288591393</v>
      </c>
      <c r="U257" s="33">
        <f t="shared" si="117"/>
        <v>39.869910630726444</v>
      </c>
      <c r="V257" s="33">
        <f t="shared" si="118"/>
        <v>64.661340919317837</v>
      </c>
      <c r="Y257" s="4"/>
      <c r="Z257" s="4"/>
      <c r="AA257" s="4"/>
      <c r="AB257" s="4"/>
      <c r="AC257" s="33">
        <f t="shared" si="119"/>
        <v>3081.0031582285155</v>
      </c>
      <c r="AD257" s="33">
        <f t="shared" si="120"/>
        <v>129.51181259839393</v>
      </c>
      <c r="AE257" s="43"/>
      <c r="AF257" s="3">
        <f t="shared" si="121"/>
        <v>11.380325680682162</v>
      </c>
      <c r="AG257" s="3">
        <f t="shared" si="122"/>
        <v>76.041666599999999</v>
      </c>
      <c r="AH257" s="43"/>
      <c r="AI257" s="36" t="str">
        <f t="shared" si="123"/>
        <v>-</v>
      </c>
      <c r="AJ257" s="37">
        <f t="shared" si="107"/>
        <v>-94</v>
      </c>
      <c r="AK257" s="42"/>
      <c r="AL257" s="33">
        <f t="shared" si="125"/>
        <v>4765.1073468958666</v>
      </c>
      <c r="AM257" s="33">
        <f t="shared" si="126"/>
        <v>6636.486663907921</v>
      </c>
      <c r="AN257" s="33">
        <f t="shared" si="22"/>
        <v>1318140.3476087514</v>
      </c>
      <c r="AO257" s="33">
        <f t="shared" si="108"/>
        <v>3502060.548140503</v>
      </c>
      <c r="AP257" s="43"/>
      <c r="AQ257" s="34">
        <f t="shared" si="124"/>
        <v>2.2397839500837916E-2</v>
      </c>
    </row>
    <row r="258" spans="1:43" x14ac:dyDescent="0.2">
      <c r="A258" s="154">
        <f t="shared" si="127"/>
        <v>42511</v>
      </c>
      <c r="B258" s="67">
        <v>96.333333300000007</v>
      </c>
      <c r="C258" s="64">
        <v>3.13</v>
      </c>
      <c r="D258" s="114">
        <v>0.75</v>
      </c>
      <c r="E258" s="114">
        <v>9.75</v>
      </c>
      <c r="F258" s="114">
        <v>11</v>
      </c>
      <c r="G258" s="66">
        <v>19.8</v>
      </c>
      <c r="H258" s="66"/>
      <c r="I258" s="66"/>
      <c r="J258" s="32">
        <f t="shared" si="109"/>
        <v>11.084980106010034</v>
      </c>
      <c r="K258" s="33">
        <f t="shared" si="104"/>
        <v>151.08860452110309</v>
      </c>
      <c r="L258" s="34">
        <f t="shared" si="110"/>
        <v>0.72012400188522641</v>
      </c>
      <c r="M258" s="32">
        <f t="shared" si="111"/>
        <v>1.5014418508377483</v>
      </c>
      <c r="N258" s="32">
        <f t="shared" si="112"/>
        <v>3.13</v>
      </c>
      <c r="O258" s="32">
        <f t="shared" si="113"/>
        <v>3.7104781224258265</v>
      </c>
      <c r="P258" s="33">
        <f t="shared" si="105"/>
        <v>8.4121879125901451</v>
      </c>
      <c r="Q258" s="32">
        <f t="shared" si="114"/>
        <v>6.9107460617523975</v>
      </c>
      <c r="R258" s="33">
        <f t="shared" si="106"/>
        <v>47.287813016927622</v>
      </c>
      <c r="S258" s="32">
        <f t="shared" si="115"/>
        <v>1.0185719193313778</v>
      </c>
      <c r="T258" s="33">
        <f t="shared" si="116"/>
        <v>275.15007468088248</v>
      </c>
      <c r="U258" s="33">
        <f t="shared" si="117"/>
        <v>40.554252343749297</v>
      </c>
      <c r="V258" s="33">
        <f t="shared" si="118"/>
        <v>315.70432702463177</v>
      </c>
      <c r="Y258" s="4"/>
      <c r="Z258" s="4"/>
      <c r="AA258" s="4"/>
      <c r="AB258" s="4"/>
      <c r="AC258" s="33">
        <f t="shared" si="119"/>
        <v>1240.1045424131203</v>
      </c>
      <c r="AD258" s="33">
        <f t="shared" si="120"/>
        <v>48123.632887732434</v>
      </c>
      <c r="AE258" s="43"/>
      <c r="AF258" s="3">
        <f t="shared" si="121"/>
        <v>-219.37099372463177</v>
      </c>
      <c r="AG258" s="3">
        <f t="shared" si="122"/>
        <v>96.333333300000007</v>
      </c>
      <c r="AH258" s="43"/>
      <c r="AI258" s="36" t="str">
        <f t="shared" si="123"/>
        <v>+</v>
      </c>
      <c r="AJ258" s="37">
        <f t="shared" si="107"/>
        <v>-93</v>
      </c>
      <c r="AK258" s="42"/>
      <c r="AL258" s="33">
        <f t="shared" si="125"/>
        <v>4956.3932614907308</v>
      </c>
      <c r="AM258" s="33">
        <f t="shared" si="126"/>
        <v>6601.2715458133707</v>
      </c>
      <c r="AN258" s="33">
        <f t="shared" si="22"/>
        <v>1238519.2913232956</v>
      </c>
      <c r="AO258" s="33">
        <f t="shared" si="108"/>
        <v>2705624.5702361916</v>
      </c>
      <c r="AP258" s="43"/>
      <c r="AQ258" s="34">
        <f t="shared" si="124"/>
        <v>5.1856742171348991</v>
      </c>
    </row>
    <row r="259" spans="1:43" x14ac:dyDescent="0.2">
      <c r="A259" s="154">
        <f t="shared" si="127"/>
        <v>42512</v>
      </c>
      <c r="B259" s="67">
        <v>264.58333329999999</v>
      </c>
      <c r="C259" s="64">
        <v>3.13</v>
      </c>
      <c r="D259" s="114">
        <v>15</v>
      </c>
      <c r="E259" s="114">
        <v>10.25</v>
      </c>
      <c r="F259" s="114">
        <v>19.75</v>
      </c>
      <c r="G259" s="66">
        <v>26.2</v>
      </c>
      <c r="H259" s="66"/>
      <c r="I259" s="66"/>
      <c r="J259" s="32">
        <f t="shared" si="109"/>
        <v>19.416288056321577</v>
      </c>
      <c r="K259" s="33">
        <f t="shared" si="104"/>
        <v>158.7693561062172</v>
      </c>
      <c r="L259" s="34">
        <f t="shared" si="110"/>
        <v>0.73343982777234507</v>
      </c>
      <c r="M259" s="32">
        <f t="shared" si="111"/>
        <v>4.6252608758671352</v>
      </c>
      <c r="N259" s="32">
        <f t="shared" si="112"/>
        <v>3.13</v>
      </c>
      <c r="O259" s="32">
        <f t="shared" si="113"/>
        <v>3.9802755953403368</v>
      </c>
      <c r="P259" s="33">
        <f t="shared" si="105"/>
        <v>8.8313548321622068</v>
      </c>
      <c r="Q259" s="32">
        <f t="shared" si="114"/>
        <v>4.2060939562950725</v>
      </c>
      <c r="R259" s="33">
        <f t="shared" si="106"/>
        <v>50.188033470285852</v>
      </c>
      <c r="S259" s="32">
        <f t="shared" si="115"/>
        <v>1.0800551419821043</v>
      </c>
      <c r="T259" s="33">
        <f t="shared" si="116"/>
        <v>167.4648519636001</v>
      </c>
      <c r="U259" s="33">
        <f t="shared" si="117"/>
        <v>43.002195467806004</v>
      </c>
      <c r="V259" s="33">
        <f t="shared" si="118"/>
        <v>210.46704743140609</v>
      </c>
      <c r="Y259" s="4"/>
      <c r="Z259" s="4"/>
      <c r="AA259" s="4"/>
      <c r="AB259" s="4"/>
      <c r="AC259" s="33">
        <f t="shared" si="119"/>
        <v>17698.279803596957</v>
      </c>
      <c r="AD259" s="33">
        <f t="shared" si="120"/>
        <v>2928.5723962113766</v>
      </c>
      <c r="AE259" s="43"/>
      <c r="AF259" s="3">
        <f t="shared" si="121"/>
        <v>54.116285868593906</v>
      </c>
      <c r="AG259" s="3">
        <f t="shared" si="122"/>
        <v>264.58333329999999</v>
      </c>
      <c r="AH259" s="43"/>
      <c r="AI259" s="36" t="str">
        <f t="shared" si="123"/>
        <v>-</v>
      </c>
      <c r="AJ259" s="37">
        <f t="shared" si="107"/>
        <v>-94</v>
      </c>
      <c r="AK259" s="42"/>
      <c r="AL259" s="33">
        <f t="shared" si="125"/>
        <v>5042.4418964923698</v>
      </c>
      <c r="AM259" s="33">
        <f t="shared" si="126"/>
        <v>6734.3064277188205</v>
      </c>
      <c r="AN259" s="33">
        <f t="shared" si="22"/>
        <v>1552323.3695165378</v>
      </c>
      <c r="AO259" s="33">
        <f t="shared" si="108"/>
        <v>2862405.5920220977</v>
      </c>
      <c r="AP259" s="43"/>
      <c r="AQ259" s="34">
        <f t="shared" si="124"/>
        <v>4.1834154644250422E-2</v>
      </c>
    </row>
    <row r="260" spans="1:43" x14ac:dyDescent="0.2">
      <c r="A260" s="154">
        <f t="shared" si="127"/>
        <v>42513</v>
      </c>
      <c r="B260" s="67">
        <v>263.125</v>
      </c>
      <c r="C260" s="64">
        <v>3.13</v>
      </c>
      <c r="D260" s="114">
        <v>0.5</v>
      </c>
      <c r="E260" s="114">
        <v>0.5</v>
      </c>
      <c r="F260" s="114">
        <v>0</v>
      </c>
      <c r="G260" s="66">
        <v>0.2</v>
      </c>
      <c r="H260" s="66"/>
      <c r="I260" s="66"/>
      <c r="J260" s="32">
        <f t="shared" si="109"/>
        <v>0.36659212217349418</v>
      </c>
      <c r="K260" s="33">
        <f t="shared" si="104"/>
        <v>151.86493655554122</v>
      </c>
      <c r="L260" s="34">
        <f t="shared" si="110"/>
        <v>0.77072502964183109</v>
      </c>
      <c r="M260" s="32">
        <f t="shared" si="111"/>
        <v>0</v>
      </c>
      <c r="N260" s="32">
        <f t="shared" si="112"/>
        <v>2.4964197407237974</v>
      </c>
      <c r="O260" s="32">
        <f t="shared" si="113"/>
        <v>4.7745919321256611</v>
      </c>
      <c r="P260" s="33">
        <f t="shared" si="105"/>
        <v>4.4156774160811034</v>
      </c>
      <c r="Q260" s="32">
        <f t="shared" si="114"/>
        <v>4.4156774160811034</v>
      </c>
      <c r="R260" s="33">
        <f t="shared" si="106"/>
        <v>53.816329133727059</v>
      </c>
      <c r="S260" s="32">
        <f t="shared" si="115"/>
        <v>1.1462962686844518</v>
      </c>
      <c r="T260" s="33">
        <f t="shared" si="116"/>
        <v>175.80937860322911</v>
      </c>
      <c r="U260" s="33">
        <f t="shared" si="117"/>
        <v>45.639573660584652</v>
      </c>
      <c r="V260" s="33">
        <f t="shared" si="118"/>
        <v>221.44895226381377</v>
      </c>
      <c r="Y260" s="4"/>
      <c r="Z260" s="4"/>
      <c r="AA260" s="4"/>
      <c r="AB260" s="4"/>
      <c r="AC260" s="33">
        <f t="shared" si="119"/>
        <v>17312.388142922278</v>
      </c>
      <c r="AD260" s="33">
        <f t="shared" si="120"/>
        <v>1736.8929549088737</v>
      </c>
      <c r="AE260" s="43"/>
      <c r="AF260" s="3">
        <f t="shared" si="121"/>
        <v>41.676047736186234</v>
      </c>
      <c r="AG260" s="3">
        <f t="shared" si="122"/>
        <v>263.125</v>
      </c>
      <c r="AH260" s="43"/>
      <c r="AI260" s="36" t="str">
        <f t="shared" si="123"/>
        <v>-</v>
      </c>
      <c r="AJ260" s="37">
        <f t="shared" si="107"/>
        <v>-95</v>
      </c>
      <c r="AK260" s="42"/>
      <c r="AL260" s="33">
        <f t="shared" si="125"/>
        <v>5139.4724363264158</v>
      </c>
      <c r="AM260" s="33">
        <f t="shared" si="126"/>
        <v>6865.8829763242702</v>
      </c>
      <c r="AN260" s="33">
        <f t="shared" si="22"/>
        <v>1897504.1745367143</v>
      </c>
      <c r="AO260" s="33">
        <f t="shared" si="108"/>
        <v>2980493.3526156829</v>
      </c>
      <c r="AP260" s="43"/>
      <c r="AQ260" s="34">
        <f t="shared" si="124"/>
        <v>2.5087005628306746E-2</v>
      </c>
    </row>
    <row r="261" spans="1:43" x14ac:dyDescent="0.2">
      <c r="A261" s="154">
        <f t="shared" si="127"/>
        <v>42514</v>
      </c>
      <c r="B261" s="67">
        <v>202.875</v>
      </c>
      <c r="C261" s="64">
        <v>3.13</v>
      </c>
      <c r="D261" s="114">
        <v>0.25</v>
      </c>
      <c r="E261" s="114">
        <v>0</v>
      </c>
      <c r="F261" s="114">
        <v>0</v>
      </c>
      <c r="G261" s="66">
        <v>0</v>
      </c>
      <c r="H261" s="66"/>
      <c r="I261" s="66"/>
      <c r="J261" s="32">
        <f t="shared" si="109"/>
        <v>9.0882378544145728E-2</v>
      </c>
      <c r="K261" s="33">
        <f t="shared" si="104"/>
        <v>145.56651430050078</v>
      </c>
      <c r="L261" s="34">
        <f t="shared" si="110"/>
        <v>0.73720842988126811</v>
      </c>
      <c r="M261" s="32">
        <f t="shared" si="111"/>
        <v>0</v>
      </c>
      <c r="N261" s="32">
        <f t="shared" si="112"/>
        <v>2.33134550848211</v>
      </c>
      <c r="O261" s="32">
        <f t="shared" si="113"/>
        <v>4.0579591251024567</v>
      </c>
      <c r="P261" s="33">
        <f t="shared" si="105"/>
        <v>2.2078387080405517</v>
      </c>
      <c r="Q261" s="32">
        <f t="shared" si="114"/>
        <v>2.2078387080405517</v>
      </c>
      <c r="R261" s="33">
        <f t="shared" si="106"/>
        <v>56.645121602662179</v>
      </c>
      <c r="S261" s="32">
        <f t="shared" si="115"/>
        <v>1.2291666561673376</v>
      </c>
      <c r="T261" s="33">
        <f t="shared" si="116"/>
        <v>87.904689301614553</v>
      </c>
      <c r="U261" s="33">
        <f t="shared" si="117"/>
        <v>48.939042791847697</v>
      </c>
      <c r="V261" s="33">
        <f t="shared" si="118"/>
        <v>136.84373209346225</v>
      </c>
      <c r="Y261" s="4"/>
      <c r="Z261" s="4"/>
      <c r="AA261" s="4"/>
      <c r="AB261" s="4"/>
      <c r="AC261" s="33">
        <f t="shared" si="119"/>
        <v>5087.4765359655848</v>
      </c>
      <c r="AD261" s="33">
        <f t="shared" si="120"/>
        <v>4360.1283413449619</v>
      </c>
      <c r="AE261" s="43"/>
      <c r="AF261" s="3">
        <f t="shared" si="121"/>
        <v>66.031267906537749</v>
      </c>
      <c r="AG261" s="3">
        <f t="shared" si="122"/>
        <v>202.875</v>
      </c>
      <c r="AH261" s="43"/>
      <c r="AI261" s="36" t="str">
        <f t="shared" si="123"/>
        <v>-</v>
      </c>
      <c r="AJ261" s="37">
        <f t="shared" si="107"/>
        <v>-96</v>
      </c>
      <c r="AK261" s="42"/>
      <c r="AL261" s="33">
        <f t="shared" si="125"/>
        <v>5151.8977559901105</v>
      </c>
      <c r="AM261" s="33">
        <f t="shared" si="126"/>
        <v>6937.2095249297199</v>
      </c>
      <c r="AN261" s="33">
        <f t="shared" si="22"/>
        <v>2099096.1850137804</v>
      </c>
      <c r="AO261" s="33">
        <f t="shared" si="108"/>
        <v>3187338.1123142773</v>
      </c>
      <c r="AP261" s="43"/>
      <c r="AQ261" s="34">
        <f t="shared" si="124"/>
        <v>0.10593566748100702</v>
      </c>
    </row>
    <row r="262" spans="1:43" x14ac:dyDescent="0.2">
      <c r="A262" s="154">
        <f t="shared" si="127"/>
        <v>42515</v>
      </c>
      <c r="B262" s="67">
        <v>136.08333329999999</v>
      </c>
      <c r="C262" s="64">
        <v>3.13</v>
      </c>
      <c r="D262" s="114">
        <v>0</v>
      </c>
      <c r="E262" s="114">
        <v>0</v>
      </c>
      <c r="F262" s="114">
        <v>0.25</v>
      </c>
      <c r="G262" s="66">
        <v>0</v>
      </c>
      <c r="H262" s="66"/>
      <c r="I262" s="66"/>
      <c r="J262" s="32">
        <f t="shared" si="109"/>
        <v>8.7116871801179059E-3</v>
      </c>
      <c r="K262" s="33">
        <f t="shared" si="104"/>
        <v>139.91631489794534</v>
      </c>
      <c r="L262" s="34">
        <f t="shared" si="110"/>
        <v>0.70663356456553783</v>
      </c>
      <c r="M262" s="32">
        <f t="shared" si="111"/>
        <v>0</v>
      </c>
      <c r="N262" s="32">
        <f t="shared" si="112"/>
        <v>2.2143187737047847</v>
      </c>
      <c r="O262" s="32">
        <f t="shared" si="113"/>
        <v>3.4445923160307843</v>
      </c>
      <c r="P262" s="33">
        <f t="shared" si="105"/>
        <v>1.1039193540202759</v>
      </c>
      <c r="Q262" s="32">
        <f t="shared" si="114"/>
        <v>1.1039193540202759</v>
      </c>
      <c r="R262" s="33">
        <f t="shared" si="106"/>
        <v>58.795937553242183</v>
      </c>
      <c r="S262" s="32">
        <f t="shared" si="115"/>
        <v>1.2937763654507832</v>
      </c>
      <c r="T262" s="33">
        <f t="shared" si="116"/>
        <v>43.952344650807277</v>
      </c>
      <c r="U262" s="33">
        <f t="shared" si="117"/>
        <v>51.511466402207112</v>
      </c>
      <c r="V262" s="33">
        <f t="shared" si="118"/>
        <v>95.463811053014396</v>
      </c>
      <c r="Y262" s="4"/>
      <c r="Z262" s="4"/>
      <c r="AA262" s="4"/>
      <c r="AB262" s="4"/>
      <c r="AC262" s="33">
        <f t="shared" si="119"/>
        <v>20.565153896375435</v>
      </c>
      <c r="AD262" s="33">
        <f t="shared" si="120"/>
        <v>1649.9455875733579</v>
      </c>
      <c r="AE262" s="43"/>
      <c r="AF262" s="3">
        <f t="shared" si="121"/>
        <v>40.619522246985596</v>
      </c>
      <c r="AG262" s="3">
        <f t="shared" si="122"/>
        <v>136.08333329999999</v>
      </c>
      <c r="AH262" s="43"/>
      <c r="AI262" s="36" t="str">
        <f t="shared" si="123"/>
        <v>-</v>
      </c>
      <c r="AJ262" s="37">
        <f t="shared" si="107"/>
        <v>-97</v>
      </c>
      <c r="AK262" s="42"/>
      <c r="AL262" s="33">
        <f t="shared" si="125"/>
        <v>5122.9431546133574</v>
      </c>
      <c r="AM262" s="33">
        <f t="shared" si="126"/>
        <v>6941.7444068351697</v>
      </c>
      <c r="AN262" s="33">
        <f t="shared" si="22"/>
        <v>2112257.2579338327</v>
      </c>
      <c r="AO262" s="33">
        <f t="shared" si="108"/>
        <v>3308037.9950836324</v>
      </c>
      <c r="AP262" s="43"/>
      <c r="AQ262" s="34">
        <f t="shared" si="124"/>
        <v>8.9096315590966535E-2</v>
      </c>
    </row>
    <row r="263" spans="1:43" x14ac:dyDescent="0.2">
      <c r="A263" s="154">
        <f t="shared" si="127"/>
        <v>42516</v>
      </c>
      <c r="B263" s="67">
        <v>106.625</v>
      </c>
      <c r="C263" s="64">
        <v>3.13</v>
      </c>
      <c r="D263" s="114">
        <v>0</v>
      </c>
      <c r="E263" s="114">
        <v>0</v>
      </c>
      <c r="F263" s="114">
        <v>1.5</v>
      </c>
      <c r="G263" s="66">
        <v>0.2</v>
      </c>
      <c r="H263" s="66"/>
      <c r="I263" s="66"/>
      <c r="J263" s="32">
        <f t="shared" si="109"/>
        <v>0.13811773459380122</v>
      </c>
      <c r="K263" s="33">
        <f t="shared" si="104"/>
        <v>134.95708723870095</v>
      </c>
      <c r="L263" s="34">
        <f t="shared" si="110"/>
        <v>0.6792054121259482</v>
      </c>
      <c r="M263" s="32">
        <f t="shared" si="111"/>
        <v>0</v>
      </c>
      <c r="N263" s="32">
        <f t="shared" si="112"/>
        <v>2.1702203617013338</v>
      </c>
      <c r="O263" s="32">
        <f t="shared" si="113"/>
        <v>2.9271250321368609</v>
      </c>
      <c r="P263" s="33">
        <f t="shared" si="105"/>
        <v>0.55195967701013793</v>
      </c>
      <c r="Q263" s="32">
        <f t="shared" si="114"/>
        <v>0.55195967701013793</v>
      </c>
      <c r="R263" s="33">
        <f t="shared" si="106"/>
        <v>60.380161515724886</v>
      </c>
      <c r="S263" s="32">
        <f t="shared" si="115"/>
        <v>1.3429010696541579</v>
      </c>
      <c r="T263" s="33">
        <f t="shared" si="116"/>
        <v>21.976172325403638</v>
      </c>
      <c r="U263" s="33">
        <f t="shared" si="117"/>
        <v>53.467357402897022</v>
      </c>
      <c r="V263" s="33">
        <f t="shared" si="118"/>
        <v>75.443529728300661</v>
      </c>
      <c r="Y263" s="4"/>
      <c r="Z263" s="4"/>
      <c r="AA263" s="4"/>
      <c r="AB263" s="4"/>
      <c r="AC263" s="33">
        <f t="shared" si="119"/>
        <v>621.17842941650906</v>
      </c>
      <c r="AD263" s="33">
        <f t="shared" si="120"/>
        <v>972.28408830486967</v>
      </c>
      <c r="AE263" s="43"/>
      <c r="AF263" s="3">
        <f t="shared" si="121"/>
        <v>31.181470271699339</v>
      </c>
      <c r="AG263" s="3">
        <f t="shared" si="122"/>
        <v>106.625</v>
      </c>
      <c r="AH263" s="43"/>
      <c r="AI263" s="36" t="str">
        <f t="shared" si="123"/>
        <v>-</v>
      </c>
      <c r="AJ263" s="37">
        <f t="shared" si="107"/>
        <v>-98</v>
      </c>
      <c r="AK263" s="42"/>
      <c r="AL263" s="33">
        <f t="shared" si="125"/>
        <v>5073.968271911891</v>
      </c>
      <c r="AM263" s="33">
        <f t="shared" si="126"/>
        <v>6916.8209554406194</v>
      </c>
      <c r="AN263" s="33">
        <f t="shared" si="22"/>
        <v>2040432.9079710301</v>
      </c>
      <c r="AO263" s="33">
        <f t="shared" si="108"/>
        <v>3396106.0131890359</v>
      </c>
      <c r="AP263" s="43"/>
      <c r="AQ263" s="34">
        <f t="shared" si="124"/>
        <v>8.5521456787246514E-2</v>
      </c>
    </row>
    <row r="264" spans="1:43" x14ac:dyDescent="0.2">
      <c r="A264" s="154">
        <f t="shared" si="127"/>
        <v>42517</v>
      </c>
      <c r="B264" s="67">
        <v>93.208333300000007</v>
      </c>
      <c r="C264" s="64">
        <v>3.13</v>
      </c>
      <c r="D264" s="114">
        <v>0.5</v>
      </c>
      <c r="E264" s="114">
        <v>5.25</v>
      </c>
      <c r="F264" s="114">
        <v>3.5</v>
      </c>
      <c r="G264" s="66">
        <v>1.8</v>
      </c>
      <c r="H264" s="66"/>
      <c r="I264" s="66"/>
      <c r="J264" s="32">
        <f t="shared" si="109"/>
        <v>2.1156442937349307</v>
      </c>
      <c r="K264" s="33">
        <f t="shared" si="104"/>
        <v>131.78276983157838</v>
      </c>
      <c r="L264" s="34">
        <f t="shared" si="110"/>
        <v>0.6551314914500046</v>
      </c>
      <c r="M264" s="32">
        <f t="shared" si="111"/>
        <v>1.7248989460723719E-2</v>
      </c>
      <c r="N264" s="32">
        <f t="shared" si="112"/>
        <v>2.7742320271718741</v>
      </c>
      <c r="O264" s="32">
        <f t="shared" si="113"/>
        <v>2.4984806842249099</v>
      </c>
      <c r="P264" s="33">
        <f t="shared" si="105"/>
        <v>0.29322882796579269</v>
      </c>
      <c r="Q264" s="32">
        <f t="shared" si="114"/>
        <v>0.27597983850506896</v>
      </c>
      <c r="R264" s="33">
        <f t="shared" si="106"/>
        <v>61.49955740498531</v>
      </c>
      <c r="S264" s="32">
        <f t="shared" si="115"/>
        <v>1.3790847949644869</v>
      </c>
      <c r="T264" s="33">
        <f t="shared" si="116"/>
        <v>10.988086162701819</v>
      </c>
      <c r="U264" s="33">
        <f t="shared" si="117"/>
        <v>54.908005725437903</v>
      </c>
      <c r="V264" s="33">
        <f t="shared" si="118"/>
        <v>65.896091888139708</v>
      </c>
      <c r="Y264" s="4"/>
      <c r="Z264" s="4"/>
      <c r="AA264" s="4"/>
      <c r="AB264" s="4"/>
      <c r="AC264" s="33">
        <f t="shared" si="119"/>
        <v>1469.9646555040595</v>
      </c>
      <c r="AD264" s="33">
        <f t="shared" si="120"/>
        <v>745.95853093973665</v>
      </c>
      <c r="AE264" s="43"/>
      <c r="AF264" s="3">
        <f t="shared" si="121"/>
        <v>27.312241411860299</v>
      </c>
      <c r="AG264" s="3">
        <f t="shared" si="122"/>
        <v>93.208333300000007</v>
      </c>
      <c r="AH264" s="43"/>
      <c r="AI264" s="36" t="str">
        <f t="shared" si="123"/>
        <v>-</v>
      </c>
      <c r="AJ264" s="37">
        <f t="shared" si="107"/>
        <v>-99</v>
      </c>
      <c r="AK264" s="42"/>
      <c r="AL264" s="33">
        <f t="shared" si="125"/>
        <v>5015.4459513702632</v>
      </c>
      <c r="AM264" s="33">
        <f t="shared" si="126"/>
        <v>6878.4808373460692</v>
      </c>
      <c r="AN264" s="33">
        <f t="shared" si="22"/>
        <v>1932369.9687730386</v>
      </c>
      <c r="AO264" s="33">
        <f t="shared" si="108"/>
        <v>3470898.9863628843</v>
      </c>
      <c r="AP264" s="43"/>
      <c r="AQ264" s="34">
        <f t="shared" si="124"/>
        <v>8.5862830397736067E-2</v>
      </c>
    </row>
    <row r="265" spans="1:43" x14ac:dyDescent="0.2">
      <c r="A265" s="154">
        <f t="shared" si="127"/>
        <v>42518</v>
      </c>
      <c r="B265" s="67">
        <v>86.75</v>
      </c>
      <c r="C265" s="64">
        <v>3.13</v>
      </c>
      <c r="D265" s="114">
        <v>1.5</v>
      </c>
      <c r="E265" s="114">
        <v>1.75</v>
      </c>
      <c r="F265" s="114">
        <v>14.75</v>
      </c>
      <c r="G265" s="66">
        <v>16</v>
      </c>
      <c r="H265" s="66"/>
      <c r="I265" s="66"/>
      <c r="J265" s="32">
        <f t="shared" si="109"/>
        <v>8.2735218734417142</v>
      </c>
      <c r="K265" s="33">
        <f t="shared" ref="K265:K328" si="128">K264+J265-M265-N265-O265</f>
        <v>134.04044178012992</v>
      </c>
      <c r="L265" s="34">
        <f t="shared" si="110"/>
        <v>0.63972218364843869</v>
      </c>
      <c r="M265" s="32">
        <f t="shared" si="111"/>
        <v>0.64920397858467682</v>
      </c>
      <c r="N265" s="32">
        <f t="shared" si="112"/>
        <v>3.13</v>
      </c>
      <c r="O265" s="32">
        <f t="shared" si="113"/>
        <v>2.2366459463055079</v>
      </c>
      <c r="P265" s="33">
        <f t="shared" ref="P265:P328" si="129">P264+M265-Q265</f>
        <v>0.79581839256757314</v>
      </c>
      <c r="Q265" s="32">
        <f t="shared" si="114"/>
        <v>0.14661441398289635</v>
      </c>
      <c r="R265" s="33">
        <f t="shared" ref="R265:R328" si="130">R264-S265+O265</f>
        <v>62.331551518881049</v>
      </c>
      <c r="S265" s="32">
        <f t="shared" si="115"/>
        <v>1.4046518324097703</v>
      </c>
      <c r="T265" s="33">
        <f t="shared" si="116"/>
        <v>5.8374257419116136</v>
      </c>
      <c r="U265" s="33">
        <f t="shared" si="117"/>
        <v>55.925952586685298</v>
      </c>
      <c r="V265" s="33">
        <f t="shared" si="118"/>
        <v>61.763378328596914</v>
      </c>
      <c r="Y265" s="4"/>
      <c r="Z265" s="4"/>
      <c r="AA265" s="4"/>
      <c r="AB265" s="4"/>
      <c r="AC265" s="33">
        <f t="shared" si="119"/>
        <v>2006.9012473498817</v>
      </c>
      <c r="AD265" s="33">
        <f t="shared" si="120"/>
        <v>624.33126254983029</v>
      </c>
      <c r="AE265" s="43"/>
      <c r="AF265" s="3">
        <f t="shared" si="121"/>
        <v>24.986621671403086</v>
      </c>
      <c r="AG265" s="3">
        <f t="shared" si="122"/>
        <v>86.75</v>
      </c>
      <c r="AH265" s="43"/>
      <c r="AI265" s="36" t="str">
        <f t="shared" si="123"/>
        <v>-</v>
      </c>
      <c r="AJ265" s="37">
        <f t="shared" ref="AJ265:AJ328" si="131">IF(AI265="-",AJ264-1,AJ264+1)</f>
        <v>-100</v>
      </c>
      <c r="AK265" s="42"/>
      <c r="AL265" s="33">
        <f t="shared" si="125"/>
        <v>4952.7909172690925</v>
      </c>
      <c r="AM265" s="33">
        <f t="shared" si="126"/>
        <v>6833.6823859515189</v>
      </c>
      <c r="AN265" s="33">
        <f t="shared" si="22"/>
        <v>1809828.4745964077</v>
      </c>
      <c r="AO265" s="33">
        <f t="shared" ref="AO265:AO328" si="132">(AM265-AL265)^2</f>
        <v>3537752.7169623352</v>
      </c>
      <c r="AP265" s="43"/>
      <c r="AQ265" s="34">
        <f t="shared" si="124"/>
        <v>8.2961408207005177E-2</v>
      </c>
    </row>
    <row r="266" spans="1:43" x14ac:dyDescent="0.2">
      <c r="A266" s="154">
        <f t="shared" si="127"/>
        <v>42519</v>
      </c>
      <c r="B266" s="67">
        <v>174.20833329999999</v>
      </c>
      <c r="C266" s="64">
        <v>3.13</v>
      </c>
      <c r="D266" s="114">
        <v>39.75</v>
      </c>
      <c r="E266" s="114">
        <v>49</v>
      </c>
      <c r="F266" s="114">
        <v>12.25</v>
      </c>
      <c r="G266" s="66">
        <v>16.8</v>
      </c>
      <c r="H266" s="66"/>
      <c r="I266" s="66"/>
      <c r="J266" s="32">
        <f t="shared" si="109"/>
        <v>31.788386077511504</v>
      </c>
      <c r="K266" s="33">
        <f t="shared" si="128"/>
        <v>151.05123234400523</v>
      </c>
      <c r="L266" s="34">
        <f t="shared" si="110"/>
        <v>0.65068175621422297</v>
      </c>
      <c r="M266" s="32">
        <f t="shared" si="111"/>
        <v>9.2257292711797927</v>
      </c>
      <c r="N266" s="32">
        <f t="shared" si="112"/>
        <v>3.13</v>
      </c>
      <c r="O266" s="32">
        <f t="shared" si="113"/>
        <v>2.4218662424564181</v>
      </c>
      <c r="P266" s="33">
        <f t="shared" si="129"/>
        <v>9.6236384674635804</v>
      </c>
      <c r="Q266" s="32">
        <f t="shared" si="114"/>
        <v>0.39790919628378657</v>
      </c>
      <c r="R266" s="33">
        <f t="shared" si="130"/>
        <v>63.329763157103798</v>
      </c>
      <c r="S266" s="32">
        <f t="shared" si="115"/>
        <v>1.4236546042336706</v>
      </c>
      <c r="T266" s="33">
        <f t="shared" si="116"/>
        <v>15.842680963150762</v>
      </c>
      <c r="U266" s="33">
        <f t="shared" si="117"/>
        <v>56.682544427822066</v>
      </c>
      <c r="V266" s="33">
        <f t="shared" si="118"/>
        <v>72.525225390972835</v>
      </c>
      <c r="Y266" s="4"/>
      <c r="Z266" s="4"/>
      <c r="AA266" s="4"/>
      <c r="AB266" s="4"/>
      <c r="AC266" s="33">
        <f t="shared" si="119"/>
        <v>1819.8655241869178</v>
      </c>
      <c r="AD266" s="33">
        <f t="shared" si="120"/>
        <v>10339.454434038862</v>
      </c>
      <c r="AE266" s="43"/>
      <c r="AF266" s="3">
        <f t="shared" si="121"/>
        <v>101.68310790902716</v>
      </c>
      <c r="AG266" s="3">
        <f t="shared" si="122"/>
        <v>174.20833329999999</v>
      </c>
      <c r="AH266" s="43"/>
      <c r="AI266" s="36" t="str">
        <f t="shared" si="123"/>
        <v>-</v>
      </c>
      <c r="AJ266" s="37">
        <f t="shared" si="131"/>
        <v>-101</v>
      </c>
      <c r="AK266" s="42"/>
      <c r="AL266" s="33">
        <f t="shared" si="125"/>
        <v>4900.8977302302983</v>
      </c>
      <c r="AM266" s="33">
        <f t="shared" si="126"/>
        <v>6876.3422678569686</v>
      </c>
      <c r="AN266" s="33">
        <f t="shared" si="22"/>
        <v>1926428.9037297668</v>
      </c>
      <c r="AO266" s="33">
        <f t="shared" si="132"/>
        <v>3902381.1212390494</v>
      </c>
      <c r="AP266" s="43"/>
      <c r="AQ266" s="34">
        <f t="shared" si="124"/>
        <v>0.3406903026867919</v>
      </c>
    </row>
    <row r="267" spans="1:43" x14ac:dyDescent="0.2">
      <c r="A267" s="154">
        <f t="shared" si="127"/>
        <v>42520</v>
      </c>
      <c r="B267" s="67">
        <v>326.66666659999999</v>
      </c>
      <c r="C267" s="64">
        <v>3.13</v>
      </c>
      <c r="D267" s="114">
        <v>29.25</v>
      </c>
      <c r="E267" s="114">
        <v>33.75</v>
      </c>
      <c r="F267" s="114">
        <v>17.5</v>
      </c>
      <c r="G267" s="66">
        <v>20.399999999999999</v>
      </c>
      <c r="H267" s="66"/>
      <c r="I267" s="66"/>
      <c r="J267" s="32">
        <f t="shared" si="109"/>
        <v>26.680646132726231</v>
      </c>
      <c r="K267" s="33">
        <f t="shared" si="128"/>
        <v>162.44598532366453</v>
      </c>
      <c r="L267" s="34">
        <f t="shared" si="110"/>
        <v>0.73325840943691856</v>
      </c>
      <c r="M267" s="32">
        <f t="shared" si="111"/>
        <v>8.1793424360299838</v>
      </c>
      <c r="N267" s="32">
        <f t="shared" si="112"/>
        <v>3.13</v>
      </c>
      <c r="O267" s="32">
        <f t="shared" si="113"/>
        <v>3.9765507170369254</v>
      </c>
      <c r="P267" s="33">
        <f t="shared" si="129"/>
        <v>12.991161669761773</v>
      </c>
      <c r="Q267" s="32">
        <f t="shared" si="114"/>
        <v>4.8118192337317902</v>
      </c>
      <c r="R267" s="33">
        <f t="shared" si="130"/>
        <v>65.859860084580745</v>
      </c>
      <c r="S267" s="32">
        <f t="shared" si="115"/>
        <v>1.4464537895599814</v>
      </c>
      <c r="T267" s="33">
        <f t="shared" si="116"/>
        <v>191.58169171339534</v>
      </c>
      <c r="U267" s="33">
        <f t="shared" si="117"/>
        <v>57.590289769517781</v>
      </c>
      <c r="V267" s="33">
        <f t="shared" si="118"/>
        <v>249.17198148291308</v>
      </c>
      <c r="Y267" s="4"/>
      <c r="Z267" s="4"/>
      <c r="AA267" s="4"/>
      <c r="AB267" s="4"/>
      <c r="AC267" s="33">
        <f t="shared" si="119"/>
        <v>38071.117904960192</v>
      </c>
      <c r="AD267" s="33">
        <f t="shared" si="120"/>
        <v>6005.4262213964503</v>
      </c>
      <c r="AE267" s="43"/>
      <c r="AF267" s="3">
        <f t="shared" si="121"/>
        <v>77.494685117086902</v>
      </c>
      <c r="AG267" s="3">
        <f t="shared" si="122"/>
        <v>326.66666659999999</v>
      </c>
      <c r="AH267" s="43"/>
      <c r="AI267" s="36" t="str">
        <f t="shared" si="123"/>
        <v>-</v>
      </c>
      <c r="AJ267" s="37">
        <f t="shared" si="131"/>
        <v>-102</v>
      </c>
      <c r="AK267" s="42"/>
      <c r="AL267" s="33">
        <f t="shared" si="125"/>
        <v>5025.6512992834441</v>
      </c>
      <c r="AM267" s="33">
        <f t="shared" si="126"/>
        <v>7071.4604830624185</v>
      </c>
      <c r="AN267" s="33">
        <f t="shared" si="22"/>
        <v>2506132.0071356543</v>
      </c>
      <c r="AO267" s="33">
        <f t="shared" si="132"/>
        <v>4185335.2164343931</v>
      </c>
      <c r="AP267" s="43"/>
      <c r="AQ267" s="34">
        <f t="shared" si="124"/>
        <v>5.6277421922770528E-2</v>
      </c>
    </row>
    <row r="268" spans="1:43" x14ac:dyDescent="0.2">
      <c r="A268" s="154">
        <f t="shared" si="127"/>
        <v>42521</v>
      </c>
      <c r="B268" s="67">
        <v>286.16666659999999</v>
      </c>
      <c r="C268" s="64">
        <v>3.13</v>
      </c>
      <c r="D268" s="114">
        <v>1.5</v>
      </c>
      <c r="E268" s="114">
        <v>0.25</v>
      </c>
      <c r="F268" s="114">
        <v>8.75</v>
      </c>
      <c r="G268" s="66">
        <v>9.6</v>
      </c>
      <c r="H268" s="66"/>
      <c r="I268" s="66"/>
      <c r="J268" s="32">
        <f t="shared" si="109"/>
        <v>5.0203785519835566</v>
      </c>
      <c r="K268" s="33">
        <f t="shared" si="128"/>
        <v>158.82152662480883</v>
      </c>
      <c r="L268" s="34">
        <f t="shared" si="110"/>
        <v>0.78857274428963364</v>
      </c>
      <c r="M268" s="32">
        <f t="shared" si="111"/>
        <v>0.33975091649992889</v>
      </c>
      <c r="N268" s="32">
        <f t="shared" si="112"/>
        <v>3.13</v>
      </c>
      <c r="O268" s="32">
        <f t="shared" si="113"/>
        <v>5.175086334339337</v>
      </c>
      <c r="P268" s="33">
        <f t="shared" si="129"/>
        <v>6.8353317513808154</v>
      </c>
      <c r="Q268" s="32">
        <f t="shared" si="114"/>
        <v>6.4955808348808866</v>
      </c>
      <c r="R268" s="33">
        <f t="shared" si="130"/>
        <v>69.530705135672108</v>
      </c>
      <c r="S268" s="32">
        <f t="shared" si="115"/>
        <v>1.5042412832479723</v>
      </c>
      <c r="T268" s="33">
        <f t="shared" si="116"/>
        <v>258.62034805544266</v>
      </c>
      <c r="U268" s="33">
        <f t="shared" si="117"/>
        <v>59.891088129317417</v>
      </c>
      <c r="V268" s="33">
        <f t="shared" si="118"/>
        <v>318.5114361847601</v>
      </c>
      <c r="Y268" s="4"/>
      <c r="Z268" s="4"/>
      <c r="AA268" s="4"/>
      <c r="AB268" s="4"/>
      <c r="AC268" s="33">
        <f t="shared" si="119"/>
        <v>23906.792473318765</v>
      </c>
      <c r="AD268" s="33">
        <f t="shared" si="120"/>
        <v>1046.1841194912231</v>
      </c>
      <c r="AE268" s="43"/>
      <c r="AF268" s="3">
        <f t="shared" si="121"/>
        <v>-32.344769584760115</v>
      </c>
      <c r="AG268" s="3">
        <f t="shared" si="122"/>
        <v>286.16666659999999</v>
      </c>
      <c r="AH268" s="43"/>
      <c r="AI268" s="36" t="str">
        <f t="shared" si="123"/>
        <v>+</v>
      </c>
      <c r="AJ268" s="37">
        <f t="shared" si="131"/>
        <v>-101</v>
      </c>
      <c r="AK268" s="42"/>
      <c r="AL268" s="33">
        <f t="shared" si="125"/>
        <v>5219.744323038437</v>
      </c>
      <c r="AM268" s="33">
        <f t="shared" si="126"/>
        <v>7226.0786982678683</v>
      </c>
      <c r="AN268" s="33">
        <f t="shared" si="22"/>
        <v>3019583.8038949287</v>
      </c>
      <c r="AO268" s="33">
        <f t="shared" si="132"/>
        <v>4025377.6252272725</v>
      </c>
      <c r="AP268" s="43"/>
      <c r="AQ268" s="34">
        <f t="shared" si="124"/>
        <v>1.2775268426167642E-2</v>
      </c>
    </row>
    <row r="269" spans="1:43" x14ac:dyDescent="0.2">
      <c r="A269" s="154">
        <f t="shared" si="127"/>
        <v>42522</v>
      </c>
      <c r="B269" s="67">
        <v>236.91666660000001</v>
      </c>
      <c r="C269" s="64">
        <v>2.6</v>
      </c>
      <c r="D269" s="114">
        <v>10.5</v>
      </c>
      <c r="E269" s="114">
        <v>8.25</v>
      </c>
      <c r="F269" s="114">
        <v>2</v>
      </c>
      <c r="G269" s="66">
        <v>8.6</v>
      </c>
      <c r="H269" s="66"/>
      <c r="I269" s="66"/>
      <c r="J269" s="32">
        <f t="shared" si="109"/>
        <v>9.2113666252978952</v>
      </c>
      <c r="K269" s="33">
        <f t="shared" si="128"/>
        <v>159.43540134664144</v>
      </c>
      <c r="L269" s="34">
        <f t="shared" si="110"/>
        <v>0.77097828458645057</v>
      </c>
      <c r="M269" s="32">
        <f t="shared" si="111"/>
        <v>1.2173088395716758</v>
      </c>
      <c r="N269" s="32">
        <f t="shared" si="112"/>
        <v>2.6</v>
      </c>
      <c r="O269" s="32">
        <f t="shared" si="113"/>
        <v>4.7801830638936256</v>
      </c>
      <c r="P269" s="33">
        <f t="shared" si="129"/>
        <v>4.634974715262083</v>
      </c>
      <c r="Q269" s="32">
        <f t="shared" si="114"/>
        <v>3.4176658756904077</v>
      </c>
      <c r="R269" s="33">
        <f t="shared" si="130"/>
        <v>72.722804699477848</v>
      </c>
      <c r="S269" s="32">
        <f t="shared" si="115"/>
        <v>1.5880835000878912</v>
      </c>
      <c r="T269" s="33">
        <f t="shared" si="116"/>
        <v>136.07373393952548</v>
      </c>
      <c r="U269" s="33">
        <f t="shared" si="117"/>
        <v>63.229250466462332</v>
      </c>
      <c r="V269" s="33">
        <f t="shared" si="118"/>
        <v>199.30298440598781</v>
      </c>
      <c r="Y269" s="4"/>
      <c r="Z269" s="4"/>
      <c r="AA269" s="4"/>
      <c r="AB269" s="4"/>
      <c r="AC269" s="33">
        <f t="shared" si="119"/>
        <v>11102.460775581974</v>
      </c>
      <c r="AD269" s="33">
        <f t="shared" si="120"/>
        <v>1414.7890881921503</v>
      </c>
      <c r="AE269" s="43"/>
      <c r="AF269" s="3">
        <f t="shared" si="121"/>
        <v>37.613682194012199</v>
      </c>
      <c r="AG269" s="3">
        <f t="shared" si="122"/>
        <v>236.91666660000001</v>
      </c>
      <c r="AH269" s="43"/>
      <c r="AI269" s="36" t="str">
        <f t="shared" si="123"/>
        <v>-</v>
      </c>
      <c r="AJ269" s="37">
        <f t="shared" si="131"/>
        <v>-102</v>
      </c>
      <c r="AK269" s="42"/>
      <c r="AL269" s="33">
        <f t="shared" si="125"/>
        <v>5294.6288950146572</v>
      </c>
      <c r="AM269" s="33">
        <f t="shared" si="126"/>
        <v>7331.4469134733181</v>
      </c>
      <c r="AN269" s="33">
        <f t="shared" si="22"/>
        <v>3396881.8994960836</v>
      </c>
      <c r="AO269" s="33">
        <f t="shared" si="132"/>
        <v>4148627.6403178656</v>
      </c>
      <c r="AP269" s="43"/>
      <c r="AQ269" s="34">
        <f t="shared" si="124"/>
        <v>2.5205799338103848E-2</v>
      </c>
    </row>
    <row r="270" spans="1:43" x14ac:dyDescent="0.2">
      <c r="A270" s="154">
        <f t="shared" si="127"/>
        <v>42523</v>
      </c>
      <c r="B270" s="67">
        <v>211.70833329999999</v>
      </c>
      <c r="C270" s="64">
        <v>2.6</v>
      </c>
      <c r="D270" s="114">
        <v>2.25</v>
      </c>
      <c r="E270" s="114">
        <v>1.75</v>
      </c>
      <c r="F270" s="115">
        <v>0.25</v>
      </c>
      <c r="G270" s="66">
        <v>0.2</v>
      </c>
      <c r="H270" s="66"/>
      <c r="I270" s="66"/>
      <c r="J270" s="32">
        <f t="shared" si="109"/>
        <v>1.2589298430929046</v>
      </c>
      <c r="K270" s="33">
        <f t="shared" si="128"/>
        <v>153.55019012314139</v>
      </c>
      <c r="L270" s="34">
        <f t="shared" si="110"/>
        <v>0.77395825896427883</v>
      </c>
      <c r="M270" s="32">
        <f t="shared" si="111"/>
        <v>1.4318584223996953E-3</v>
      </c>
      <c r="N270" s="32">
        <f t="shared" si="112"/>
        <v>2.2965385071109568</v>
      </c>
      <c r="O270" s="32">
        <f t="shared" si="113"/>
        <v>4.8461707010596182</v>
      </c>
      <c r="P270" s="33">
        <f t="shared" si="129"/>
        <v>2.3189192160534415</v>
      </c>
      <c r="Q270" s="32">
        <f t="shared" si="114"/>
        <v>2.3174873576310415</v>
      </c>
      <c r="R270" s="33">
        <f t="shared" si="130"/>
        <v>75.907984245651221</v>
      </c>
      <c r="S270" s="32">
        <f t="shared" si="115"/>
        <v>1.6609911548862442</v>
      </c>
      <c r="T270" s="33">
        <f t="shared" si="116"/>
        <v>92.270329979754422</v>
      </c>
      <c r="U270" s="33">
        <f t="shared" si="117"/>
        <v>66.132055240841197</v>
      </c>
      <c r="V270" s="33">
        <f t="shared" si="118"/>
        <v>158.40238522059562</v>
      </c>
      <c r="Y270" s="4"/>
      <c r="Z270" s="4"/>
      <c r="AA270" s="4"/>
      <c r="AB270" s="4"/>
      <c r="AC270" s="33">
        <f t="shared" si="119"/>
        <v>6425.6066670956479</v>
      </c>
      <c r="AD270" s="33">
        <f t="shared" si="120"/>
        <v>2841.5241006441547</v>
      </c>
      <c r="AE270" s="43"/>
      <c r="AF270" s="3">
        <f t="shared" si="121"/>
        <v>53.305948079404374</v>
      </c>
      <c r="AG270" s="3">
        <f t="shared" si="122"/>
        <v>211.70833329999999</v>
      </c>
      <c r="AH270" s="43"/>
      <c r="AI270" s="36" t="str">
        <f t="shared" si="123"/>
        <v>-</v>
      </c>
      <c r="AJ270" s="37">
        <f t="shared" si="131"/>
        <v>-103</v>
      </c>
      <c r="AK270" s="42"/>
      <c r="AL270" s="33">
        <f t="shared" si="125"/>
        <v>5328.6128678054856</v>
      </c>
      <c r="AM270" s="33">
        <f t="shared" si="126"/>
        <v>7411.6067953787679</v>
      </c>
      <c r="AN270" s="33">
        <f t="shared" si="22"/>
        <v>3698786.9604793028</v>
      </c>
      <c r="AO270" s="33">
        <f t="shared" si="132"/>
        <v>4338863.7023071684</v>
      </c>
      <c r="AP270" s="43"/>
      <c r="AQ270" s="34">
        <f t="shared" si="124"/>
        <v>6.3397982499932254E-2</v>
      </c>
    </row>
    <row r="271" spans="1:43" x14ac:dyDescent="0.2">
      <c r="A271" s="154">
        <f t="shared" si="127"/>
        <v>42524</v>
      </c>
      <c r="B271" s="67">
        <v>172.45833329999999</v>
      </c>
      <c r="C271" s="64">
        <v>2.6</v>
      </c>
      <c r="D271" s="114">
        <v>0</v>
      </c>
      <c r="E271" s="114">
        <v>0</v>
      </c>
      <c r="F271" s="114">
        <v>0</v>
      </c>
      <c r="G271" s="66">
        <v>0</v>
      </c>
      <c r="H271" s="66"/>
      <c r="I271" s="66"/>
      <c r="J271" s="32">
        <f t="shared" si="109"/>
        <v>0</v>
      </c>
      <c r="K271" s="33">
        <f t="shared" si="128"/>
        <v>147.38357050065014</v>
      </c>
      <c r="L271" s="34">
        <f t="shared" si="110"/>
        <v>0.74538927244243391</v>
      </c>
      <c r="M271" s="32">
        <f t="shared" si="111"/>
        <v>0</v>
      </c>
      <c r="N271" s="32">
        <f t="shared" si="112"/>
        <v>1.9380121083503283</v>
      </c>
      <c r="O271" s="32">
        <f t="shared" si="113"/>
        <v>4.2286075141409318</v>
      </c>
      <c r="P271" s="33">
        <f t="shared" si="129"/>
        <v>1.1594596080267208</v>
      </c>
      <c r="Q271" s="32">
        <f t="shared" si="114"/>
        <v>1.1594596080267208</v>
      </c>
      <c r="R271" s="33">
        <f t="shared" si="130"/>
        <v>78.40285100352871</v>
      </c>
      <c r="S271" s="32">
        <f t="shared" si="115"/>
        <v>1.7337407562634384</v>
      </c>
      <c r="T271" s="33">
        <f t="shared" si="116"/>
        <v>46.163669578841656</v>
      </c>
      <c r="U271" s="33">
        <f t="shared" si="117"/>
        <v>69.028567147525777</v>
      </c>
      <c r="V271" s="33">
        <f t="shared" si="118"/>
        <v>115.19223672636744</v>
      </c>
      <c r="Y271" s="4"/>
      <c r="Z271" s="4"/>
      <c r="AA271" s="4"/>
      <c r="AB271" s="4"/>
      <c r="AC271" s="33">
        <f t="shared" si="119"/>
        <v>1673.6184375178439</v>
      </c>
      <c r="AD271" s="33">
        <f t="shared" si="120"/>
        <v>3279.4058167806097</v>
      </c>
      <c r="AE271" s="43"/>
      <c r="AF271" s="3">
        <f t="shared" si="121"/>
        <v>57.266096573632552</v>
      </c>
      <c r="AG271" s="3">
        <f t="shared" si="122"/>
        <v>172.45833329999999</v>
      </c>
      <c r="AH271" s="43"/>
      <c r="AI271" s="36" t="str">
        <f t="shared" si="123"/>
        <v>-</v>
      </c>
      <c r="AJ271" s="37">
        <f t="shared" si="131"/>
        <v>-104</v>
      </c>
      <c r="AK271" s="42"/>
      <c r="AL271" s="33">
        <f t="shared" si="125"/>
        <v>5319.3866921020854</v>
      </c>
      <c r="AM271" s="33">
        <f t="shared" si="126"/>
        <v>7452.5166772842176</v>
      </c>
      <c r="AN271" s="33">
        <f t="shared" si="22"/>
        <v>3857818.2359088943</v>
      </c>
      <c r="AO271" s="33">
        <f t="shared" si="132"/>
        <v>4550243.533683124</v>
      </c>
      <c r="AP271" s="43"/>
      <c r="AQ271" s="34">
        <f t="shared" si="124"/>
        <v>0.11026223553897752</v>
      </c>
    </row>
    <row r="272" spans="1:43" x14ac:dyDescent="0.2">
      <c r="A272" s="154">
        <f t="shared" si="127"/>
        <v>42525</v>
      </c>
      <c r="B272" s="67">
        <v>169.375</v>
      </c>
      <c r="C272" s="64">
        <v>2.6</v>
      </c>
      <c r="D272" s="114">
        <v>53</v>
      </c>
      <c r="E272" s="114">
        <v>31</v>
      </c>
      <c r="F272" s="114">
        <v>4.25</v>
      </c>
      <c r="G272" s="66">
        <v>9.1999999999999993</v>
      </c>
      <c r="H272" s="66"/>
      <c r="I272" s="66"/>
      <c r="J272" s="32">
        <f t="shared" si="109"/>
        <v>29.500897784493972</v>
      </c>
      <c r="K272" s="33">
        <f t="shared" si="128"/>
        <v>161.34265570308187</v>
      </c>
      <c r="L272" s="34">
        <f t="shared" si="110"/>
        <v>0.71545422573131134</v>
      </c>
      <c r="M272" s="32">
        <f t="shared" si="111"/>
        <v>9.324220563786934</v>
      </c>
      <c r="N272" s="32">
        <f t="shared" si="112"/>
        <v>2.6</v>
      </c>
      <c r="O272" s="32">
        <f t="shared" si="113"/>
        <v>3.6175920182753223</v>
      </c>
      <c r="P272" s="33">
        <f t="shared" si="129"/>
        <v>9.9039503678002934</v>
      </c>
      <c r="Q272" s="32">
        <f t="shared" si="114"/>
        <v>0.57972980401336038</v>
      </c>
      <c r="R272" s="33">
        <f t="shared" si="130"/>
        <v>80.229719430038315</v>
      </c>
      <c r="S272" s="32">
        <f t="shared" si="115"/>
        <v>1.7907235917657107</v>
      </c>
      <c r="T272" s="33">
        <f t="shared" si="116"/>
        <v>23.081834789420828</v>
      </c>
      <c r="U272" s="33">
        <f t="shared" si="117"/>
        <v>71.29732819067182</v>
      </c>
      <c r="V272" s="33">
        <f t="shared" si="118"/>
        <v>94.379162980092644</v>
      </c>
      <c r="Y272" s="4"/>
      <c r="Z272" s="4"/>
      <c r="AA272" s="4"/>
      <c r="AB272" s="4"/>
      <c r="AC272" s="33">
        <f t="shared" si="119"/>
        <v>1430.8477794004521</v>
      </c>
      <c r="AD272" s="33">
        <f t="shared" si="120"/>
        <v>5624.375570316507</v>
      </c>
      <c r="AE272" s="43"/>
      <c r="AF272" s="3">
        <f t="shared" si="121"/>
        <v>74.995837019907356</v>
      </c>
      <c r="AG272" s="3">
        <f t="shared" si="122"/>
        <v>169.375</v>
      </c>
      <c r="AH272" s="43"/>
      <c r="AI272" s="36" t="str">
        <f t="shared" si="123"/>
        <v>-</v>
      </c>
      <c r="AJ272" s="37">
        <f t="shared" si="131"/>
        <v>-105</v>
      </c>
      <c r="AK272" s="42"/>
      <c r="AL272" s="33">
        <f t="shared" si="125"/>
        <v>5289.3474426524108</v>
      </c>
      <c r="AM272" s="33">
        <f t="shared" si="126"/>
        <v>7490.3432258896673</v>
      </c>
      <c r="AN272" s="33">
        <f t="shared" si="22"/>
        <v>4007841.8245093832</v>
      </c>
      <c r="AO272" s="33">
        <f t="shared" si="132"/>
        <v>4844382.4378281841</v>
      </c>
      <c r="AP272" s="43"/>
      <c r="AQ272" s="34">
        <f t="shared" si="124"/>
        <v>0.19605399517994385</v>
      </c>
    </row>
    <row r="273" spans="1:43" x14ac:dyDescent="0.2">
      <c r="A273" s="154">
        <f t="shared" si="127"/>
        <v>42526</v>
      </c>
      <c r="B273" s="67">
        <v>334.33333329999999</v>
      </c>
      <c r="C273" s="64">
        <v>2.6</v>
      </c>
      <c r="D273" s="114">
        <v>23.5</v>
      </c>
      <c r="E273" s="114">
        <v>42.75</v>
      </c>
      <c r="F273" s="115">
        <v>26.25</v>
      </c>
      <c r="G273" s="66">
        <v>40</v>
      </c>
      <c r="H273" s="66"/>
      <c r="I273" s="66"/>
      <c r="J273" s="32">
        <f t="shared" si="109"/>
        <v>35.089961970096155</v>
      </c>
      <c r="K273" s="33">
        <f t="shared" si="128"/>
        <v>174.02144094101902</v>
      </c>
      <c r="L273" s="34">
        <f t="shared" si="110"/>
        <v>0.78321677525767897</v>
      </c>
      <c r="M273" s="32">
        <f t="shared" si="111"/>
        <v>14.757654099076069</v>
      </c>
      <c r="N273" s="32">
        <f t="shared" si="112"/>
        <v>2.6</v>
      </c>
      <c r="O273" s="32">
        <f t="shared" si="113"/>
        <v>5.0535226330829284</v>
      </c>
      <c r="P273" s="33">
        <f t="shared" si="129"/>
        <v>19.709629282976216</v>
      </c>
      <c r="Q273" s="32">
        <f t="shared" si="114"/>
        <v>4.9519751839001467</v>
      </c>
      <c r="R273" s="33">
        <f t="shared" si="130"/>
        <v>83.450792738827573</v>
      </c>
      <c r="S273" s="32">
        <f t="shared" si="115"/>
        <v>1.8324493242936697</v>
      </c>
      <c r="T273" s="33">
        <f t="shared" si="116"/>
        <v>197.16197491454287</v>
      </c>
      <c r="U273" s="33">
        <f t="shared" si="117"/>
        <v>72.958630504284983</v>
      </c>
      <c r="V273" s="33">
        <f t="shared" si="118"/>
        <v>270.12060541882784</v>
      </c>
      <c r="Y273" s="4"/>
      <c r="Z273" s="4"/>
      <c r="AA273" s="4"/>
      <c r="AB273" s="4"/>
      <c r="AC273" s="33">
        <f t="shared" si="119"/>
        <v>41121.708329407193</v>
      </c>
      <c r="AD273" s="33">
        <f t="shared" si="120"/>
        <v>4123.2744219414644</v>
      </c>
      <c r="AE273" s="43"/>
      <c r="AF273" s="3">
        <f t="shared" si="121"/>
        <v>64.212727881172157</v>
      </c>
      <c r="AG273" s="3">
        <f t="shared" si="122"/>
        <v>334.33333329999999</v>
      </c>
      <c r="AH273" s="43"/>
      <c r="AI273" s="36" t="str">
        <f t="shared" si="123"/>
        <v>-</v>
      </c>
      <c r="AJ273" s="37">
        <f t="shared" si="131"/>
        <v>-106</v>
      </c>
      <c r="AK273" s="42"/>
      <c r="AL273" s="33">
        <f t="shared" si="125"/>
        <v>5435.0496356414715</v>
      </c>
      <c r="AM273" s="33">
        <f t="shared" si="126"/>
        <v>7693.1281077951171</v>
      </c>
      <c r="AN273" s="33">
        <f t="shared" si="22"/>
        <v>4860897.772880123</v>
      </c>
      <c r="AO273" s="33">
        <f t="shared" si="132"/>
        <v>5098918.3864037422</v>
      </c>
      <c r="AP273" s="43"/>
      <c r="AQ273" s="34">
        <f t="shared" si="124"/>
        <v>3.688781094888105E-2</v>
      </c>
    </row>
    <row r="274" spans="1:43" x14ac:dyDescent="0.2">
      <c r="A274" s="154">
        <f t="shared" si="127"/>
        <v>42527</v>
      </c>
      <c r="B274" s="67">
        <v>371.83333329999999</v>
      </c>
      <c r="C274" s="64">
        <v>2.6</v>
      </c>
      <c r="D274" s="114">
        <v>35.25</v>
      </c>
      <c r="E274" s="114">
        <v>21</v>
      </c>
      <c r="F274" s="114">
        <v>7.75</v>
      </c>
      <c r="G274" s="66">
        <v>20.2</v>
      </c>
      <c r="H274" s="66"/>
      <c r="I274" s="66"/>
      <c r="J274" s="32">
        <f t="shared" ref="J274:J337" si="133">(D274*D$15*D$8+E274*E$15*E$8+F274*F$15*F$8+G274*G$15*G$8+H274*H$15*H$8+I274*I$15*I$8)*M$15</f>
        <v>25.912236090159251</v>
      </c>
      <c r="K274" s="33">
        <f t="shared" si="128"/>
        <v>179.90301336276661</v>
      </c>
      <c r="L274" s="34">
        <f t="shared" ref="L274:L337" si="134">K273/$K$3</f>
        <v>0.84476427641271368</v>
      </c>
      <c r="M274" s="32">
        <f t="shared" ref="M274:M337" si="135">IF(J274&gt;K$6,(J274-K$6)^2/(J274-K$6+K$3-K273),0)</f>
        <v>10.908961728955768</v>
      </c>
      <c r="N274" s="32">
        <f t="shared" ref="N274:N337" si="136">IF((J274-M274)&gt;C274,C274,(J274-M274+(C274-(J274-M274))*L274))</f>
        <v>2.6</v>
      </c>
      <c r="O274" s="32">
        <f t="shared" ref="O274:O337" si="137">IF(K273&gt;(K$5/100*K$3),(K$4/100*L274*(K273-(K$5/100*K$3))),0)</f>
        <v>6.5217019394558795</v>
      </c>
      <c r="P274" s="33">
        <f t="shared" si="129"/>
        <v>20.763776370443875</v>
      </c>
      <c r="Q274" s="32">
        <f t="shared" ref="Q274:Q337" si="138">P273*(1-0.5^(1/K$7))</f>
        <v>9.8548146414881082</v>
      </c>
      <c r="R274" s="33">
        <f t="shared" si="130"/>
        <v>88.066475937941433</v>
      </c>
      <c r="S274" s="32">
        <f t="shared" ref="S274:S337" si="139">R273*(1-0.5^(1/K$8))</f>
        <v>1.9060187403420243</v>
      </c>
      <c r="T274" s="33">
        <f t="shared" ref="T274:T337" si="140">Q274*R$8/86.4</f>
        <v>392.3676199851746</v>
      </c>
      <c r="U274" s="33">
        <f t="shared" ref="U274:U337" si="141">S274*R$8/86.4</f>
        <v>75.887783180284302</v>
      </c>
      <c r="V274" s="33">
        <f t="shared" ref="V274:V337" si="142">(Q274+S274)*R$8/86.4</f>
        <v>468.25540316545892</v>
      </c>
      <c r="Y274" s="4"/>
      <c r="Z274" s="4"/>
      <c r="AA274" s="4"/>
      <c r="AB274" s="4"/>
      <c r="AC274" s="33">
        <f t="shared" ref="AC274:AC337" si="143">(B274-B$16)^2</f>
        <v>57736.82447231593</v>
      </c>
      <c r="AD274" s="33">
        <f t="shared" ref="AD274:AD337" si="144">(B274-V274)^2</f>
        <v>9297.2155571394414</v>
      </c>
      <c r="AE274" s="43"/>
      <c r="AF274" s="3">
        <f t="shared" ref="AF274:AF337" si="145">B274-V274</f>
        <v>-96.422069865458923</v>
      </c>
      <c r="AG274" s="3">
        <f t="shared" ref="AG274:AG337" si="146">B274</f>
        <v>371.83333329999999</v>
      </c>
      <c r="AH274" s="43"/>
      <c r="AI274" s="36" t="str">
        <f t="shared" ref="AI274:AI337" si="147">IF(V274&lt;B274,"-","+")</f>
        <v>+</v>
      </c>
      <c r="AJ274" s="37">
        <f t="shared" si="131"/>
        <v>-105</v>
      </c>
      <c r="AK274" s="42"/>
      <c r="AL274" s="33">
        <f t="shared" si="125"/>
        <v>5778.8866263771633</v>
      </c>
      <c r="AM274" s="33">
        <f t="shared" si="126"/>
        <v>7933.4129897005669</v>
      </c>
      <c r="AN274" s="33">
        <f t="shared" ref="AN274:AN337" si="148">(AM274-AM$16)^2</f>
        <v>5978168.0824120687</v>
      </c>
      <c r="AO274" s="33">
        <f t="shared" si="132"/>
        <v>4641983.8502555704</v>
      </c>
      <c r="AP274" s="43"/>
      <c r="AQ274" s="34">
        <f t="shared" ref="AQ274:AQ337" si="149">((V274-B274)/B274)^2</f>
        <v>6.7244421314232347E-2</v>
      </c>
    </row>
    <row r="275" spans="1:43" x14ac:dyDescent="0.2">
      <c r="A275" s="154">
        <f t="shared" si="127"/>
        <v>42528</v>
      </c>
      <c r="B275" s="67">
        <v>344.875</v>
      </c>
      <c r="C275" s="64">
        <v>2.6</v>
      </c>
      <c r="D275" s="114">
        <v>0</v>
      </c>
      <c r="E275" s="114">
        <v>0.5</v>
      </c>
      <c r="F275" s="114">
        <v>0</v>
      </c>
      <c r="G275" s="66">
        <v>0.2</v>
      </c>
      <c r="H275" s="66"/>
      <c r="I275" s="66"/>
      <c r="J275" s="32">
        <f t="shared" si="133"/>
        <v>0.18482736508520275</v>
      </c>
      <c r="K275" s="33">
        <f t="shared" si="128"/>
        <v>170.53803626988051</v>
      </c>
      <c r="L275" s="34">
        <f t="shared" si="134"/>
        <v>0.87331559884838161</v>
      </c>
      <c r="M275" s="32">
        <f t="shared" si="135"/>
        <v>0</v>
      </c>
      <c r="N275" s="32">
        <f t="shared" si="136"/>
        <v>2.2940353010680425</v>
      </c>
      <c r="O275" s="32">
        <f t="shared" si="137"/>
        <v>7.2557691569032627</v>
      </c>
      <c r="P275" s="33">
        <f t="shared" si="129"/>
        <v>10.381888185221937</v>
      </c>
      <c r="Q275" s="32">
        <f t="shared" si="138"/>
        <v>10.381888185221937</v>
      </c>
      <c r="R275" s="33">
        <f t="shared" si="130"/>
        <v>93.310804004537403</v>
      </c>
      <c r="S275" s="32">
        <f t="shared" si="139"/>
        <v>2.0114410903073057</v>
      </c>
      <c r="T275" s="33">
        <f t="shared" si="140"/>
        <v>413.35295552272527</v>
      </c>
      <c r="U275" s="33">
        <f t="shared" si="141"/>
        <v>80.085154521494573</v>
      </c>
      <c r="V275" s="33">
        <f t="shared" si="142"/>
        <v>493.43811004421985</v>
      </c>
      <c r="Y275" s="4"/>
      <c r="Z275" s="4"/>
      <c r="AA275" s="4"/>
      <c r="AB275" s="4"/>
      <c r="AC275" s="33">
        <f t="shared" si="143"/>
        <v>45508.216339913313</v>
      </c>
      <c r="AD275" s="33">
        <f t="shared" si="144"/>
        <v>22070.997666010979</v>
      </c>
      <c r="AE275" s="43"/>
      <c r="AF275" s="3">
        <f t="shared" si="145"/>
        <v>-148.56311004421985</v>
      </c>
      <c r="AG275" s="3">
        <f t="shared" si="146"/>
        <v>344.875</v>
      </c>
      <c r="AH275" s="43"/>
      <c r="AI275" s="36" t="str">
        <f t="shared" si="147"/>
        <v>+</v>
      </c>
      <c r="AJ275" s="37">
        <f t="shared" si="131"/>
        <v>-104</v>
      </c>
      <c r="AK275" s="42"/>
      <c r="AL275" s="33">
        <f t="shared" ref="AL275:AL338" si="150">V275-V$16+AL274</f>
        <v>6147.9063239916159</v>
      </c>
      <c r="AM275" s="33">
        <f t="shared" ref="AM275:AM338" si="151">B275-B$16+AM274</f>
        <v>8146.7395383060166</v>
      </c>
      <c r="AN275" s="33">
        <f t="shared" si="148"/>
        <v>7066855.6053158594</v>
      </c>
      <c r="AO275" s="33">
        <f t="shared" si="132"/>
        <v>3995334.2186464388</v>
      </c>
      <c r="AP275" s="43"/>
      <c r="AQ275" s="34">
        <f t="shared" si="149"/>
        <v>0.18556605619733979</v>
      </c>
    </row>
    <row r="276" spans="1:43" x14ac:dyDescent="0.2">
      <c r="A276" s="154">
        <f t="shared" ref="A276:A339" si="152">A275+1</f>
        <v>42529</v>
      </c>
      <c r="B276" s="67">
        <v>295.70833329999999</v>
      </c>
      <c r="C276" s="64">
        <v>2.6</v>
      </c>
      <c r="D276" s="114">
        <v>0.25</v>
      </c>
      <c r="E276" s="114">
        <v>0.25</v>
      </c>
      <c r="F276" s="114">
        <v>0</v>
      </c>
      <c r="G276" s="66">
        <v>0</v>
      </c>
      <c r="H276" s="66"/>
      <c r="I276" s="66"/>
      <c r="J276" s="32">
        <f t="shared" si="133"/>
        <v>0.1403722553302002</v>
      </c>
      <c r="K276" s="33">
        <f t="shared" si="128"/>
        <v>162.39904112500366</v>
      </c>
      <c r="L276" s="34">
        <f t="shared" si="134"/>
        <v>0.82785454499941991</v>
      </c>
      <c r="M276" s="32">
        <f t="shared" si="135"/>
        <v>0</v>
      </c>
      <c r="N276" s="32">
        <f t="shared" si="136"/>
        <v>2.1765862627617669</v>
      </c>
      <c r="O276" s="32">
        <f t="shared" si="137"/>
        <v>6.102781137445267</v>
      </c>
      <c r="P276" s="33">
        <f t="shared" si="129"/>
        <v>5.1909440926109687</v>
      </c>
      <c r="Q276" s="32">
        <f t="shared" si="138"/>
        <v>5.1909440926109687</v>
      </c>
      <c r="R276" s="33">
        <f t="shared" si="130"/>
        <v>97.282363433093138</v>
      </c>
      <c r="S276" s="32">
        <f t="shared" si="139"/>
        <v>2.1312217088895276</v>
      </c>
      <c r="T276" s="33">
        <f t="shared" si="140"/>
        <v>206.67647776136263</v>
      </c>
      <c r="U276" s="33">
        <f t="shared" si="141"/>
        <v>84.854197668749705</v>
      </c>
      <c r="V276" s="33">
        <f t="shared" si="142"/>
        <v>291.5306754301123</v>
      </c>
      <c r="Y276" s="4"/>
      <c r="Z276" s="4"/>
      <c r="AA276" s="4"/>
      <c r="AB276" s="4"/>
      <c r="AC276" s="33">
        <f t="shared" si="143"/>
        <v>26948.466827211203</v>
      </c>
      <c r="AD276" s="33">
        <f t="shared" si="144"/>
        <v>17.452825277834602</v>
      </c>
      <c r="AE276" s="43"/>
      <c r="AF276" s="3">
        <f t="shared" si="145"/>
        <v>4.1776578698876961</v>
      </c>
      <c r="AG276" s="3">
        <f t="shared" si="146"/>
        <v>295.70833329999999</v>
      </c>
      <c r="AH276" s="43"/>
      <c r="AI276" s="36" t="str">
        <f t="shared" si="147"/>
        <v>-</v>
      </c>
      <c r="AJ276" s="37">
        <f t="shared" si="131"/>
        <v>-105</v>
      </c>
      <c r="AK276" s="42"/>
      <c r="AL276" s="33">
        <f t="shared" si="150"/>
        <v>6315.0185869919605</v>
      </c>
      <c r="AM276" s="33">
        <f t="shared" si="151"/>
        <v>8310.8994202114663</v>
      </c>
      <c r="AN276" s="33">
        <f t="shared" si="148"/>
        <v>7966594.8233602131</v>
      </c>
      <c r="AO276" s="33">
        <f t="shared" si="132"/>
        <v>3983540.3004129888</v>
      </c>
      <c r="AP276" s="43"/>
      <c r="AQ276" s="34">
        <f t="shared" si="149"/>
        <v>1.9958992455417182E-4</v>
      </c>
    </row>
    <row r="277" spans="1:43" x14ac:dyDescent="0.2">
      <c r="A277" s="154">
        <f t="shared" si="152"/>
        <v>42530</v>
      </c>
      <c r="B277" s="67">
        <v>214.66666660000001</v>
      </c>
      <c r="C277" s="64">
        <v>2.6</v>
      </c>
      <c r="D277" s="114">
        <v>0</v>
      </c>
      <c r="E277" s="114">
        <v>0</v>
      </c>
      <c r="F277" s="114">
        <v>0.25</v>
      </c>
      <c r="G277" s="66">
        <v>0</v>
      </c>
      <c r="H277" s="66"/>
      <c r="I277" s="66"/>
      <c r="J277" s="32">
        <f t="shared" si="133"/>
        <v>8.7116871801179059E-3</v>
      </c>
      <c r="K277" s="33">
        <f t="shared" si="128"/>
        <v>155.18632230490584</v>
      </c>
      <c r="L277" s="34">
        <f t="shared" si="134"/>
        <v>0.78834485983011482</v>
      </c>
      <c r="M277" s="32">
        <f t="shared" si="135"/>
        <v>0</v>
      </c>
      <c r="N277" s="32">
        <f t="shared" si="136"/>
        <v>2.0515405089295227</v>
      </c>
      <c r="O277" s="32">
        <f t="shared" si="137"/>
        <v>5.1698899983484354</v>
      </c>
      <c r="P277" s="33">
        <f t="shared" si="129"/>
        <v>2.5954720463054843</v>
      </c>
      <c r="Q277" s="32">
        <f t="shared" si="138"/>
        <v>2.5954720463054843</v>
      </c>
      <c r="R277" s="33">
        <f t="shared" si="130"/>
        <v>100.23032117983857</v>
      </c>
      <c r="S277" s="32">
        <f t="shared" si="139"/>
        <v>2.2219322516030089</v>
      </c>
      <c r="T277" s="33">
        <f t="shared" si="140"/>
        <v>103.33823888068132</v>
      </c>
      <c r="U277" s="33">
        <f t="shared" si="141"/>
        <v>88.465821128638311</v>
      </c>
      <c r="V277" s="33">
        <f t="shared" si="142"/>
        <v>191.80406000931964</v>
      </c>
      <c r="Y277" s="4"/>
      <c r="Z277" s="4"/>
      <c r="AA277" s="4"/>
      <c r="AB277" s="4"/>
      <c r="AC277" s="33">
        <f t="shared" si="143"/>
        <v>6908.6376989394594</v>
      </c>
      <c r="AD277" s="33">
        <f t="shared" si="144"/>
        <v>522.69878012022161</v>
      </c>
      <c r="AE277" s="43"/>
      <c r="AF277" s="3">
        <f t="shared" si="145"/>
        <v>22.862606590680372</v>
      </c>
      <c r="AG277" s="3">
        <f t="shared" si="146"/>
        <v>214.66666660000001</v>
      </c>
      <c r="AH277" s="43"/>
      <c r="AI277" s="36" t="str">
        <f t="shared" si="147"/>
        <v>-</v>
      </c>
      <c r="AJ277" s="37">
        <f t="shared" si="131"/>
        <v>-106</v>
      </c>
      <c r="AK277" s="42"/>
      <c r="AL277" s="33">
        <f t="shared" si="150"/>
        <v>6382.4042345715125</v>
      </c>
      <c r="AM277" s="33">
        <f t="shared" si="151"/>
        <v>8394.0176354169162</v>
      </c>
      <c r="AN277" s="33">
        <f t="shared" si="148"/>
        <v>8442708.3942337409</v>
      </c>
      <c r="AO277" s="33">
        <f t="shared" si="132"/>
        <v>4046588.4744608109</v>
      </c>
      <c r="AP277" s="43"/>
      <c r="AQ277" s="34">
        <f t="shared" si="149"/>
        <v>1.1342851896155415E-2</v>
      </c>
    </row>
    <row r="278" spans="1:43" x14ac:dyDescent="0.2">
      <c r="A278" s="154">
        <f t="shared" si="152"/>
        <v>42531</v>
      </c>
      <c r="B278" s="67">
        <v>171.29166660000001</v>
      </c>
      <c r="C278" s="64">
        <v>2.6</v>
      </c>
      <c r="D278" s="114">
        <v>0.25</v>
      </c>
      <c r="E278" s="114">
        <v>0</v>
      </c>
      <c r="F278" s="114">
        <v>0</v>
      </c>
      <c r="G278" s="66">
        <v>0</v>
      </c>
      <c r="H278" s="66"/>
      <c r="I278" s="66"/>
      <c r="J278" s="32">
        <f t="shared" si="133"/>
        <v>9.0882378544145728E-2</v>
      </c>
      <c r="K278" s="33">
        <f t="shared" si="128"/>
        <v>148.89920470102098</v>
      </c>
      <c r="L278" s="34">
        <f t="shared" si="134"/>
        <v>0.75333166167430021</v>
      </c>
      <c r="M278" s="32">
        <f t="shared" si="135"/>
        <v>0</v>
      </c>
      <c r="N278" s="32">
        <f t="shared" si="136"/>
        <v>1.9810801256517521</v>
      </c>
      <c r="O278" s="32">
        <f t="shared" si="137"/>
        <v>4.3969198567772496</v>
      </c>
      <c r="P278" s="33">
        <f t="shared" si="129"/>
        <v>1.2977360231527422</v>
      </c>
      <c r="Q278" s="32">
        <f t="shared" si="138"/>
        <v>1.2977360231527422</v>
      </c>
      <c r="R278" s="33">
        <f t="shared" si="130"/>
        <v>102.33797733702264</v>
      </c>
      <c r="S278" s="32">
        <f t="shared" si="139"/>
        <v>2.2892636995931839</v>
      </c>
      <c r="T278" s="33">
        <f t="shared" si="140"/>
        <v>51.669119440340658</v>
      </c>
      <c r="U278" s="33">
        <f t="shared" si="141"/>
        <v>91.146610261580463</v>
      </c>
      <c r="V278" s="33">
        <f t="shared" si="142"/>
        <v>142.81572970192113</v>
      </c>
      <c r="Y278" s="4"/>
      <c r="Z278" s="4"/>
      <c r="AA278" s="4"/>
      <c r="AB278" s="4"/>
      <c r="AC278" s="33">
        <f t="shared" si="143"/>
        <v>1579.5231548666929</v>
      </c>
      <c r="AD278" s="33">
        <f t="shared" si="144"/>
        <v>810.87898222337049</v>
      </c>
      <c r="AE278" s="43"/>
      <c r="AF278" s="3">
        <f t="shared" si="145"/>
        <v>28.475936898078885</v>
      </c>
      <c r="AG278" s="3">
        <f t="shared" si="146"/>
        <v>171.29166660000001</v>
      </c>
      <c r="AH278" s="43"/>
      <c r="AI278" s="36" t="str">
        <f t="shared" si="147"/>
        <v>-</v>
      </c>
      <c r="AJ278" s="37">
        <f t="shared" si="131"/>
        <v>-107</v>
      </c>
      <c r="AK278" s="42"/>
      <c r="AL278" s="33">
        <f t="shared" si="150"/>
        <v>6400.8015518436659</v>
      </c>
      <c r="AM278" s="33">
        <f t="shared" si="151"/>
        <v>8433.760850622366</v>
      </c>
      <c r="AN278" s="33">
        <f t="shared" si="148"/>
        <v>8675246.3846374154</v>
      </c>
      <c r="AO278" s="33">
        <f t="shared" si="132"/>
        <v>4132923.510490784</v>
      </c>
      <c r="AP278" s="43"/>
      <c r="AQ278" s="34">
        <f t="shared" si="149"/>
        <v>2.7636533893304484E-2</v>
      </c>
    </row>
    <row r="279" spans="1:43" x14ac:dyDescent="0.2">
      <c r="A279" s="154">
        <f t="shared" si="152"/>
        <v>42532</v>
      </c>
      <c r="B279" s="67">
        <v>148.66666660000001</v>
      </c>
      <c r="C279" s="64">
        <v>2.6</v>
      </c>
      <c r="D279" s="114">
        <v>0</v>
      </c>
      <c r="E279" s="114">
        <v>0.25</v>
      </c>
      <c r="F279" s="114">
        <v>0</v>
      </c>
      <c r="G279" s="66">
        <v>0</v>
      </c>
      <c r="H279" s="66"/>
      <c r="I279" s="66"/>
      <c r="J279" s="32">
        <f t="shared" si="133"/>
        <v>4.9489876786054487E-2</v>
      </c>
      <c r="K279" s="33">
        <f t="shared" si="128"/>
        <v>143.29132050163832</v>
      </c>
      <c r="L279" s="34">
        <f t="shared" si="134"/>
        <v>0.7228116733059271</v>
      </c>
      <c r="M279" s="32">
        <f t="shared" si="135"/>
        <v>0</v>
      </c>
      <c r="N279" s="32">
        <f t="shared" si="136"/>
        <v>1.8930283667300329</v>
      </c>
      <c r="O279" s="32">
        <f t="shared" si="137"/>
        <v>3.7643457094386883</v>
      </c>
      <c r="P279" s="33">
        <f t="shared" si="129"/>
        <v>0.64886801157637108</v>
      </c>
      <c r="Q279" s="32">
        <f t="shared" si="138"/>
        <v>0.64886801157637108</v>
      </c>
      <c r="R279" s="33">
        <f t="shared" si="130"/>
        <v>103.7649204137083</v>
      </c>
      <c r="S279" s="32">
        <f t="shared" si="139"/>
        <v>2.3374026327530242</v>
      </c>
      <c r="T279" s="33">
        <f t="shared" si="140"/>
        <v>25.834559720170329</v>
      </c>
      <c r="U279" s="33">
        <f t="shared" si="141"/>
        <v>93.063252970722246</v>
      </c>
      <c r="V279" s="33">
        <f t="shared" si="142"/>
        <v>118.89781269089258</v>
      </c>
      <c r="Y279" s="4"/>
      <c r="Z279" s="4"/>
      <c r="AA279" s="4"/>
      <c r="AB279" s="4"/>
      <c r="AC279" s="33">
        <f t="shared" si="143"/>
        <v>293.03329182009128</v>
      </c>
      <c r="AD279" s="33">
        <f t="shared" si="144"/>
        <v>886.18466306178095</v>
      </c>
      <c r="AE279" s="43"/>
      <c r="AF279" s="3">
        <f t="shared" si="145"/>
        <v>29.768853909107435</v>
      </c>
      <c r="AG279" s="3">
        <f t="shared" si="146"/>
        <v>148.66666660000001</v>
      </c>
      <c r="AH279" s="43"/>
      <c r="AI279" s="36" t="str">
        <f t="shared" si="147"/>
        <v>-</v>
      </c>
      <c r="AJ279" s="37">
        <f t="shared" si="131"/>
        <v>-108</v>
      </c>
      <c r="AK279" s="42"/>
      <c r="AL279" s="33">
        <f t="shared" si="150"/>
        <v>6395.2809521047911</v>
      </c>
      <c r="AM279" s="33">
        <f t="shared" si="151"/>
        <v>8450.8790658278158</v>
      </c>
      <c r="AN279" s="33">
        <f t="shared" si="148"/>
        <v>8776378.6167646218</v>
      </c>
      <c r="AO279" s="33">
        <f t="shared" si="132"/>
        <v>4225483.6051416574</v>
      </c>
      <c r="AP279" s="43"/>
      <c r="AQ279" s="34">
        <f t="shared" si="149"/>
        <v>4.0095628178271669E-2</v>
      </c>
    </row>
    <row r="280" spans="1:43" x14ac:dyDescent="0.2">
      <c r="A280" s="154">
        <f t="shared" si="152"/>
        <v>42533</v>
      </c>
      <c r="B280" s="67">
        <v>133.91666660000001</v>
      </c>
      <c r="C280" s="64">
        <v>2.6</v>
      </c>
      <c r="D280" s="114">
        <v>0</v>
      </c>
      <c r="E280" s="114">
        <v>0</v>
      </c>
      <c r="F280" s="114">
        <v>0</v>
      </c>
      <c r="G280" s="66">
        <v>0</v>
      </c>
      <c r="H280" s="66"/>
      <c r="I280" s="66"/>
      <c r="J280" s="32">
        <f t="shared" si="133"/>
        <v>0</v>
      </c>
      <c r="K280" s="33">
        <f t="shared" si="128"/>
        <v>138.25029564087268</v>
      </c>
      <c r="L280" s="34">
        <f t="shared" si="134"/>
        <v>0.69558893447397241</v>
      </c>
      <c r="M280" s="32">
        <f t="shared" si="135"/>
        <v>0</v>
      </c>
      <c r="N280" s="32">
        <f t="shared" si="136"/>
        <v>1.8085312296323284</v>
      </c>
      <c r="O280" s="32">
        <f t="shared" si="137"/>
        <v>3.2324936311333077</v>
      </c>
      <c r="P280" s="33">
        <f t="shared" si="129"/>
        <v>0.32443400578818554</v>
      </c>
      <c r="Q280" s="32">
        <f t="shared" si="138"/>
        <v>0.32443400578818554</v>
      </c>
      <c r="R280" s="33">
        <f t="shared" si="130"/>
        <v>104.62741998717455</v>
      </c>
      <c r="S280" s="32">
        <f t="shared" si="139"/>
        <v>2.3699940576670588</v>
      </c>
      <c r="T280" s="33">
        <f t="shared" si="140"/>
        <v>12.917279860085165</v>
      </c>
      <c r="U280" s="33">
        <f t="shared" si="141"/>
        <v>94.360874518225486</v>
      </c>
      <c r="V280" s="33">
        <f t="shared" si="142"/>
        <v>107.27815437831065</v>
      </c>
      <c r="Y280" s="4"/>
      <c r="Z280" s="4"/>
      <c r="AA280" s="4"/>
      <c r="AB280" s="4"/>
      <c r="AC280" s="33">
        <f t="shared" si="143"/>
        <v>5.6084432593234386</v>
      </c>
      <c r="AD280" s="33">
        <f t="shared" si="144"/>
        <v>709.61033338509378</v>
      </c>
      <c r="AE280" s="43"/>
      <c r="AF280" s="3">
        <f t="shared" si="145"/>
        <v>26.638512221689368</v>
      </c>
      <c r="AG280" s="3">
        <f t="shared" si="146"/>
        <v>133.91666660000001</v>
      </c>
      <c r="AH280" s="43"/>
      <c r="AI280" s="36" t="str">
        <f t="shared" si="147"/>
        <v>-</v>
      </c>
      <c r="AJ280" s="37">
        <f t="shared" si="131"/>
        <v>-109</v>
      </c>
      <c r="AK280" s="42"/>
      <c r="AL280" s="33">
        <f t="shared" si="150"/>
        <v>6378.1406940533343</v>
      </c>
      <c r="AM280" s="33">
        <f t="shared" si="151"/>
        <v>8453.2472810332656</v>
      </c>
      <c r="AN280" s="33">
        <f t="shared" si="148"/>
        <v>8790415.878210213</v>
      </c>
      <c r="AO280" s="33">
        <f t="shared" si="132"/>
        <v>4306067.3473274997</v>
      </c>
      <c r="AP280" s="43"/>
      <c r="AQ280" s="34">
        <f t="shared" si="149"/>
        <v>3.9568598686437667E-2</v>
      </c>
    </row>
    <row r="281" spans="1:43" x14ac:dyDescent="0.2">
      <c r="A281" s="154">
        <f t="shared" si="152"/>
        <v>42534</v>
      </c>
      <c r="B281" s="67">
        <v>123.25</v>
      </c>
      <c r="C281" s="64">
        <v>2.6</v>
      </c>
      <c r="D281" s="114">
        <v>0.25</v>
      </c>
      <c r="E281" s="114">
        <v>0.25</v>
      </c>
      <c r="F281" s="114">
        <v>0</v>
      </c>
      <c r="G281" s="66">
        <v>0.2</v>
      </c>
      <c r="H281" s="66"/>
      <c r="I281" s="66"/>
      <c r="J281" s="32">
        <f t="shared" si="133"/>
        <v>0.22621986684329398</v>
      </c>
      <c r="K281" s="33">
        <f t="shared" si="128"/>
        <v>133.87674774145867</v>
      </c>
      <c r="L281" s="34">
        <f t="shared" si="134"/>
        <v>0.6711179400042363</v>
      </c>
      <c r="M281" s="32">
        <f t="shared" si="135"/>
        <v>0</v>
      </c>
      <c r="N281" s="32">
        <f t="shared" si="136"/>
        <v>1.8193062998304044</v>
      </c>
      <c r="O281" s="32">
        <f t="shared" si="137"/>
        <v>2.780461466426897</v>
      </c>
      <c r="P281" s="33">
        <f t="shared" si="129"/>
        <v>0.16221700289409277</v>
      </c>
      <c r="Q281" s="32">
        <f t="shared" si="138"/>
        <v>0.16221700289409277</v>
      </c>
      <c r="R281" s="33">
        <f t="shared" si="130"/>
        <v>105.01818787845097</v>
      </c>
      <c r="S281" s="32">
        <f t="shared" si="139"/>
        <v>2.3896935751504773</v>
      </c>
      <c r="T281" s="33">
        <f t="shared" si="140"/>
        <v>6.4586399300425823</v>
      </c>
      <c r="U281" s="33">
        <f t="shared" si="141"/>
        <v>95.145207158769011</v>
      </c>
      <c r="V281" s="33">
        <f t="shared" si="142"/>
        <v>101.60384708881156</v>
      </c>
      <c r="Y281" s="4"/>
      <c r="Z281" s="4"/>
      <c r="AA281" s="4"/>
      <c r="AB281" s="4"/>
      <c r="AC281" s="33">
        <f t="shared" si="143"/>
        <v>68.864295547713084</v>
      </c>
      <c r="AD281" s="33">
        <f t="shared" si="144"/>
        <v>468.55593585455165</v>
      </c>
      <c r="AE281" s="43"/>
      <c r="AF281" s="3">
        <f t="shared" si="145"/>
        <v>21.646152911188437</v>
      </c>
      <c r="AG281" s="3">
        <f t="shared" si="146"/>
        <v>123.25</v>
      </c>
      <c r="AH281" s="43"/>
      <c r="AI281" s="36" t="str">
        <f t="shared" si="147"/>
        <v>-</v>
      </c>
      <c r="AJ281" s="37">
        <f t="shared" si="131"/>
        <v>-110</v>
      </c>
      <c r="AK281" s="42"/>
      <c r="AL281" s="33">
        <f t="shared" si="150"/>
        <v>6355.3261287123787</v>
      </c>
      <c r="AM281" s="33">
        <f t="shared" si="151"/>
        <v>8444.9488296387153</v>
      </c>
      <c r="AN281" s="33">
        <f t="shared" si="148"/>
        <v>8741277.1903608162</v>
      </c>
      <c r="AO281" s="33">
        <f t="shared" si="132"/>
        <v>4366523.032226678</v>
      </c>
      <c r="AP281" s="43"/>
      <c r="AQ281" s="34">
        <f t="shared" si="149"/>
        <v>3.0845199830786495E-2</v>
      </c>
    </row>
    <row r="282" spans="1:43" x14ac:dyDescent="0.2">
      <c r="A282" s="154">
        <f t="shared" si="152"/>
        <v>42535</v>
      </c>
      <c r="B282" s="67">
        <v>115.25</v>
      </c>
      <c r="C282" s="64">
        <v>2.6</v>
      </c>
      <c r="D282" s="114">
        <v>0</v>
      </c>
      <c r="E282" s="114">
        <v>0</v>
      </c>
      <c r="F282" s="114">
        <v>0</v>
      </c>
      <c r="G282" s="66">
        <v>0</v>
      </c>
      <c r="H282" s="66"/>
      <c r="I282" s="66"/>
      <c r="J282" s="32">
        <f t="shared" si="133"/>
        <v>0</v>
      </c>
      <c r="K282" s="33">
        <f t="shared" si="128"/>
        <v>129.77877089156544</v>
      </c>
      <c r="L282" s="34">
        <f t="shared" si="134"/>
        <v>0.64988712495853729</v>
      </c>
      <c r="M282" s="32">
        <f t="shared" si="135"/>
        <v>0</v>
      </c>
      <c r="N282" s="32">
        <f t="shared" si="136"/>
        <v>1.689706524892197</v>
      </c>
      <c r="O282" s="32">
        <f t="shared" si="137"/>
        <v>2.4082703250010353</v>
      </c>
      <c r="P282" s="33">
        <f t="shared" si="129"/>
        <v>8.1108501447046386E-2</v>
      </c>
      <c r="Q282" s="32">
        <f t="shared" si="138"/>
        <v>8.1108501447046386E-2</v>
      </c>
      <c r="R282" s="33">
        <f t="shared" si="130"/>
        <v>105.02783947732991</v>
      </c>
      <c r="S282" s="32">
        <f t="shared" si="139"/>
        <v>2.3986187261221139</v>
      </c>
      <c r="T282" s="33">
        <f t="shared" si="140"/>
        <v>3.2293199650212912</v>
      </c>
      <c r="U282" s="33">
        <f t="shared" si="141"/>
        <v>95.500560391898972</v>
      </c>
      <c r="V282" s="33">
        <f t="shared" si="142"/>
        <v>98.729880356920262</v>
      </c>
      <c r="Y282" s="4"/>
      <c r="Z282" s="4"/>
      <c r="AA282" s="4"/>
      <c r="AB282" s="4"/>
      <c r="AC282" s="33">
        <f t="shared" si="143"/>
        <v>265.63951786051717</v>
      </c>
      <c r="AD282" s="33">
        <f t="shared" si="144"/>
        <v>272.914353021669</v>
      </c>
      <c r="AE282" s="43"/>
      <c r="AF282" s="3">
        <f t="shared" si="145"/>
        <v>16.520119643079738</v>
      </c>
      <c r="AG282" s="3">
        <f t="shared" si="146"/>
        <v>115.25</v>
      </c>
      <c r="AH282" s="43"/>
      <c r="AI282" s="36" t="str">
        <f t="shared" si="147"/>
        <v>-</v>
      </c>
      <c r="AJ282" s="37">
        <f t="shared" si="131"/>
        <v>-111</v>
      </c>
      <c r="AK282" s="42"/>
      <c r="AL282" s="33">
        <f t="shared" si="150"/>
        <v>6329.6375966395317</v>
      </c>
      <c r="AM282" s="33">
        <f t="shared" si="151"/>
        <v>8428.650378244165</v>
      </c>
      <c r="AN282" s="33">
        <f t="shared" si="148"/>
        <v>8645167.9647253063</v>
      </c>
      <c r="AO282" s="33">
        <f t="shared" si="132"/>
        <v>4405854.6573396204</v>
      </c>
      <c r="AP282" s="43"/>
      <c r="AQ282" s="34">
        <f t="shared" si="149"/>
        <v>2.0546814895218372E-2</v>
      </c>
    </row>
    <row r="283" spans="1:43" x14ac:dyDescent="0.2">
      <c r="A283" s="154">
        <f t="shared" si="152"/>
        <v>42536</v>
      </c>
      <c r="B283" s="67">
        <v>109.2916666</v>
      </c>
      <c r="C283" s="64">
        <v>2.6</v>
      </c>
      <c r="D283" s="114">
        <v>0</v>
      </c>
      <c r="E283" s="114">
        <v>0</v>
      </c>
      <c r="F283" s="114">
        <v>0</v>
      </c>
      <c r="G283" s="66">
        <v>0</v>
      </c>
      <c r="H283" s="66"/>
      <c r="I283" s="66"/>
      <c r="J283" s="32">
        <f t="shared" si="133"/>
        <v>0</v>
      </c>
      <c r="K283" s="33">
        <f t="shared" si="128"/>
        <v>126.06440350341751</v>
      </c>
      <c r="L283" s="34">
        <f t="shared" si="134"/>
        <v>0.62999403345420113</v>
      </c>
      <c r="M283" s="32">
        <f t="shared" si="135"/>
        <v>0</v>
      </c>
      <c r="N283" s="32">
        <f t="shared" si="136"/>
        <v>1.637984486980923</v>
      </c>
      <c r="O283" s="32">
        <f t="shared" si="137"/>
        <v>2.0763829011670238</v>
      </c>
      <c r="P283" s="33">
        <f t="shared" si="129"/>
        <v>4.0554250723523193E-2</v>
      </c>
      <c r="Q283" s="32">
        <f t="shared" si="138"/>
        <v>4.0554250723523193E-2</v>
      </c>
      <c r="R283" s="33">
        <f t="shared" si="130"/>
        <v>104.70538320955175</v>
      </c>
      <c r="S283" s="32">
        <f t="shared" si="139"/>
        <v>2.3988391689451691</v>
      </c>
      <c r="T283" s="33">
        <f t="shared" si="140"/>
        <v>1.6146599825106456</v>
      </c>
      <c r="U283" s="33">
        <f t="shared" si="141"/>
        <v>95.509337282076174</v>
      </c>
      <c r="V283" s="33">
        <f t="shared" si="142"/>
        <v>97.123997264586805</v>
      </c>
      <c r="Y283" s="4"/>
      <c r="Z283" s="4"/>
      <c r="AA283" s="4"/>
      <c r="AB283" s="4"/>
      <c r="AC283" s="33">
        <f t="shared" si="143"/>
        <v>495.36446939092349</v>
      </c>
      <c r="AD283" s="33">
        <f t="shared" si="144"/>
        <v>148.05217705595456</v>
      </c>
      <c r="AE283" s="43"/>
      <c r="AF283" s="3">
        <f t="shared" si="145"/>
        <v>12.167669335413194</v>
      </c>
      <c r="AG283" s="3">
        <f t="shared" si="146"/>
        <v>109.2916666</v>
      </c>
      <c r="AH283" s="43"/>
      <c r="AI283" s="36" t="str">
        <f t="shared" si="147"/>
        <v>-</v>
      </c>
      <c r="AJ283" s="37">
        <f t="shared" si="131"/>
        <v>-112</v>
      </c>
      <c r="AK283" s="42"/>
      <c r="AL283" s="33">
        <f t="shared" si="150"/>
        <v>6302.3431814743508</v>
      </c>
      <c r="AM283" s="33">
        <f t="shared" si="151"/>
        <v>8406.3935934496149</v>
      </c>
      <c r="AN283" s="33">
        <f t="shared" si="148"/>
        <v>8514781.5651228204</v>
      </c>
      <c r="AO283" s="33">
        <f t="shared" si="132"/>
        <v>4427028.1361332787</v>
      </c>
      <c r="AP283" s="43"/>
      <c r="AQ283" s="34">
        <f t="shared" si="149"/>
        <v>1.239483359807165E-2</v>
      </c>
    </row>
    <row r="284" spans="1:43" x14ac:dyDescent="0.2">
      <c r="A284" s="154">
        <f t="shared" si="152"/>
        <v>42537</v>
      </c>
      <c r="B284" s="67">
        <v>104.875</v>
      </c>
      <c r="C284" s="64">
        <v>2.6</v>
      </c>
      <c r="D284" s="114">
        <v>0</v>
      </c>
      <c r="E284" s="114">
        <v>0</v>
      </c>
      <c r="F284" s="114">
        <v>0</v>
      </c>
      <c r="G284" s="66">
        <v>0</v>
      </c>
      <c r="H284" s="66"/>
      <c r="I284" s="66"/>
      <c r="J284" s="32">
        <f t="shared" si="133"/>
        <v>0</v>
      </c>
      <c r="K284" s="33">
        <f t="shared" si="128"/>
        <v>122.68364972935905</v>
      </c>
      <c r="L284" s="34">
        <f t="shared" si="134"/>
        <v>0.61196312380299767</v>
      </c>
      <c r="M284" s="32">
        <f t="shared" si="135"/>
        <v>0</v>
      </c>
      <c r="N284" s="32">
        <f t="shared" si="136"/>
        <v>1.5911041218877939</v>
      </c>
      <c r="O284" s="32">
        <f t="shared" si="137"/>
        <v>1.7896496521706713</v>
      </c>
      <c r="P284" s="33">
        <f t="shared" si="129"/>
        <v>2.0277125361761596E-2</v>
      </c>
      <c r="Q284" s="32">
        <f t="shared" si="138"/>
        <v>2.0277125361761596E-2</v>
      </c>
      <c r="R284" s="33">
        <f t="shared" si="130"/>
        <v>104.10355860411188</v>
      </c>
      <c r="S284" s="32">
        <f t="shared" si="139"/>
        <v>2.3914742576105406</v>
      </c>
      <c r="T284" s="33">
        <f t="shared" si="140"/>
        <v>0.80732999125532279</v>
      </c>
      <c r="U284" s="33">
        <f t="shared" si="141"/>
        <v>95.216104701160418</v>
      </c>
      <c r="V284" s="33">
        <f t="shared" si="142"/>
        <v>96.023434692415719</v>
      </c>
      <c r="Y284" s="4"/>
      <c r="Z284" s="4"/>
      <c r="AA284" s="4"/>
      <c r="AB284" s="4"/>
      <c r="AC284" s="33">
        <f t="shared" si="143"/>
        <v>711.47300929743494</v>
      </c>
      <c r="AD284" s="33">
        <f t="shared" si="144"/>
        <v>78.3502083944296</v>
      </c>
      <c r="AE284" s="43"/>
      <c r="AF284" s="3">
        <f t="shared" si="145"/>
        <v>8.8515653075842806</v>
      </c>
      <c r="AG284" s="3">
        <f t="shared" si="146"/>
        <v>104.875</v>
      </c>
      <c r="AH284" s="43"/>
      <c r="AI284" s="36" t="str">
        <f t="shared" si="147"/>
        <v>-</v>
      </c>
      <c r="AJ284" s="37">
        <f t="shared" si="131"/>
        <v>-113</v>
      </c>
      <c r="AK284" s="42"/>
      <c r="AL284" s="33">
        <f t="shared" si="150"/>
        <v>6273.9482037369989</v>
      </c>
      <c r="AM284" s="33">
        <f t="shared" si="151"/>
        <v>8379.7201420550646</v>
      </c>
      <c r="AN284" s="33">
        <f t="shared" si="148"/>
        <v>8359826.2495913599</v>
      </c>
      <c r="AO284" s="33">
        <f t="shared" si="132"/>
        <v>4434275.456207823</v>
      </c>
      <c r="AP284" s="43"/>
      <c r="AQ284" s="34">
        <f t="shared" si="149"/>
        <v>7.1235455928200676E-3</v>
      </c>
    </row>
    <row r="285" spans="1:43" x14ac:dyDescent="0.2">
      <c r="A285" s="154">
        <f t="shared" si="152"/>
        <v>42538</v>
      </c>
      <c r="B285" s="67">
        <v>100.95833330000001</v>
      </c>
      <c r="C285" s="64">
        <v>2.6</v>
      </c>
      <c r="D285" s="114">
        <v>0.25</v>
      </c>
      <c r="E285" s="114">
        <v>0</v>
      </c>
      <c r="F285" s="114">
        <v>0</v>
      </c>
      <c r="G285" s="66">
        <v>0</v>
      </c>
      <c r="H285" s="66"/>
      <c r="I285" s="66"/>
      <c r="J285" s="32">
        <f t="shared" si="133"/>
        <v>9.0882378544145728E-2</v>
      </c>
      <c r="K285" s="33">
        <f t="shared" si="128"/>
        <v>119.6490264195901</v>
      </c>
      <c r="L285" s="34">
        <f t="shared" si="134"/>
        <v>0.59555169771533523</v>
      </c>
      <c r="M285" s="32">
        <f t="shared" si="135"/>
        <v>0</v>
      </c>
      <c r="N285" s="32">
        <f t="shared" si="136"/>
        <v>1.5851916377696436</v>
      </c>
      <c r="O285" s="32">
        <f t="shared" si="137"/>
        <v>1.5403140505434554</v>
      </c>
      <c r="P285" s="33">
        <f t="shared" si="129"/>
        <v>1.0138562680880798E-2</v>
      </c>
      <c r="Q285" s="32">
        <f t="shared" si="138"/>
        <v>1.0138562680880798E-2</v>
      </c>
      <c r="R285" s="33">
        <f t="shared" si="130"/>
        <v>103.2661440900301</v>
      </c>
      <c r="S285" s="32">
        <f t="shared" si="139"/>
        <v>2.3777285646252464</v>
      </c>
      <c r="T285" s="33">
        <f t="shared" si="140"/>
        <v>0.40366499562766139</v>
      </c>
      <c r="U285" s="33">
        <f t="shared" si="141"/>
        <v>94.66882248044962</v>
      </c>
      <c r="V285" s="33">
        <f t="shared" si="142"/>
        <v>95.072487476077285</v>
      </c>
      <c r="Y285" s="4"/>
      <c r="Z285" s="4"/>
      <c r="AA285" s="4"/>
      <c r="AB285" s="4"/>
      <c r="AC285" s="33">
        <f t="shared" si="143"/>
        <v>935.7553250385306</v>
      </c>
      <c r="AD285" s="33">
        <f t="shared" si="144"/>
        <v>34.643181062988546</v>
      </c>
      <c r="AE285" s="43"/>
      <c r="AF285" s="3">
        <f t="shared" si="145"/>
        <v>5.8858458239227218</v>
      </c>
      <c r="AG285" s="3">
        <f t="shared" si="146"/>
        <v>100.95833330000001</v>
      </c>
      <c r="AH285" s="43"/>
      <c r="AI285" s="36" t="str">
        <f t="shared" si="147"/>
        <v>-</v>
      </c>
      <c r="AJ285" s="37">
        <f t="shared" si="131"/>
        <v>-114</v>
      </c>
      <c r="AK285" s="42"/>
      <c r="AL285" s="33">
        <f t="shared" si="150"/>
        <v>6244.602278783309</v>
      </c>
      <c r="AM285" s="33">
        <f t="shared" si="151"/>
        <v>8349.1300239605134</v>
      </c>
      <c r="AN285" s="33">
        <f t="shared" si="148"/>
        <v>8183869.3603044488</v>
      </c>
      <c r="AO285" s="33">
        <f t="shared" si="132"/>
        <v>4429037.0302206483</v>
      </c>
      <c r="AP285" s="43"/>
      <c r="AQ285" s="34">
        <f t="shared" si="149"/>
        <v>3.3988611181395832E-3</v>
      </c>
    </row>
    <row r="286" spans="1:43" x14ac:dyDescent="0.2">
      <c r="A286" s="154">
        <f t="shared" si="152"/>
        <v>42539</v>
      </c>
      <c r="B286" s="67">
        <v>97.166666599999999</v>
      </c>
      <c r="C286" s="64">
        <v>2.6</v>
      </c>
      <c r="D286" s="114">
        <v>0</v>
      </c>
      <c r="E286" s="114">
        <v>0.25</v>
      </c>
      <c r="F286" s="114">
        <v>0.25</v>
      </c>
      <c r="G286" s="66">
        <v>2.6</v>
      </c>
      <c r="H286" s="66"/>
      <c r="I286" s="66"/>
      <c r="J286" s="32">
        <f t="shared" si="133"/>
        <v>1.1742205136363915</v>
      </c>
      <c r="K286" s="33">
        <f t="shared" si="128"/>
        <v>117.49474399975851</v>
      </c>
      <c r="L286" s="34">
        <f t="shared" si="134"/>
        <v>0.58082051659995193</v>
      </c>
      <c r="M286" s="32">
        <f t="shared" si="135"/>
        <v>3.5079710238773807E-4</v>
      </c>
      <c r="N286" s="32">
        <f t="shared" si="136"/>
        <v>2.0021954445155599</v>
      </c>
      <c r="O286" s="32">
        <f t="shared" si="137"/>
        <v>1.3259566918500276</v>
      </c>
      <c r="P286" s="33">
        <f t="shared" si="129"/>
        <v>5.4200784428281379E-3</v>
      </c>
      <c r="Q286" s="32">
        <f t="shared" si="138"/>
        <v>5.0692813404403991E-3</v>
      </c>
      <c r="R286" s="33">
        <f t="shared" si="130"/>
        <v>102.23349879119013</v>
      </c>
      <c r="S286" s="32">
        <f t="shared" si="139"/>
        <v>2.3586019906899978</v>
      </c>
      <c r="T286" s="33">
        <f t="shared" si="140"/>
        <v>0.2018324978138307</v>
      </c>
      <c r="U286" s="33">
        <f t="shared" si="141"/>
        <v>93.907301481175836</v>
      </c>
      <c r="V286" s="33">
        <f t="shared" si="142"/>
        <v>94.109133978989661</v>
      </c>
      <c r="Y286" s="4"/>
      <c r="Z286" s="4"/>
      <c r="AA286" s="4"/>
      <c r="AB286" s="4"/>
      <c r="AC286" s="33">
        <f t="shared" si="143"/>
        <v>1182.1071256587672</v>
      </c>
      <c r="AD286" s="33">
        <f t="shared" si="144"/>
        <v>9.3485057285423494</v>
      </c>
      <c r="AE286" s="43"/>
      <c r="AF286" s="3">
        <f t="shared" si="145"/>
        <v>3.0575326210103384</v>
      </c>
      <c r="AG286" s="3">
        <f t="shared" si="146"/>
        <v>97.166666599999999</v>
      </c>
      <c r="AH286" s="43"/>
      <c r="AI286" s="36" t="str">
        <f t="shared" si="147"/>
        <v>-</v>
      </c>
      <c r="AJ286" s="37">
        <f t="shared" si="131"/>
        <v>-115</v>
      </c>
      <c r="AK286" s="42"/>
      <c r="AL286" s="33">
        <f t="shared" si="150"/>
        <v>6214.2930003325309</v>
      </c>
      <c r="AM286" s="33">
        <f t="shared" si="151"/>
        <v>8314.7482391659632</v>
      </c>
      <c r="AN286" s="33">
        <f t="shared" si="148"/>
        <v>7988336.3405458098</v>
      </c>
      <c r="AO286" s="33">
        <f t="shared" si="132"/>
        <v>4411912.2103428114</v>
      </c>
      <c r="AP286" s="43"/>
      <c r="AQ286" s="34">
        <f t="shared" si="149"/>
        <v>9.9016504414481681E-4</v>
      </c>
    </row>
    <row r="287" spans="1:43" x14ac:dyDescent="0.2">
      <c r="A287" s="154">
        <f t="shared" si="152"/>
        <v>42540</v>
      </c>
      <c r="B287" s="67">
        <v>93.666666599999999</v>
      </c>
      <c r="C287" s="64">
        <v>2.6</v>
      </c>
      <c r="D287" s="114">
        <v>0</v>
      </c>
      <c r="E287" s="114">
        <v>0</v>
      </c>
      <c r="F287" s="114">
        <v>0.25</v>
      </c>
      <c r="G287" s="66">
        <v>0.6</v>
      </c>
      <c r="H287" s="66"/>
      <c r="I287" s="66"/>
      <c r="J287" s="32">
        <f t="shared" si="133"/>
        <v>0.26625452171939923</v>
      </c>
      <c r="K287" s="33">
        <f t="shared" si="128"/>
        <v>114.98445175275661</v>
      </c>
      <c r="L287" s="34">
        <f t="shared" si="134"/>
        <v>0.57036283495028406</v>
      </c>
      <c r="M287" s="32">
        <f t="shared" si="135"/>
        <v>0</v>
      </c>
      <c r="N287" s="32">
        <f t="shared" si="136"/>
        <v>1.5973362087639293</v>
      </c>
      <c r="O287" s="32">
        <f t="shared" si="137"/>
        <v>1.1792105599573643</v>
      </c>
      <c r="P287" s="33">
        <f t="shared" si="129"/>
        <v>2.710039221414069E-3</v>
      </c>
      <c r="Q287" s="32">
        <f t="shared" si="138"/>
        <v>2.710039221414069E-3</v>
      </c>
      <c r="R287" s="33">
        <f t="shared" si="130"/>
        <v>101.07769301167923</v>
      </c>
      <c r="S287" s="32">
        <f t="shared" si="139"/>
        <v>2.3350163394682655</v>
      </c>
      <c r="T287" s="33">
        <f t="shared" si="140"/>
        <v>0.10789970974148608</v>
      </c>
      <c r="U287" s="33">
        <f t="shared" si="141"/>
        <v>92.968243145495748</v>
      </c>
      <c r="V287" s="33">
        <f t="shared" si="142"/>
        <v>93.076142855237237</v>
      </c>
      <c r="Y287" s="4"/>
      <c r="Z287" s="4"/>
      <c r="AA287" s="4"/>
      <c r="AB287" s="4"/>
      <c r="AC287" s="33">
        <f t="shared" si="143"/>
        <v>1435.029619220619</v>
      </c>
      <c r="AD287" s="33">
        <f t="shared" si="144"/>
        <v>0.3487182931286365</v>
      </c>
      <c r="AE287" s="43"/>
      <c r="AF287" s="3">
        <f t="shared" si="145"/>
        <v>0.5905237447627627</v>
      </c>
      <c r="AG287" s="3">
        <f t="shared" si="146"/>
        <v>93.666666599999999</v>
      </c>
      <c r="AH287" s="43"/>
      <c r="AI287" s="36" t="str">
        <f t="shared" si="147"/>
        <v>-</v>
      </c>
      <c r="AJ287" s="37">
        <f t="shared" si="131"/>
        <v>-116</v>
      </c>
      <c r="AK287" s="42"/>
      <c r="AL287" s="33">
        <f t="shared" si="150"/>
        <v>6182.9507307580006</v>
      </c>
      <c r="AM287" s="33">
        <f t="shared" si="151"/>
        <v>8276.8664543714131</v>
      </c>
      <c r="AN287" s="33">
        <f t="shared" si="148"/>
        <v>7775635.9059655694</v>
      </c>
      <c r="AO287" s="33">
        <f t="shared" si="132"/>
        <v>4384483.0575954802</v>
      </c>
      <c r="AP287" s="43"/>
      <c r="AQ287" s="34">
        <f t="shared" si="149"/>
        <v>3.9747022487370904E-5</v>
      </c>
    </row>
    <row r="288" spans="1:43" x14ac:dyDescent="0.2">
      <c r="A288" s="154">
        <f t="shared" si="152"/>
        <v>42541</v>
      </c>
      <c r="B288" s="67">
        <v>81.458333300000007</v>
      </c>
      <c r="C288" s="64">
        <v>2.6</v>
      </c>
      <c r="D288" s="114">
        <v>0</v>
      </c>
      <c r="E288" s="114">
        <v>0</v>
      </c>
      <c r="F288" s="114">
        <v>10.5</v>
      </c>
      <c r="G288" s="66">
        <v>16.399999999999999</v>
      </c>
      <c r="H288" s="66"/>
      <c r="I288" s="66"/>
      <c r="J288" s="32">
        <f t="shared" si="133"/>
        <v>7.4053950056386411</v>
      </c>
      <c r="K288" s="33">
        <f t="shared" si="128"/>
        <v>118.35479631339165</v>
      </c>
      <c r="L288" s="34">
        <f t="shared" si="134"/>
        <v>0.55817695025610004</v>
      </c>
      <c r="M288" s="32">
        <f t="shared" si="135"/>
        <v>0.42115261676083876</v>
      </c>
      <c r="N288" s="32">
        <f t="shared" si="136"/>
        <v>2.6</v>
      </c>
      <c r="O288" s="32">
        <f t="shared" si="137"/>
        <v>1.0138978282427762</v>
      </c>
      <c r="P288" s="33">
        <f t="shared" si="129"/>
        <v>0.42250763637154576</v>
      </c>
      <c r="Q288" s="32">
        <f t="shared" si="138"/>
        <v>1.3550196107070345E-3</v>
      </c>
      <c r="R288" s="33">
        <f t="shared" si="130"/>
        <v>99.78297314094165</v>
      </c>
      <c r="S288" s="32">
        <f t="shared" si="139"/>
        <v>2.3086176989803557</v>
      </c>
      <c r="T288" s="33">
        <f t="shared" si="140"/>
        <v>5.3949854870743039E-2</v>
      </c>
      <c r="U288" s="33">
        <f t="shared" si="141"/>
        <v>91.917186163106749</v>
      </c>
      <c r="V288" s="33">
        <f t="shared" si="142"/>
        <v>91.971136017977486</v>
      </c>
      <c r="Y288" s="4"/>
      <c r="Z288" s="4"/>
      <c r="AA288" s="4"/>
      <c r="AB288" s="4"/>
      <c r="AC288" s="33">
        <f t="shared" si="143"/>
        <v>2509.0199307259904</v>
      </c>
      <c r="AD288" s="33">
        <f t="shared" si="144"/>
        <v>110.51902098711467</v>
      </c>
      <c r="AE288" s="43"/>
      <c r="AF288" s="3">
        <f t="shared" si="145"/>
        <v>-10.512802717977479</v>
      </c>
      <c r="AG288" s="3">
        <f t="shared" si="146"/>
        <v>81.458333300000007</v>
      </c>
      <c r="AH288" s="43"/>
      <c r="AI288" s="36" t="str">
        <f t="shared" si="147"/>
        <v>+</v>
      </c>
      <c r="AJ288" s="37">
        <f t="shared" si="131"/>
        <v>-115</v>
      </c>
      <c r="AK288" s="42"/>
      <c r="AL288" s="33">
        <f t="shared" si="150"/>
        <v>6150.5034543462107</v>
      </c>
      <c r="AM288" s="33">
        <f t="shared" si="151"/>
        <v>8226.7763362768619</v>
      </c>
      <c r="AN288" s="33">
        <f t="shared" si="148"/>
        <v>7498794.0679263445</v>
      </c>
      <c r="AO288" s="33">
        <f t="shared" si="132"/>
        <v>4310909.0802406119</v>
      </c>
      <c r="AP288" s="43"/>
      <c r="AQ288" s="34">
        <f t="shared" si="149"/>
        <v>1.6655818876296583E-2</v>
      </c>
    </row>
    <row r="289" spans="1:43" x14ac:dyDescent="0.2">
      <c r="A289" s="154">
        <f t="shared" si="152"/>
        <v>42542</v>
      </c>
      <c r="B289" s="67">
        <v>64.125</v>
      </c>
      <c r="C289" s="64">
        <v>2.6</v>
      </c>
      <c r="D289" s="114">
        <v>0</v>
      </c>
      <c r="E289" s="114">
        <v>0</v>
      </c>
      <c r="F289" s="114">
        <v>21.5</v>
      </c>
      <c r="G289" s="66">
        <v>8.6</v>
      </c>
      <c r="H289" s="66"/>
      <c r="I289" s="66"/>
      <c r="J289" s="32">
        <f t="shared" si="133"/>
        <v>4.4406523925531722</v>
      </c>
      <c r="K289" s="33">
        <f t="shared" si="128"/>
        <v>118.82822688761561</v>
      </c>
      <c r="L289" s="34">
        <f t="shared" si="134"/>
        <v>0.57453784618151282</v>
      </c>
      <c r="M289" s="32">
        <f t="shared" si="135"/>
        <v>0.12996626914384535</v>
      </c>
      <c r="N289" s="32">
        <f t="shared" si="136"/>
        <v>2.6</v>
      </c>
      <c r="O289" s="32">
        <f t="shared" si="137"/>
        <v>1.2372555491853623</v>
      </c>
      <c r="P289" s="33">
        <f t="shared" si="129"/>
        <v>0.34122008732961823</v>
      </c>
      <c r="Q289" s="32">
        <f t="shared" si="138"/>
        <v>0.21125381818577288</v>
      </c>
      <c r="R289" s="33">
        <f t="shared" si="130"/>
        <v>98.741182433863116</v>
      </c>
      <c r="S289" s="32">
        <f t="shared" si="139"/>
        <v>2.2790462562639</v>
      </c>
      <c r="T289" s="33">
        <f t="shared" si="140"/>
        <v>8.4110316499891056</v>
      </c>
      <c r="U289" s="33">
        <f t="shared" si="141"/>
        <v>90.739804647544162</v>
      </c>
      <c r="V289" s="33">
        <f t="shared" si="142"/>
        <v>99.150836297533274</v>
      </c>
      <c r="Y289" s="4"/>
      <c r="Z289" s="4"/>
      <c r="AA289" s="4"/>
      <c r="AB289" s="4"/>
      <c r="AC289" s="33">
        <f t="shared" si="143"/>
        <v>4545.9217979532805</v>
      </c>
      <c r="AD289" s="33">
        <f t="shared" si="144"/>
        <v>1226.8092083415995</v>
      </c>
      <c r="AE289" s="43"/>
      <c r="AF289" s="3">
        <f t="shared" si="145"/>
        <v>-35.025836297533274</v>
      </c>
      <c r="AG289" s="3">
        <f t="shared" si="146"/>
        <v>64.125</v>
      </c>
      <c r="AH289" s="43"/>
      <c r="AI289" s="36" t="str">
        <f t="shared" si="147"/>
        <v>+</v>
      </c>
      <c r="AJ289" s="37">
        <f t="shared" si="131"/>
        <v>-114</v>
      </c>
      <c r="AK289" s="42"/>
      <c r="AL289" s="33">
        <f t="shared" si="150"/>
        <v>6125.2358782139763</v>
      </c>
      <c r="AM289" s="33">
        <f t="shared" si="151"/>
        <v>8159.3528848823116</v>
      </c>
      <c r="AN289" s="33">
        <f t="shared" si="148"/>
        <v>7134076.2281026123</v>
      </c>
      <c r="AO289" s="33">
        <f t="shared" si="132"/>
        <v>4137631.9968173485</v>
      </c>
      <c r="AP289" s="43"/>
      <c r="AQ289" s="34">
        <f t="shared" si="149"/>
        <v>0.2983474092080084</v>
      </c>
    </row>
    <row r="290" spans="1:43" x14ac:dyDescent="0.2">
      <c r="A290" s="154">
        <f t="shared" si="152"/>
        <v>42543</v>
      </c>
      <c r="B290" s="67">
        <v>64</v>
      </c>
      <c r="C290" s="64">
        <v>2.6</v>
      </c>
      <c r="D290" s="114">
        <v>0</v>
      </c>
      <c r="E290" s="114">
        <v>0</v>
      </c>
      <c r="F290" s="114">
        <v>30.25</v>
      </c>
      <c r="G290" s="66">
        <v>14.4</v>
      </c>
      <c r="H290" s="66"/>
      <c r="I290" s="66"/>
      <c r="J290" s="32">
        <f t="shared" si="133"/>
        <v>7.2351421777370195</v>
      </c>
      <c r="K290" s="33">
        <f t="shared" si="128"/>
        <v>121.77764406024943</v>
      </c>
      <c r="L290" s="34">
        <f t="shared" si="134"/>
        <v>0.57683605285250295</v>
      </c>
      <c r="M290" s="32">
        <f t="shared" si="135"/>
        <v>0.41621113228976009</v>
      </c>
      <c r="N290" s="32">
        <f t="shared" si="136"/>
        <v>2.6</v>
      </c>
      <c r="O290" s="32">
        <f t="shared" si="137"/>
        <v>1.2695138728134521</v>
      </c>
      <c r="P290" s="33">
        <f t="shared" si="129"/>
        <v>0.58682117595456917</v>
      </c>
      <c r="Q290" s="32">
        <f t="shared" si="138"/>
        <v>0.17061004366480911</v>
      </c>
      <c r="R290" s="33">
        <f t="shared" si="130"/>
        <v>97.75544458304725</v>
      </c>
      <c r="S290" s="32">
        <f t="shared" si="139"/>
        <v>2.2552517236293173</v>
      </c>
      <c r="T290" s="33">
        <f t="shared" si="140"/>
        <v>6.792807294061844</v>
      </c>
      <c r="U290" s="33">
        <f t="shared" si="141"/>
        <v>89.792429737093187</v>
      </c>
      <c r="V290" s="33">
        <f t="shared" si="142"/>
        <v>96.585237031155032</v>
      </c>
      <c r="Y290" s="4"/>
      <c r="Z290" s="4"/>
      <c r="AA290" s="4"/>
      <c r="AB290" s="4"/>
      <c r="AC290" s="33">
        <f t="shared" si="143"/>
        <v>4562.7932858019185</v>
      </c>
      <c r="AD290" s="33">
        <f t="shared" si="144"/>
        <v>1061.7976723765571</v>
      </c>
      <c r="AE290" s="43"/>
      <c r="AF290" s="3">
        <f t="shared" si="145"/>
        <v>-32.585237031155032</v>
      </c>
      <c r="AG290" s="3">
        <f t="shared" si="146"/>
        <v>64</v>
      </c>
      <c r="AH290" s="43"/>
      <c r="AI290" s="36" t="str">
        <f t="shared" si="147"/>
        <v>+</v>
      </c>
      <c r="AJ290" s="37">
        <f t="shared" si="131"/>
        <v>-113</v>
      </c>
      <c r="AK290" s="42"/>
      <c r="AL290" s="33">
        <f t="shared" si="150"/>
        <v>6097.4027028153641</v>
      </c>
      <c r="AM290" s="33">
        <f t="shared" si="151"/>
        <v>8091.8044334877613</v>
      </c>
      <c r="AN290" s="33">
        <f t="shared" si="148"/>
        <v>6777799.361073833</v>
      </c>
      <c r="AO290" s="33">
        <f t="shared" si="132"/>
        <v>3977638.2633090531</v>
      </c>
      <c r="AP290" s="43"/>
      <c r="AQ290" s="34">
        <f t="shared" si="149"/>
        <v>0.25922794735755789</v>
      </c>
    </row>
    <row r="291" spans="1:43" x14ac:dyDescent="0.2">
      <c r="A291" s="154">
        <f t="shared" si="152"/>
        <v>42544</v>
      </c>
      <c r="B291" s="67">
        <v>64.875</v>
      </c>
      <c r="C291" s="64">
        <v>2.6</v>
      </c>
      <c r="D291" s="114">
        <v>0</v>
      </c>
      <c r="E291" s="114">
        <v>0</v>
      </c>
      <c r="F291" s="114">
        <v>0</v>
      </c>
      <c r="G291" s="66">
        <v>0</v>
      </c>
      <c r="H291" s="66"/>
      <c r="I291" s="66"/>
      <c r="J291" s="32">
        <f t="shared" si="133"/>
        <v>0</v>
      </c>
      <c r="K291" s="33">
        <f t="shared" si="128"/>
        <v>118.76526452601742</v>
      </c>
      <c r="L291" s="34">
        <f t="shared" si="134"/>
        <v>0.59115361194295835</v>
      </c>
      <c r="M291" s="32">
        <f t="shared" si="135"/>
        <v>0</v>
      </c>
      <c r="N291" s="32">
        <f t="shared" si="136"/>
        <v>1.5369993910516917</v>
      </c>
      <c r="O291" s="32">
        <f t="shared" si="137"/>
        <v>1.4753801431803175</v>
      </c>
      <c r="P291" s="33">
        <f t="shared" si="129"/>
        <v>0.29341058797728459</v>
      </c>
      <c r="Q291" s="32">
        <f t="shared" si="138"/>
        <v>0.29341058797728459</v>
      </c>
      <c r="R291" s="33">
        <f t="shared" si="130"/>
        <v>96.998087286226436</v>
      </c>
      <c r="S291" s="32">
        <f t="shared" si="139"/>
        <v>2.2327374400011242</v>
      </c>
      <c r="T291" s="33">
        <f t="shared" si="140"/>
        <v>11.682088225021516</v>
      </c>
      <c r="U291" s="33">
        <f t="shared" si="141"/>
        <v>88.896027703748459</v>
      </c>
      <c r="V291" s="33">
        <f t="shared" si="142"/>
        <v>100.57811592876998</v>
      </c>
      <c r="Y291" s="4"/>
      <c r="Z291" s="4"/>
      <c r="AA291" s="4"/>
      <c r="AB291" s="4"/>
      <c r="AC291" s="33">
        <f t="shared" si="143"/>
        <v>4445.349120861455</v>
      </c>
      <c r="AD291" s="33">
        <f t="shared" si="144"/>
        <v>1274.7124870231883</v>
      </c>
      <c r="AE291" s="43"/>
      <c r="AF291" s="3">
        <f t="shared" si="145"/>
        <v>-35.703115928769975</v>
      </c>
      <c r="AG291" s="3">
        <f t="shared" si="146"/>
        <v>64.875</v>
      </c>
      <c r="AH291" s="43"/>
      <c r="AI291" s="36" t="str">
        <f t="shared" si="147"/>
        <v>+</v>
      </c>
      <c r="AJ291" s="37">
        <f t="shared" si="131"/>
        <v>-112</v>
      </c>
      <c r="AK291" s="42"/>
      <c r="AL291" s="33">
        <f t="shared" si="150"/>
        <v>6073.5624063143669</v>
      </c>
      <c r="AM291" s="33">
        <f t="shared" si="151"/>
        <v>8025.1309820932111</v>
      </c>
      <c r="AN291" s="33">
        <f t="shared" si="148"/>
        <v>6435086.6226833994</v>
      </c>
      <c r="AO291" s="33">
        <f t="shared" si="132"/>
        <v>3808619.9059674665</v>
      </c>
      <c r="AP291" s="43"/>
      <c r="AQ291" s="34">
        <f t="shared" si="149"/>
        <v>0.30287086537948715</v>
      </c>
    </row>
    <row r="292" spans="1:43" x14ac:dyDescent="0.2">
      <c r="A292" s="154">
        <f t="shared" si="152"/>
        <v>42545</v>
      </c>
      <c r="B292" s="67">
        <v>66.625</v>
      </c>
      <c r="C292" s="64">
        <v>2.6</v>
      </c>
      <c r="D292" s="114">
        <v>0</v>
      </c>
      <c r="E292" s="114">
        <v>0</v>
      </c>
      <c r="F292" s="114">
        <v>0.25</v>
      </c>
      <c r="G292" s="66">
        <v>0.2</v>
      </c>
      <c r="H292" s="66"/>
      <c r="I292" s="66"/>
      <c r="J292" s="32">
        <f t="shared" si="133"/>
        <v>9.4559298693211696E-2</v>
      </c>
      <c r="K292" s="33">
        <f t="shared" si="128"/>
        <v>116.05559053428178</v>
      </c>
      <c r="L292" s="34">
        <f t="shared" si="134"/>
        <v>0.57653041032047292</v>
      </c>
      <c r="M292" s="32">
        <f t="shared" si="135"/>
        <v>0</v>
      </c>
      <c r="N292" s="32">
        <f t="shared" si="136"/>
        <v>1.5390220542512278</v>
      </c>
      <c r="O292" s="32">
        <f t="shared" si="137"/>
        <v>1.2652112361776147</v>
      </c>
      <c r="P292" s="33">
        <f t="shared" si="129"/>
        <v>0.14670529398864229</v>
      </c>
      <c r="Q292" s="32">
        <f t="shared" si="138"/>
        <v>0.14670529398864229</v>
      </c>
      <c r="R292" s="33">
        <f t="shared" si="130"/>
        <v>96.047859146968875</v>
      </c>
      <c r="S292" s="32">
        <f t="shared" si="139"/>
        <v>2.2154393754351824</v>
      </c>
      <c r="T292" s="33">
        <f t="shared" si="140"/>
        <v>5.8410441125107582</v>
      </c>
      <c r="U292" s="33">
        <f t="shared" si="141"/>
        <v>88.207308466400775</v>
      </c>
      <c r="V292" s="33">
        <f t="shared" si="142"/>
        <v>94.048352578911519</v>
      </c>
      <c r="Y292" s="4"/>
      <c r="Z292" s="4"/>
      <c r="AA292" s="4"/>
      <c r="AB292" s="4"/>
      <c r="AC292" s="33">
        <f t="shared" si="143"/>
        <v>4215.05454098053</v>
      </c>
      <c r="AD292" s="33">
        <f t="shared" si="144"/>
        <v>752.04026666729305</v>
      </c>
      <c r="AE292" s="43"/>
      <c r="AF292" s="3">
        <f t="shared" si="145"/>
        <v>-27.423352578911519</v>
      </c>
      <c r="AG292" s="3">
        <f t="shared" si="146"/>
        <v>66.625</v>
      </c>
      <c r="AH292" s="43"/>
      <c r="AI292" s="36" t="str">
        <f t="shared" si="147"/>
        <v>+</v>
      </c>
      <c r="AJ292" s="37">
        <f t="shared" si="131"/>
        <v>-111</v>
      </c>
      <c r="AK292" s="42"/>
      <c r="AL292" s="33">
        <f t="shared" si="150"/>
        <v>6043.1923464635111</v>
      </c>
      <c r="AM292" s="33">
        <f t="shared" si="151"/>
        <v>7960.2075306986608</v>
      </c>
      <c r="AN292" s="33">
        <f t="shared" si="148"/>
        <v>6109912.9033382945</v>
      </c>
      <c r="AO292" s="33">
        <f t="shared" si="132"/>
        <v>3674947.2165881251</v>
      </c>
      <c r="AP292" s="43"/>
      <c r="AQ292" s="34">
        <f t="shared" si="149"/>
        <v>0.16942076978238074</v>
      </c>
    </row>
    <row r="293" spans="1:43" x14ac:dyDescent="0.2">
      <c r="A293" s="154">
        <f t="shared" si="152"/>
        <v>42546</v>
      </c>
      <c r="B293" s="67">
        <v>62.916666599999999</v>
      </c>
      <c r="C293" s="64">
        <v>2.6</v>
      </c>
      <c r="D293" s="114">
        <v>0</v>
      </c>
      <c r="E293" s="114">
        <v>0</v>
      </c>
      <c r="F293" s="114">
        <v>0</v>
      </c>
      <c r="G293" s="66">
        <v>0</v>
      </c>
      <c r="H293" s="66"/>
      <c r="I293" s="66"/>
      <c r="J293" s="32">
        <f t="shared" si="133"/>
        <v>0</v>
      </c>
      <c r="K293" s="33">
        <f t="shared" si="128"/>
        <v>113.50712297475603</v>
      </c>
      <c r="L293" s="34">
        <f t="shared" si="134"/>
        <v>0.56337665307903773</v>
      </c>
      <c r="M293" s="32">
        <f t="shared" si="135"/>
        <v>0</v>
      </c>
      <c r="N293" s="32">
        <f t="shared" si="136"/>
        <v>1.4647792980054981</v>
      </c>
      <c r="O293" s="32">
        <f t="shared" si="137"/>
        <v>1.083688261520249</v>
      </c>
      <c r="P293" s="33">
        <f t="shared" si="129"/>
        <v>7.3352646994321147E-2</v>
      </c>
      <c r="Q293" s="32">
        <f t="shared" si="138"/>
        <v>7.3352646994321147E-2</v>
      </c>
      <c r="R293" s="33">
        <f t="shared" si="130"/>
        <v>94.937811273749247</v>
      </c>
      <c r="S293" s="32">
        <f t="shared" si="139"/>
        <v>2.1937361347398721</v>
      </c>
      <c r="T293" s="33">
        <f t="shared" si="140"/>
        <v>2.9205220562553791</v>
      </c>
      <c r="U293" s="33">
        <f t="shared" si="141"/>
        <v>87.343197957235645</v>
      </c>
      <c r="V293" s="33">
        <f t="shared" si="142"/>
        <v>90.263720013491024</v>
      </c>
      <c r="Y293" s="4"/>
      <c r="Z293" s="4"/>
      <c r="AA293" s="4"/>
      <c r="AB293" s="4"/>
      <c r="AC293" s="33">
        <f t="shared" si="143"/>
        <v>4710.3218840854597</v>
      </c>
      <c r="AD293" s="33">
        <f t="shared" si="144"/>
        <v>747.8613304003311</v>
      </c>
      <c r="AE293" s="43"/>
      <c r="AF293" s="3">
        <f t="shared" si="145"/>
        <v>-27.347053413491025</v>
      </c>
      <c r="AG293" s="3">
        <f t="shared" si="146"/>
        <v>62.916666599999999</v>
      </c>
      <c r="AH293" s="43"/>
      <c r="AI293" s="36" t="str">
        <f t="shared" si="147"/>
        <v>+</v>
      </c>
      <c r="AJ293" s="37">
        <f t="shared" si="131"/>
        <v>-110</v>
      </c>
      <c r="AK293" s="42"/>
      <c r="AL293" s="33">
        <f t="shared" si="150"/>
        <v>6009.0376540472344</v>
      </c>
      <c r="AM293" s="33">
        <f t="shared" si="151"/>
        <v>7891.5757459041106</v>
      </c>
      <c r="AN293" s="33">
        <f t="shared" si="148"/>
        <v>5775331.8668977069</v>
      </c>
      <c r="AO293" s="33">
        <f t="shared" si="132"/>
        <v>3543949.6672921288</v>
      </c>
      <c r="AP293" s="43"/>
      <c r="AQ293" s="34">
        <f t="shared" si="149"/>
        <v>0.18892510294437823</v>
      </c>
    </row>
    <row r="294" spans="1:43" x14ac:dyDescent="0.2">
      <c r="A294" s="154">
        <f t="shared" si="152"/>
        <v>42547</v>
      </c>
      <c r="B294" s="67">
        <v>58.5833333</v>
      </c>
      <c r="C294" s="64">
        <v>2.6</v>
      </c>
      <c r="D294" s="114">
        <v>0</v>
      </c>
      <c r="E294" s="114">
        <v>0</v>
      </c>
      <c r="F294" s="114">
        <v>0</v>
      </c>
      <c r="G294" s="66">
        <v>0</v>
      </c>
      <c r="H294" s="66"/>
      <c r="I294" s="66"/>
      <c r="J294" s="32">
        <f t="shared" si="133"/>
        <v>0</v>
      </c>
      <c r="K294" s="33">
        <f t="shared" si="128"/>
        <v>111.15503922867148</v>
      </c>
      <c r="L294" s="34">
        <f t="shared" si="134"/>
        <v>0.5510054513337671</v>
      </c>
      <c r="M294" s="32">
        <f t="shared" si="135"/>
        <v>0</v>
      </c>
      <c r="N294" s="32">
        <f t="shared" si="136"/>
        <v>1.4326141734677946</v>
      </c>
      <c r="O294" s="32">
        <f t="shared" si="137"/>
        <v>0.91946957261675244</v>
      </c>
      <c r="P294" s="33">
        <f t="shared" si="129"/>
        <v>3.6676323497160573E-2</v>
      </c>
      <c r="Q294" s="32">
        <f t="shared" si="138"/>
        <v>3.6676323497160573E-2</v>
      </c>
      <c r="R294" s="33">
        <f t="shared" si="130"/>
        <v>93.688898240089955</v>
      </c>
      <c r="S294" s="32">
        <f t="shared" si="139"/>
        <v>2.1683826062760376</v>
      </c>
      <c r="T294" s="33">
        <f t="shared" si="140"/>
        <v>1.4602610281276895</v>
      </c>
      <c r="U294" s="33">
        <f t="shared" si="141"/>
        <v>86.333751916545936</v>
      </c>
      <c r="V294" s="33">
        <f t="shared" si="142"/>
        <v>87.794012944673625</v>
      </c>
      <c r="Y294" s="4"/>
      <c r="Z294" s="4"/>
      <c r="AA294" s="4"/>
      <c r="AB294" s="4"/>
      <c r="AC294" s="33">
        <f t="shared" si="143"/>
        <v>5323.9084585516666</v>
      </c>
      <c r="AD294" s="33">
        <f t="shared" si="144"/>
        <v>853.26380530375013</v>
      </c>
      <c r="AE294" s="43"/>
      <c r="AF294" s="3">
        <f t="shared" si="145"/>
        <v>-29.210679644673625</v>
      </c>
      <c r="AG294" s="3">
        <f t="shared" si="146"/>
        <v>58.5833333</v>
      </c>
      <c r="AH294" s="43"/>
      <c r="AI294" s="36" t="str">
        <f t="shared" si="147"/>
        <v>+</v>
      </c>
      <c r="AJ294" s="37">
        <f t="shared" si="131"/>
        <v>-109</v>
      </c>
      <c r="AK294" s="42"/>
      <c r="AL294" s="33">
        <f t="shared" si="150"/>
        <v>5972.4132545621405</v>
      </c>
      <c r="AM294" s="33">
        <f t="shared" si="151"/>
        <v>7818.6106278095604</v>
      </c>
      <c r="AN294" s="33">
        <f t="shared" si="148"/>
        <v>5429957.3968192618</v>
      </c>
      <c r="AO294" s="33">
        <f t="shared" si="132"/>
        <v>3408444.7409856729</v>
      </c>
      <c r="AP294" s="43"/>
      <c r="AQ294" s="34">
        <f t="shared" si="149"/>
        <v>0.24861948710679815</v>
      </c>
    </row>
    <row r="295" spans="1:43" x14ac:dyDescent="0.2">
      <c r="A295" s="154">
        <f t="shared" si="152"/>
        <v>42548</v>
      </c>
      <c r="B295" s="67">
        <v>56.25</v>
      </c>
      <c r="C295" s="64">
        <v>2.6</v>
      </c>
      <c r="D295" s="114">
        <v>0</v>
      </c>
      <c r="E295" s="114">
        <v>0.25</v>
      </c>
      <c r="F295" s="114">
        <v>0</v>
      </c>
      <c r="G295" s="66">
        <v>0</v>
      </c>
      <c r="H295" s="66"/>
      <c r="I295" s="66"/>
      <c r="J295" s="32">
        <f t="shared" si="133"/>
        <v>4.9489876786054487E-2</v>
      </c>
      <c r="K295" s="33">
        <f t="shared" si="128"/>
        <v>109.005314774401</v>
      </c>
      <c r="L295" s="34">
        <f t="shared" si="134"/>
        <v>0.53958756907122074</v>
      </c>
      <c r="M295" s="32">
        <f t="shared" si="135"/>
        <v>0</v>
      </c>
      <c r="N295" s="32">
        <f t="shared" si="136"/>
        <v>1.4257134340626072</v>
      </c>
      <c r="O295" s="32">
        <f t="shared" si="137"/>
        <v>0.77350089699394375</v>
      </c>
      <c r="P295" s="33">
        <f t="shared" si="129"/>
        <v>1.8338161748580287E-2</v>
      </c>
      <c r="Q295" s="32">
        <f t="shared" si="138"/>
        <v>1.8338161748580287E-2</v>
      </c>
      <c r="R295" s="33">
        <f t="shared" si="130"/>
        <v>92.322541743919516</v>
      </c>
      <c r="S295" s="32">
        <f t="shared" si="139"/>
        <v>2.1398573931643776</v>
      </c>
      <c r="T295" s="33">
        <f t="shared" si="140"/>
        <v>0.73013051406384477</v>
      </c>
      <c r="U295" s="33">
        <f t="shared" si="141"/>
        <v>85.198025838952077</v>
      </c>
      <c r="V295" s="33">
        <f t="shared" si="142"/>
        <v>85.928156353015908</v>
      </c>
      <c r="Y295" s="4"/>
      <c r="Z295" s="4"/>
      <c r="AA295" s="4"/>
      <c r="AB295" s="4"/>
      <c r="AC295" s="33">
        <f t="shared" si="143"/>
        <v>5669.856782417447</v>
      </c>
      <c r="AD295" s="33">
        <f t="shared" si="144"/>
        <v>880.79296451405844</v>
      </c>
      <c r="AE295" s="43"/>
      <c r="AF295" s="3">
        <f t="shared" si="145"/>
        <v>-29.678156353015908</v>
      </c>
      <c r="AG295" s="3">
        <f t="shared" si="146"/>
        <v>56.25</v>
      </c>
      <c r="AH295" s="43"/>
      <c r="AI295" s="36" t="str">
        <f t="shared" si="147"/>
        <v>+</v>
      </c>
      <c r="AJ295" s="37">
        <f t="shared" si="131"/>
        <v>-108</v>
      </c>
      <c r="AK295" s="42"/>
      <c r="AL295" s="33">
        <f t="shared" si="150"/>
        <v>5933.9229984853891</v>
      </c>
      <c r="AM295" s="33">
        <f t="shared" si="151"/>
        <v>7743.3121764150101</v>
      </c>
      <c r="AN295" s="33">
        <f t="shared" si="148"/>
        <v>5084702.2999458099</v>
      </c>
      <c r="AO295" s="33">
        <f t="shared" si="132"/>
        <v>3273889.1972088292</v>
      </c>
      <c r="AP295" s="43"/>
      <c r="AQ295" s="34">
        <f t="shared" si="149"/>
        <v>0.2783740727353074</v>
      </c>
    </row>
    <row r="296" spans="1:43" x14ac:dyDescent="0.2">
      <c r="A296" s="154">
        <f t="shared" si="152"/>
        <v>42549</v>
      </c>
      <c r="B296" s="67">
        <v>54.75</v>
      </c>
      <c r="C296" s="64">
        <v>2.6</v>
      </c>
      <c r="D296" s="114">
        <v>0</v>
      </c>
      <c r="E296" s="114">
        <v>0</v>
      </c>
      <c r="F296" s="114">
        <v>0</v>
      </c>
      <c r="G296" s="66">
        <v>0</v>
      </c>
      <c r="H296" s="66"/>
      <c r="I296" s="66"/>
      <c r="J296" s="32">
        <f t="shared" si="133"/>
        <v>0</v>
      </c>
      <c r="K296" s="33">
        <f t="shared" si="128"/>
        <v>106.98473115462276</v>
      </c>
      <c r="L296" s="34">
        <f t="shared" si="134"/>
        <v>0.52915201346796603</v>
      </c>
      <c r="M296" s="32">
        <f t="shared" si="135"/>
        <v>0</v>
      </c>
      <c r="N296" s="32">
        <f t="shared" si="136"/>
        <v>1.3757952350167117</v>
      </c>
      <c r="O296" s="32">
        <f t="shared" si="137"/>
        <v>0.64478838476152478</v>
      </c>
      <c r="P296" s="33">
        <f t="shared" si="129"/>
        <v>9.1690808742901433E-3</v>
      </c>
      <c r="Q296" s="32">
        <f t="shared" si="138"/>
        <v>9.1690808742901433E-3</v>
      </c>
      <c r="R296" s="33">
        <f t="shared" si="130"/>
        <v>90.858680361019267</v>
      </c>
      <c r="S296" s="32">
        <f t="shared" si="139"/>
        <v>2.1086497676617717</v>
      </c>
      <c r="T296" s="33">
        <f t="shared" si="140"/>
        <v>0.36506525703192239</v>
      </c>
      <c r="U296" s="33">
        <f t="shared" si="141"/>
        <v>83.95550000875572</v>
      </c>
      <c r="V296" s="33">
        <f t="shared" si="142"/>
        <v>84.32056526578765</v>
      </c>
      <c r="Y296" s="4"/>
      <c r="Z296" s="4"/>
      <c r="AA296" s="4"/>
      <c r="AB296" s="4"/>
      <c r="AC296" s="33">
        <f t="shared" si="143"/>
        <v>5898.0021366010978</v>
      </c>
      <c r="AD296" s="33">
        <f t="shared" si="144"/>
        <v>874.41833013820701</v>
      </c>
      <c r="AE296" s="43"/>
      <c r="AF296" s="3">
        <f t="shared" si="145"/>
        <v>-29.57056526578765</v>
      </c>
      <c r="AG296" s="3">
        <f t="shared" si="146"/>
        <v>54.75</v>
      </c>
      <c r="AH296" s="43"/>
      <c r="AI296" s="36" t="str">
        <f t="shared" si="147"/>
        <v>+</v>
      </c>
      <c r="AJ296" s="37">
        <f t="shared" si="131"/>
        <v>-107</v>
      </c>
      <c r="AK296" s="42"/>
      <c r="AL296" s="33">
        <f t="shared" si="150"/>
        <v>5893.8251513214091</v>
      </c>
      <c r="AM296" s="33">
        <f t="shared" si="151"/>
        <v>7666.5137250204598</v>
      </c>
      <c r="AN296" s="33">
        <f t="shared" si="148"/>
        <v>4744250.2766511375</v>
      </c>
      <c r="AO296" s="33">
        <f t="shared" si="132"/>
        <v>3142424.7793231746</v>
      </c>
      <c r="AP296" s="43"/>
      <c r="AQ296" s="34">
        <f t="shared" si="149"/>
        <v>0.29170979091785643</v>
      </c>
    </row>
    <row r="297" spans="1:43" x14ac:dyDescent="0.2">
      <c r="A297" s="154">
        <f t="shared" si="152"/>
        <v>42550</v>
      </c>
      <c r="B297" s="67">
        <v>52.916666599999999</v>
      </c>
      <c r="C297" s="64">
        <v>2.6</v>
      </c>
      <c r="D297" s="114">
        <v>0</v>
      </c>
      <c r="E297" s="114">
        <v>0</v>
      </c>
      <c r="F297" s="114">
        <v>0.25</v>
      </c>
      <c r="G297" s="66">
        <v>0</v>
      </c>
      <c r="H297" s="66"/>
      <c r="I297" s="66"/>
      <c r="J297" s="32">
        <f t="shared" si="133"/>
        <v>8.7116871801179059E-3</v>
      </c>
      <c r="K297" s="33">
        <f t="shared" si="128"/>
        <v>105.11106422998789</v>
      </c>
      <c r="L297" s="34">
        <f t="shared" si="134"/>
        <v>0.51934335511952801</v>
      </c>
      <c r="M297" s="32">
        <f t="shared" si="135"/>
        <v>0</v>
      </c>
      <c r="N297" s="32">
        <f t="shared" si="136"/>
        <v>1.3544800536420165</v>
      </c>
      <c r="O297" s="32">
        <f t="shared" si="137"/>
        <v>0.52789855817297837</v>
      </c>
      <c r="P297" s="33">
        <f t="shared" si="129"/>
        <v>4.5845404371450717E-3</v>
      </c>
      <c r="Q297" s="32">
        <f t="shared" si="138"/>
        <v>4.5845404371450717E-3</v>
      </c>
      <c r="R297" s="33">
        <f t="shared" si="130"/>
        <v>89.311363791723807</v>
      </c>
      <c r="S297" s="32">
        <f t="shared" si="139"/>
        <v>2.0752151274684416</v>
      </c>
      <c r="T297" s="33">
        <f t="shared" si="140"/>
        <v>0.18253262851596119</v>
      </c>
      <c r="U297" s="33">
        <f t="shared" si="141"/>
        <v>82.624306001058315</v>
      </c>
      <c r="V297" s="33">
        <f t="shared" si="142"/>
        <v>82.806838629574273</v>
      </c>
      <c r="Y297" s="4"/>
      <c r="Z297" s="4"/>
      <c r="AA297" s="4"/>
      <c r="AB297" s="4"/>
      <c r="AC297" s="33">
        <f t="shared" si="143"/>
        <v>6182.9575799764652</v>
      </c>
      <c r="AD297" s="33">
        <f t="shared" si="144"/>
        <v>893.42238395754418</v>
      </c>
      <c r="AE297" s="43"/>
      <c r="AF297" s="3">
        <f t="shared" si="145"/>
        <v>-29.890172029574273</v>
      </c>
      <c r="AG297" s="3">
        <f t="shared" si="146"/>
        <v>52.916666599999999</v>
      </c>
      <c r="AH297" s="43"/>
      <c r="AI297" s="36" t="str">
        <f t="shared" si="147"/>
        <v>+</v>
      </c>
      <c r="AJ297" s="37">
        <f t="shared" si="131"/>
        <v>-106</v>
      </c>
      <c r="AK297" s="42"/>
      <c r="AL297" s="33">
        <f t="shared" si="150"/>
        <v>5852.2135775212164</v>
      </c>
      <c r="AM297" s="33">
        <f t="shared" si="151"/>
        <v>7587.8819402259096</v>
      </c>
      <c r="AN297" s="33">
        <f t="shared" si="148"/>
        <v>4407892.7361330027</v>
      </c>
      <c r="AO297" s="33">
        <f t="shared" si="132"/>
        <v>3012544.6652939906</v>
      </c>
      <c r="AP297" s="43"/>
      <c r="AQ297" s="34">
        <f t="shared" si="149"/>
        <v>0.31905964068212772</v>
      </c>
    </row>
    <row r="298" spans="1:43" x14ac:dyDescent="0.2">
      <c r="A298" s="154">
        <f t="shared" si="152"/>
        <v>42551</v>
      </c>
      <c r="B298" s="67">
        <v>51.875</v>
      </c>
      <c r="C298" s="64">
        <v>2.6</v>
      </c>
      <c r="D298" s="114">
        <v>0</v>
      </c>
      <c r="E298" s="114">
        <v>0</v>
      </c>
      <c r="F298" s="114">
        <v>0</v>
      </c>
      <c r="G298" s="66">
        <v>0</v>
      </c>
      <c r="H298" s="66"/>
      <c r="I298" s="66"/>
      <c r="J298" s="32">
        <f t="shared" si="133"/>
        <v>0</v>
      </c>
      <c r="K298" s="33">
        <f t="shared" si="128"/>
        <v>103.36136993154473</v>
      </c>
      <c r="L298" s="34">
        <f t="shared" si="134"/>
        <v>0.51024788461159165</v>
      </c>
      <c r="M298" s="32">
        <f t="shared" si="135"/>
        <v>0</v>
      </c>
      <c r="N298" s="32">
        <f t="shared" si="136"/>
        <v>1.3266444999901383</v>
      </c>
      <c r="O298" s="32">
        <f t="shared" si="137"/>
        <v>0.42304979845301593</v>
      </c>
      <c r="P298" s="33">
        <f t="shared" si="129"/>
        <v>2.2922702185725358E-3</v>
      </c>
      <c r="Q298" s="32">
        <f t="shared" si="138"/>
        <v>2.2922702185725358E-3</v>
      </c>
      <c r="R298" s="33">
        <f t="shared" si="130"/>
        <v>87.69453922199331</v>
      </c>
      <c r="S298" s="32">
        <f t="shared" si="139"/>
        <v>2.039874368183519</v>
      </c>
      <c r="T298" s="33">
        <f t="shared" si="140"/>
        <v>9.1266314257980596E-2</v>
      </c>
      <c r="U298" s="33">
        <f t="shared" si="141"/>
        <v>81.217220214714175</v>
      </c>
      <c r="V298" s="33">
        <f t="shared" si="142"/>
        <v>81.308486528972153</v>
      </c>
      <c r="Y298" s="4"/>
      <c r="Z298" s="4"/>
      <c r="AA298" s="4"/>
      <c r="AB298" s="4"/>
      <c r="AC298" s="33">
        <f t="shared" si="143"/>
        <v>6347.8588571197624</v>
      </c>
      <c r="AD298" s="33">
        <f t="shared" si="144"/>
        <v>866.33012925118521</v>
      </c>
      <c r="AE298" s="43"/>
      <c r="AF298" s="3">
        <f t="shared" si="145"/>
        <v>-29.433486528972153</v>
      </c>
      <c r="AG298" s="3">
        <f t="shared" si="146"/>
        <v>51.875</v>
      </c>
      <c r="AH298" s="43"/>
      <c r="AI298" s="36" t="str">
        <f t="shared" si="147"/>
        <v>+</v>
      </c>
      <c r="AJ298" s="37">
        <f t="shared" si="131"/>
        <v>-105</v>
      </c>
      <c r="AK298" s="42"/>
      <c r="AL298" s="33">
        <f t="shared" si="150"/>
        <v>5809.1036516204213</v>
      </c>
      <c r="AM298" s="33">
        <f t="shared" si="151"/>
        <v>7508.2084888313593</v>
      </c>
      <c r="AN298" s="33">
        <f t="shared" si="148"/>
        <v>4079692.057726569</v>
      </c>
      <c r="AO298" s="33">
        <f t="shared" si="132"/>
        <v>2886957.2478336082</v>
      </c>
      <c r="AP298" s="43"/>
      <c r="AQ298" s="34">
        <f t="shared" si="149"/>
        <v>0.32193426199492442</v>
      </c>
    </row>
    <row r="299" spans="1:43" x14ac:dyDescent="0.2">
      <c r="A299" s="154">
        <f t="shared" si="152"/>
        <v>42552</v>
      </c>
      <c r="B299" s="67">
        <v>50.541666599999999</v>
      </c>
      <c r="C299" s="64">
        <v>3.29</v>
      </c>
      <c r="D299" s="114">
        <v>0</v>
      </c>
      <c r="E299" s="114">
        <v>0</v>
      </c>
      <c r="F299" s="114">
        <v>0</v>
      </c>
      <c r="G299" s="66">
        <v>0</v>
      </c>
      <c r="H299" s="66"/>
      <c r="I299" s="66"/>
      <c r="J299" s="32">
        <f t="shared" si="133"/>
        <v>0</v>
      </c>
      <c r="K299" s="33">
        <f t="shared" si="128"/>
        <v>101.38238253926255</v>
      </c>
      <c r="L299" s="34">
        <f t="shared" si="134"/>
        <v>0.50175422296866379</v>
      </c>
      <c r="M299" s="32">
        <f t="shared" si="135"/>
        <v>0</v>
      </c>
      <c r="N299" s="32">
        <f t="shared" si="136"/>
        <v>1.6507713935669039</v>
      </c>
      <c r="O299" s="32">
        <f t="shared" si="137"/>
        <v>0.32821599871528107</v>
      </c>
      <c r="P299" s="33">
        <f t="shared" si="129"/>
        <v>1.1461351092862679E-3</v>
      </c>
      <c r="Q299" s="32">
        <f t="shared" si="138"/>
        <v>1.1461351092862679E-3</v>
      </c>
      <c r="R299" s="33">
        <f t="shared" si="130"/>
        <v>86.019809176734</v>
      </c>
      <c r="S299" s="32">
        <f t="shared" si="139"/>
        <v>2.0029460439745876</v>
      </c>
      <c r="T299" s="33">
        <f t="shared" si="140"/>
        <v>4.5633157128990298E-2</v>
      </c>
      <c r="U299" s="33">
        <f t="shared" si="141"/>
        <v>79.746925824914129</v>
      </c>
      <c r="V299" s="33">
        <f t="shared" si="142"/>
        <v>79.792558982043118</v>
      </c>
      <c r="Y299" s="4"/>
      <c r="Z299" s="4"/>
      <c r="AA299" s="4"/>
      <c r="AB299" s="4"/>
      <c r="AC299" s="33">
        <f t="shared" si="143"/>
        <v>6562.0991827505786</v>
      </c>
      <c r="AD299" s="33">
        <f t="shared" si="144"/>
        <v>855.61470514586824</v>
      </c>
      <c r="AE299" s="43"/>
      <c r="AF299" s="3">
        <f t="shared" si="145"/>
        <v>-29.250892382043119</v>
      </c>
      <c r="AG299" s="3">
        <f t="shared" si="146"/>
        <v>50.541666599999999</v>
      </c>
      <c r="AH299" s="43"/>
      <c r="AI299" s="36" t="str">
        <f t="shared" si="147"/>
        <v>+</v>
      </c>
      <c r="AJ299" s="37">
        <f t="shared" si="131"/>
        <v>-104</v>
      </c>
      <c r="AK299" s="42"/>
      <c r="AL299" s="33">
        <f t="shared" si="150"/>
        <v>5764.4777981726966</v>
      </c>
      <c r="AM299" s="33">
        <f t="shared" si="151"/>
        <v>7427.2017040368091</v>
      </c>
      <c r="AN299" s="33">
        <f t="shared" si="148"/>
        <v>3759015.1377329296</v>
      </c>
      <c r="AO299" s="33">
        <f t="shared" si="132"/>
        <v>2764650.7871320103</v>
      </c>
      <c r="AP299" s="43"/>
      <c r="AQ299" s="34">
        <f t="shared" si="149"/>
        <v>0.33494933729347254</v>
      </c>
    </row>
    <row r="300" spans="1:43" x14ac:dyDescent="0.2">
      <c r="A300" s="154">
        <f t="shared" si="152"/>
        <v>42553</v>
      </c>
      <c r="B300" s="67">
        <v>49.541666599999999</v>
      </c>
      <c r="C300" s="64">
        <v>3.29</v>
      </c>
      <c r="D300" s="114">
        <v>0</v>
      </c>
      <c r="E300" s="114">
        <v>0</v>
      </c>
      <c r="F300" s="114">
        <v>0</v>
      </c>
      <c r="G300" s="66">
        <v>0</v>
      </c>
      <c r="H300" s="66"/>
      <c r="I300" s="66"/>
      <c r="J300" s="32">
        <f t="shared" si="133"/>
        <v>0</v>
      </c>
      <c r="K300" s="33">
        <f t="shared" si="128"/>
        <v>99.538680792938422</v>
      </c>
      <c r="L300" s="34">
        <f t="shared" si="134"/>
        <v>0.49214748805467257</v>
      </c>
      <c r="M300" s="32">
        <f t="shared" si="135"/>
        <v>0</v>
      </c>
      <c r="N300" s="32">
        <f t="shared" si="136"/>
        <v>1.6191652356998727</v>
      </c>
      <c r="O300" s="32">
        <f t="shared" si="137"/>
        <v>0.22453651062425664</v>
      </c>
      <c r="P300" s="33">
        <f t="shared" si="129"/>
        <v>5.7306755464313396E-4</v>
      </c>
      <c r="Q300" s="32">
        <f t="shared" si="138"/>
        <v>5.7306755464313396E-4</v>
      </c>
      <c r="R300" s="33">
        <f t="shared" si="130"/>
        <v>84.279650530481518</v>
      </c>
      <c r="S300" s="32">
        <f t="shared" si="139"/>
        <v>1.9646951568767481</v>
      </c>
      <c r="T300" s="33">
        <f t="shared" si="140"/>
        <v>2.2816578564495149E-2</v>
      </c>
      <c r="U300" s="33">
        <f t="shared" si="141"/>
        <v>78.223973838611258</v>
      </c>
      <c r="V300" s="33">
        <f t="shared" si="142"/>
        <v>78.24679041717576</v>
      </c>
      <c r="Y300" s="4"/>
      <c r="Z300" s="4"/>
      <c r="AA300" s="4"/>
      <c r="AB300" s="4"/>
      <c r="AC300" s="33">
        <f t="shared" si="143"/>
        <v>6725.112752339679</v>
      </c>
      <c r="AD300" s="33">
        <f t="shared" si="144"/>
        <v>823.98413335939108</v>
      </c>
      <c r="AE300" s="43"/>
      <c r="AF300" s="3">
        <f t="shared" si="145"/>
        <v>-28.70512381717576</v>
      </c>
      <c r="AG300" s="3">
        <f t="shared" si="146"/>
        <v>49.541666599999999</v>
      </c>
      <c r="AH300" s="43"/>
      <c r="AI300" s="36" t="str">
        <f t="shared" si="147"/>
        <v>+</v>
      </c>
      <c r="AJ300" s="37">
        <f t="shared" si="131"/>
        <v>-103</v>
      </c>
      <c r="AK300" s="42"/>
      <c r="AL300" s="33">
        <f t="shared" si="150"/>
        <v>5718.3061761601048</v>
      </c>
      <c r="AM300" s="33">
        <f t="shared" si="151"/>
        <v>7345.1949192422589</v>
      </c>
      <c r="AN300" s="33">
        <f t="shared" si="148"/>
        <v>3447747.7937256438</v>
      </c>
      <c r="AO300" s="33">
        <f t="shared" si="132"/>
        <v>2646766.9823674313</v>
      </c>
      <c r="AP300" s="43"/>
      <c r="AQ300" s="34">
        <f t="shared" si="149"/>
        <v>0.3357203168746577</v>
      </c>
    </row>
    <row r="301" spans="1:43" x14ac:dyDescent="0.2">
      <c r="A301" s="154">
        <f t="shared" si="152"/>
        <v>42554</v>
      </c>
      <c r="B301" s="67">
        <v>48.375</v>
      </c>
      <c r="C301" s="64">
        <v>3.29</v>
      </c>
      <c r="D301" s="114">
        <v>0</v>
      </c>
      <c r="E301" s="114">
        <v>0.25</v>
      </c>
      <c r="F301" s="114">
        <v>0.25</v>
      </c>
      <c r="G301" s="66">
        <v>0</v>
      </c>
      <c r="H301" s="66"/>
      <c r="I301" s="66"/>
      <c r="J301" s="32">
        <f t="shared" si="133"/>
        <v>5.820156396617239E-2</v>
      </c>
      <c r="K301" s="33">
        <f t="shared" si="128"/>
        <v>97.845717963452458</v>
      </c>
      <c r="L301" s="34">
        <f t="shared" si="134"/>
        <v>0.48319747957737097</v>
      </c>
      <c r="M301" s="32">
        <f t="shared" si="135"/>
        <v>0</v>
      </c>
      <c r="N301" s="32">
        <f t="shared" si="136"/>
        <v>1.6197984227598072</v>
      </c>
      <c r="O301" s="32">
        <f t="shared" si="137"/>
        <v>0.13136597069232572</v>
      </c>
      <c r="P301" s="33">
        <f t="shared" si="129"/>
        <v>2.8653377732156698E-4</v>
      </c>
      <c r="Q301" s="32">
        <f t="shared" si="138"/>
        <v>2.8653377732156698E-4</v>
      </c>
      <c r="R301" s="33">
        <f t="shared" si="130"/>
        <v>82.486066622706929</v>
      </c>
      <c r="S301" s="32">
        <f t="shared" si="139"/>
        <v>1.9249498784669217</v>
      </c>
      <c r="T301" s="33">
        <f t="shared" si="140"/>
        <v>1.1408289282247575E-2</v>
      </c>
      <c r="U301" s="33">
        <f t="shared" si="141"/>
        <v>76.641522938960762</v>
      </c>
      <c r="V301" s="33">
        <f t="shared" si="142"/>
        <v>76.652931228243006</v>
      </c>
      <c r="Y301" s="4"/>
      <c r="Z301" s="4"/>
      <c r="AA301" s="4"/>
      <c r="AB301" s="4"/>
      <c r="AC301" s="33">
        <f t="shared" si="143"/>
        <v>6917.8230168816135</v>
      </c>
      <c r="AD301" s="33">
        <f t="shared" si="144"/>
        <v>799.641394549241</v>
      </c>
      <c r="AE301" s="43"/>
      <c r="AF301" s="3">
        <f t="shared" si="145"/>
        <v>-28.277931228243006</v>
      </c>
      <c r="AG301" s="3">
        <f t="shared" si="146"/>
        <v>48.375</v>
      </c>
      <c r="AH301" s="43"/>
      <c r="AI301" s="36" t="str">
        <f t="shared" si="147"/>
        <v>+</v>
      </c>
      <c r="AJ301" s="37">
        <f t="shared" si="131"/>
        <v>-102</v>
      </c>
      <c r="AK301" s="42"/>
      <c r="AL301" s="33">
        <f t="shared" si="150"/>
        <v>5670.5406949585804</v>
      </c>
      <c r="AM301" s="33">
        <f t="shared" si="151"/>
        <v>7262.0214678477087</v>
      </c>
      <c r="AN301" s="33">
        <f t="shared" si="148"/>
        <v>3145790.8262928152</v>
      </c>
      <c r="AO301" s="33">
        <f t="shared" si="132"/>
        <v>2532811.0504757771</v>
      </c>
      <c r="AP301" s="43"/>
      <c r="AQ301" s="34">
        <f t="shared" si="149"/>
        <v>0.34170655643792386</v>
      </c>
    </row>
    <row r="302" spans="1:43" x14ac:dyDescent="0.2">
      <c r="A302" s="154">
        <f t="shared" si="152"/>
        <v>42555</v>
      </c>
      <c r="B302" s="67">
        <v>46.9583333</v>
      </c>
      <c r="C302" s="64">
        <v>3.29</v>
      </c>
      <c r="D302" s="114">
        <v>0</v>
      </c>
      <c r="E302" s="114">
        <v>0</v>
      </c>
      <c r="F302" s="114">
        <v>0</v>
      </c>
      <c r="G302" s="66">
        <v>0</v>
      </c>
      <c r="H302" s="66"/>
      <c r="I302" s="66"/>
      <c r="J302" s="32">
        <f t="shared" si="133"/>
        <v>0</v>
      </c>
      <c r="K302" s="33">
        <f t="shared" si="128"/>
        <v>96.234316880171093</v>
      </c>
      <c r="L302" s="34">
        <f t="shared" si="134"/>
        <v>0.47497921341481775</v>
      </c>
      <c r="M302" s="32">
        <f t="shared" si="135"/>
        <v>0</v>
      </c>
      <c r="N302" s="32">
        <f t="shared" si="136"/>
        <v>1.5626816121347504</v>
      </c>
      <c r="O302" s="32">
        <f t="shared" si="137"/>
        <v>4.8719471146610051E-2</v>
      </c>
      <c r="P302" s="33">
        <f t="shared" si="129"/>
        <v>1.4326688866078349E-4</v>
      </c>
      <c r="Q302" s="32">
        <f t="shared" si="138"/>
        <v>1.4326688866078349E-4</v>
      </c>
      <c r="R302" s="33">
        <f t="shared" si="130"/>
        <v>80.650801728456017</v>
      </c>
      <c r="S302" s="32">
        <f t="shared" si="139"/>
        <v>1.8839843653975215</v>
      </c>
      <c r="T302" s="33">
        <f t="shared" si="140"/>
        <v>5.7041446411237873E-3</v>
      </c>
      <c r="U302" s="33">
        <f t="shared" si="141"/>
        <v>75.010488622308714</v>
      </c>
      <c r="V302" s="33">
        <f t="shared" si="142"/>
        <v>75.016192766949843</v>
      </c>
      <c r="Y302" s="4"/>
      <c r="Z302" s="4"/>
      <c r="AA302" s="4"/>
      <c r="AB302" s="4"/>
      <c r="AC302" s="33">
        <f t="shared" si="143"/>
        <v>7155.4880792499598</v>
      </c>
      <c r="AD302" s="33">
        <f t="shared" si="144"/>
        <v>787.24347786710689</v>
      </c>
      <c r="AE302" s="43"/>
      <c r="AF302" s="3">
        <f t="shared" si="145"/>
        <v>-28.057859466949843</v>
      </c>
      <c r="AG302" s="3">
        <f t="shared" si="146"/>
        <v>46.9583333</v>
      </c>
      <c r="AH302" s="43"/>
      <c r="AI302" s="36" t="str">
        <f t="shared" si="147"/>
        <v>+</v>
      </c>
      <c r="AJ302" s="37">
        <f t="shared" si="131"/>
        <v>-101</v>
      </c>
      <c r="AK302" s="42"/>
      <c r="AL302" s="33">
        <f t="shared" si="150"/>
        <v>5621.1384752957629</v>
      </c>
      <c r="AM302" s="33">
        <f t="shared" si="151"/>
        <v>7177.4313497531584</v>
      </c>
      <c r="AN302" s="33">
        <f t="shared" si="148"/>
        <v>2852881.8629130353</v>
      </c>
      <c r="AO302" s="33">
        <f t="shared" si="132"/>
        <v>2422047.5110868625</v>
      </c>
      <c r="AP302" s="43"/>
      <c r="AQ302" s="34">
        <f t="shared" si="149"/>
        <v>0.35701274744157407</v>
      </c>
    </row>
    <row r="303" spans="1:43" x14ac:dyDescent="0.2">
      <c r="A303" s="154">
        <f t="shared" si="152"/>
        <v>42556</v>
      </c>
      <c r="B303" s="67">
        <v>46</v>
      </c>
      <c r="C303" s="64">
        <v>3.29</v>
      </c>
      <c r="D303" s="114">
        <v>0</v>
      </c>
      <c r="E303" s="114">
        <v>0</v>
      </c>
      <c r="F303" s="114">
        <v>0</v>
      </c>
      <c r="G303" s="66">
        <v>0</v>
      </c>
      <c r="H303" s="66"/>
      <c r="I303" s="66"/>
      <c r="J303" s="32">
        <f t="shared" si="133"/>
        <v>0</v>
      </c>
      <c r="K303" s="33">
        <f t="shared" si="128"/>
        <v>94.697370751356715</v>
      </c>
      <c r="L303" s="34">
        <f t="shared" si="134"/>
        <v>0.46715687805908296</v>
      </c>
      <c r="M303" s="32">
        <f t="shared" si="135"/>
        <v>0</v>
      </c>
      <c r="N303" s="32">
        <f t="shared" si="136"/>
        <v>1.5369461288143829</v>
      </c>
      <c r="O303" s="32">
        <f t="shared" si="137"/>
        <v>0</v>
      </c>
      <c r="P303" s="33">
        <f t="shared" si="129"/>
        <v>7.1633444330391745E-5</v>
      </c>
      <c r="Q303" s="32">
        <f t="shared" si="138"/>
        <v>7.1633444330391745E-5</v>
      </c>
      <c r="R303" s="33">
        <f t="shared" si="130"/>
        <v>78.808734871174707</v>
      </c>
      <c r="S303" s="32">
        <f t="shared" si="139"/>
        <v>1.8420668572813101</v>
      </c>
      <c r="T303" s="33">
        <f t="shared" si="140"/>
        <v>2.8520723205618936E-3</v>
      </c>
      <c r="U303" s="33">
        <f t="shared" si="141"/>
        <v>73.341550799163272</v>
      </c>
      <c r="V303" s="33">
        <f t="shared" si="142"/>
        <v>73.344402871483837</v>
      </c>
      <c r="Y303" s="4"/>
      <c r="Z303" s="4"/>
      <c r="AA303" s="4"/>
      <c r="AB303" s="4"/>
      <c r="AC303" s="33">
        <f t="shared" si="143"/>
        <v>7318.5375360057278</v>
      </c>
      <c r="AD303" s="33">
        <f t="shared" si="144"/>
        <v>747.71636839801351</v>
      </c>
      <c r="AE303" s="43"/>
      <c r="AF303" s="3">
        <f t="shared" si="145"/>
        <v>-27.344402871483837</v>
      </c>
      <c r="AG303" s="3">
        <f t="shared" si="146"/>
        <v>46</v>
      </c>
      <c r="AH303" s="43"/>
      <c r="AI303" s="36" t="str">
        <f t="shared" si="147"/>
        <v>+</v>
      </c>
      <c r="AJ303" s="37">
        <f t="shared" si="131"/>
        <v>-100</v>
      </c>
      <c r="AK303" s="42"/>
      <c r="AL303" s="33">
        <f t="shared" si="150"/>
        <v>5570.0644657374796</v>
      </c>
      <c r="AM303" s="33">
        <f t="shared" si="151"/>
        <v>7091.8828983586081</v>
      </c>
      <c r="AN303" s="33">
        <f t="shared" si="148"/>
        <v>2571209.5839892859</v>
      </c>
      <c r="AO303" s="33">
        <f t="shared" si="132"/>
        <v>2315931.3418654283</v>
      </c>
      <c r="AP303" s="43"/>
      <c r="AQ303" s="34">
        <f t="shared" si="149"/>
        <v>0.35336312306144313</v>
      </c>
    </row>
    <row r="304" spans="1:43" x14ac:dyDescent="0.2">
      <c r="A304" s="154">
        <f t="shared" si="152"/>
        <v>42557</v>
      </c>
      <c r="B304" s="67">
        <v>45.375</v>
      </c>
      <c r="C304" s="64">
        <v>3.29</v>
      </c>
      <c r="D304" s="114">
        <v>0</v>
      </c>
      <c r="E304" s="114">
        <v>0.5</v>
      </c>
      <c r="F304" s="114">
        <v>4.75</v>
      </c>
      <c r="G304" s="66">
        <v>2.8</v>
      </c>
      <c r="H304" s="66"/>
      <c r="I304" s="66"/>
      <c r="J304" s="32">
        <f t="shared" si="133"/>
        <v>1.4663683711776621</v>
      </c>
      <c r="K304" s="33">
        <f t="shared" si="128"/>
        <v>93.85816007659821</v>
      </c>
      <c r="L304" s="34">
        <f t="shared" si="134"/>
        <v>0.45969597452114908</v>
      </c>
      <c r="M304" s="32">
        <f t="shared" si="135"/>
        <v>1.9459730539476054E-3</v>
      </c>
      <c r="N304" s="32">
        <f t="shared" si="136"/>
        <v>2.3036330728822159</v>
      </c>
      <c r="O304" s="32">
        <f t="shared" si="137"/>
        <v>0</v>
      </c>
      <c r="P304" s="33">
        <f t="shared" si="129"/>
        <v>1.9817897761128015E-3</v>
      </c>
      <c r="Q304" s="32">
        <f t="shared" si="138"/>
        <v>3.5816722165195872E-5</v>
      </c>
      <c r="R304" s="33">
        <f t="shared" si="130"/>
        <v>77.008740879059928</v>
      </c>
      <c r="S304" s="32">
        <f t="shared" si="139"/>
        <v>1.7999939921147756</v>
      </c>
      <c r="T304" s="33">
        <f t="shared" si="140"/>
        <v>1.4260361602809468E-3</v>
      </c>
      <c r="U304" s="33">
        <f t="shared" si="141"/>
        <v>71.666427463829024</v>
      </c>
      <c r="V304" s="33">
        <f t="shared" si="142"/>
        <v>71.667853499989306</v>
      </c>
      <c r="Y304" s="4"/>
      <c r="Z304" s="4"/>
      <c r="AA304" s="4"/>
      <c r="AB304" s="4"/>
      <c r="AC304" s="33">
        <f t="shared" si="143"/>
        <v>7425.8637252489152</v>
      </c>
      <c r="AD304" s="33">
        <f t="shared" si="144"/>
        <v>691.3141451718999</v>
      </c>
      <c r="AE304" s="43"/>
      <c r="AF304" s="3">
        <f t="shared" si="145"/>
        <v>-26.292853499989306</v>
      </c>
      <c r="AG304" s="3">
        <f t="shared" si="146"/>
        <v>45.375</v>
      </c>
      <c r="AH304" s="43"/>
      <c r="AI304" s="36" t="str">
        <f t="shared" si="147"/>
        <v>+</v>
      </c>
      <c r="AJ304" s="37">
        <f t="shared" si="131"/>
        <v>-99</v>
      </c>
      <c r="AK304" s="42"/>
      <c r="AL304" s="33">
        <f t="shared" si="150"/>
        <v>5517.3139068077016</v>
      </c>
      <c r="AM304" s="33">
        <f t="shared" si="151"/>
        <v>7005.7094469640579</v>
      </c>
      <c r="AN304" s="33">
        <f t="shared" si="148"/>
        <v>2302277.3323659282</v>
      </c>
      <c r="AO304" s="33">
        <f t="shared" si="132"/>
        <v>2215321.2839573314</v>
      </c>
      <c r="AP304" s="43"/>
      <c r="AQ304" s="34">
        <f t="shared" si="149"/>
        <v>0.33577021371492233</v>
      </c>
    </row>
    <row r="305" spans="1:43" x14ac:dyDescent="0.2">
      <c r="A305" s="154">
        <f t="shared" si="152"/>
        <v>42558</v>
      </c>
      <c r="B305" s="67">
        <v>44.7083333</v>
      </c>
      <c r="C305" s="64">
        <v>3.29</v>
      </c>
      <c r="D305" s="114">
        <v>0</v>
      </c>
      <c r="E305" s="114">
        <v>0</v>
      </c>
      <c r="F305" s="114">
        <v>0</v>
      </c>
      <c r="G305" s="66">
        <v>0.2</v>
      </c>
      <c r="H305" s="66"/>
      <c r="I305" s="66"/>
      <c r="J305" s="32">
        <f t="shared" si="133"/>
        <v>8.5847611513093794E-2</v>
      </c>
      <c r="K305" s="33">
        <f t="shared" si="128"/>
        <v>92.398277320343752</v>
      </c>
      <c r="L305" s="34">
        <f t="shared" si="134"/>
        <v>0.45562213629416609</v>
      </c>
      <c r="M305" s="32">
        <f t="shared" si="135"/>
        <v>0</v>
      </c>
      <c r="N305" s="32">
        <f t="shared" si="136"/>
        <v>1.5457303677675527</v>
      </c>
      <c r="O305" s="32">
        <f t="shared" si="137"/>
        <v>0</v>
      </c>
      <c r="P305" s="33">
        <f t="shared" si="129"/>
        <v>9.9089488805640074E-4</v>
      </c>
      <c r="Q305" s="32">
        <f t="shared" si="138"/>
        <v>9.9089488805640074E-4</v>
      </c>
      <c r="R305" s="33">
        <f t="shared" si="130"/>
        <v>75.249858806543216</v>
      </c>
      <c r="S305" s="32">
        <f t="shared" si="139"/>
        <v>1.7588820725167065</v>
      </c>
      <c r="T305" s="33">
        <f t="shared" si="140"/>
        <v>3.9452296468912247E-2</v>
      </c>
      <c r="U305" s="33">
        <f t="shared" si="141"/>
        <v>70.029563998350341</v>
      </c>
      <c r="V305" s="33">
        <f t="shared" si="142"/>
        <v>70.069016294819249</v>
      </c>
      <c r="Y305" s="4"/>
      <c r="Z305" s="4"/>
      <c r="AA305" s="4"/>
      <c r="AB305" s="4"/>
      <c r="AC305" s="33">
        <f t="shared" si="143"/>
        <v>7541.2061106754363</v>
      </c>
      <c r="AD305" s="33">
        <f t="shared" si="144"/>
        <v>643.16424196371429</v>
      </c>
      <c r="AE305" s="43"/>
      <c r="AF305" s="3">
        <f t="shared" si="145"/>
        <v>-25.36068299481925</v>
      </c>
      <c r="AG305" s="3">
        <f t="shared" si="146"/>
        <v>44.7083333</v>
      </c>
      <c r="AH305" s="43"/>
      <c r="AI305" s="36" t="str">
        <f t="shared" si="147"/>
        <v>+</v>
      </c>
      <c r="AJ305" s="37">
        <f t="shared" si="131"/>
        <v>-98</v>
      </c>
      <c r="AK305" s="42"/>
      <c r="AL305" s="33">
        <f t="shared" si="150"/>
        <v>5462.9645106727539</v>
      </c>
      <c r="AM305" s="33">
        <f t="shared" si="151"/>
        <v>6918.8693288695076</v>
      </c>
      <c r="AN305" s="33">
        <f t="shared" si="148"/>
        <v>2046289.0495209463</v>
      </c>
      <c r="AO305" s="33">
        <f t="shared" si="132"/>
        <v>2119658.8396485224</v>
      </c>
      <c r="AP305" s="43"/>
      <c r="AQ305" s="34">
        <f t="shared" si="149"/>
        <v>0.32176954104648925</v>
      </c>
    </row>
    <row r="306" spans="1:43" x14ac:dyDescent="0.2">
      <c r="A306" s="154">
        <f t="shared" si="152"/>
        <v>42559</v>
      </c>
      <c r="B306" s="67">
        <v>43.3333333</v>
      </c>
      <c r="C306" s="64">
        <v>3.29</v>
      </c>
      <c r="D306" s="114">
        <v>0.25</v>
      </c>
      <c r="E306" s="114">
        <v>0.25</v>
      </c>
      <c r="F306" s="114">
        <v>0.25</v>
      </c>
      <c r="G306" s="66">
        <v>0</v>
      </c>
      <c r="H306" s="66"/>
      <c r="I306" s="66"/>
      <c r="J306" s="32">
        <f t="shared" si="133"/>
        <v>0.14908394251031812</v>
      </c>
      <c r="K306" s="33">
        <f t="shared" si="128"/>
        <v>90.989465510053208</v>
      </c>
      <c r="L306" s="34">
        <f t="shared" si="134"/>
        <v>0.44853532679778518</v>
      </c>
      <c r="M306" s="32">
        <f t="shared" si="135"/>
        <v>0</v>
      </c>
      <c r="N306" s="32">
        <f t="shared" si="136"/>
        <v>1.5578957528008635</v>
      </c>
      <c r="O306" s="32">
        <f t="shared" si="137"/>
        <v>0</v>
      </c>
      <c r="P306" s="33">
        <f t="shared" si="129"/>
        <v>4.9544744402820037E-4</v>
      </c>
      <c r="Q306" s="32">
        <f t="shared" si="138"/>
        <v>4.9544744402820037E-4</v>
      </c>
      <c r="R306" s="33">
        <f t="shared" si="130"/>
        <v>73.53114965608323</v>
      </c>
      <c r="S306" s="32">
        <f t="shared" si="139"/>
        <v>1.7187091504599856</v>
      </c>
      <c r="T306" s="33">
        <f t="shared" si="140"/>
        <v>1.9726148234456124E-2</v>
      </c>
      <c r="U306" s="33">
        <f t="shared" si="141"/>
        <v>68.430086546092014</v>
      </c>
      <c r="V306" s="33">
        <f t="shared" si="142"/>
        <v>68.449812694326468</v>
      </c>
      <c r="Y306" s="4"/>
      <c r="Z306" s="4"/>
      <c r="AA306" s="4"/>
      <c r="AB306" s="4"/>
      <c r="AC306" s="33">
        <f t="shared" si="143"/>
        <v>7781.9070604354492</v>
      </c>
      <c r="AD306" s="33">
        <f t="shared" si="144"/>
        <v>630.83753716562603</v>
      </c>
      <c r="AE306" s="43"/>
      <c r="AF306" s="3">
        <f t="shared" si="145"/>
        <v>-25.116479394326468</v>
      </c>
      <c r="AG306" s="3">
        <f t="shared" si="146"/>
        <v>43.3333333</v>
      </c>
      <c r="AH306" s="43"/>
      <c r="AI306" s="36" t="str">
        <f t="shared" si="147"/>
        <v>+</v>
      </c>
      <c r="AJ306" s="37">
        <f t="shared" si="131"/>
        <v>-97</v>
      </c>
      <c r="AK306" s="42"/>
      <c r="AL306" s="33">
        <f t="shared" si="150"/>
        <v>5406.9959109373131</v>
      </c>
      <c r="AM306" s="33">
        <f t="shared" si="151"/>
        <v>6830.6542107749574</v>
      </c>
      <c r="AN306" s="33">
        <f t="shared" si="148"/>
        <v>1801690.0444492733</v>
      </c>
      <c r="AO306" s="33">
        <f t="shared" si="132"/>
        <v>2026802.954696612</v>
      </c>
      <c r="AP306" s="43"/>
      <c r="AQ306" s="34">
        <f t="shared" si="149"/>
        <v>0.33594898480623125</v>
      </c>
    </row>
    <row r="307" spans="1:43" x14ac:dyDescent="0.2">
      <c r="A307" s="154">
        <f t="shared" si="152"/>
        <v>42560</v>
      </c>
      <c r="B307" s="67">
        <v>42.8333333</v>
      </c>
      <c r="C307" s="64">
        <v>3.29</v>
      </c>
      <c r="D307" s="114">
        <v>0</v>
      </c>
      <c r="E307" s="114">
        <v>0</v>
      </c>
      <c r="F307" s="114">
        <v>0</v>
      </c>
      <c r="G307" s="66">
        <v>0</v>
      </c>
      <c r="H307" s="66"/>
      <c r="I307" s="66"/>
      <c r="J307" s="32">
        <f t="shared" si="133"/>
        <v>0</v>
      </c>
      <c r="K307" s="33">
        <f t="shared" si="128"/>
        <v>89.536284240499441</v>
      </c>
      <c r="L307" s="34">
        <f t="shared" si="134"/>
        <v>0.44169643451482138</v>
      </c>
      <c r="M307" s="32">
        <f t="shared" si="135"/>
        <v>0</v>
      </c>
      <c r="N307" s="32">
        <f t="shared" si="136"/>
        <v>1.4531812695537623</v>
      </c>
      <c r="O307" s="32">
        <f t="shared" si="137"/>
        <v>0</v>
      </c>
      <c r="P307" s="33">
        <f t="shared" si="129"/>
        <v>2.4772372201410019E-4</v>
      </c>
      <c r="Q307" s="32">
        <f t="shared" si="138"/>
        <v>2.4772372201410019E-4</v>
      </c>
      <c r="R307" s="33">
        <f t="shared" si="130"/>
        <v>71.8516958768721</v>
      </c>
      <c r="S307" s="32">
        <f t="shared" si="139"/>
        <v>1.6794537792111293</v>
      </c>
      <c r="T307" s="33">
        <f t="shared" si="140"/>
        <v>9.8630741172280618E-3</v>
      </c>
      <c r="U307" s="33">
        <f t="shared" si="141"/>
        <v>66.86714120933199</v>
      </c>
      <c r="V307" s="33">
        <f t="shared" si="142"/>
        <v>66.877004283449224</v>
      </c>
      <c r="Y307" s="4"/>
      <c r="Z307" s="4"/>
      <c r="AA307" s="4"/>
      <c r="AB307" s="4"/>
      <c r="AC307" s="33">
        <f t="shared" si="143"/>
        <v>7870.3721785299995</v>
      </c>
      <c r="AD307" s="33">
        <f t="shared" si="144"/>
        <v>578.09811436035818</v>
      </c>
      <c r="AE307" s="43"/>
      <c r="AF307" s="3">
        <f t="shared" si="145"/>
        <v>-24.043670983449225</v>
      </c>
      <c r="AG307" s="3">
        <f t="shared" si="146"/>
        <v>42.8333333</v>
      </c>
      <c r="AH307" s="43"/>
      <c r="AI307" s="36" t="str">
        <f t="shared" si="147"/>
        <v>+</v>
      </c>
      <c r="AJ307" s="37">
        <f t="shared" si="131"/>
        <v>-96</v>
      </c>
      <c r="AK307" s="42"/>
      <c r="AL307" s="33">
        <f t="shared" si="150"/>
        <v>5349.4545027909953</v>
      </c>
      <c r="AM307" s="33">
        <f t="shared" si="151"/>
        <v>6741.9390926804072</v>
      </c>
      <c r="AN307" s="33">
        <f t="shared" si="148"/>
        <v>1571401.0481354592</v>
      </c>
      <c r="AO307" s="33">
        <f t="shared" si="132"/>
        <v>1939013.3330794834</v>
      </c>
      <c r="AP307" s="43"/>
      <c r="AQ307" s="34">
        <f t="shared" si="149"/>
        <v>0.3150923125159259</v>
      </c>
    </row>
    <row r="308" spans="1:43" x14ac:dyDescent="0.2">
      <c r="A308" s="154">
        <f t="shared" si="152"/>
        <v>42561</v>
      </c>
      <c r="B308" s="67">
        <v>42</v>
      </c>
      <c r="C308" s="64">
        <v>3.29</v>
      </c>
      <c r="D308" s="114">
        <v>0</v>
      </c>
      <c r="E308" s="114">
        <v>0</v>
      </c>
      <c r="F308" s="114">
        <v>0</v>
      </c>
      <c r="G308" s="66">
        <v>0</v>
      </c>
      <c r="H308" s="66"/>
      <c r="I308" s="66"/>
      <c r="J308" s="32">
        <f t="shared" si="133"/>
        <v>0</v>
      </c>
      <c r="K308" s="33">
        <f t="shared" si="128"/>
        <v>88.106311545590501</v>
      </c>
      <c r="L308" s="34">
        <f t="shared" si="134"/>
        <v>0.43464215650727883</v>
      </c>
      <c r="M308" s="32">
        <f t="shared" si="135"/>
        <v>0</v>
      </c>
      <c r="N308" s="32">
        <f t="shared" si="136"/>
        <v>1.4299726949089473</v>
      </c>
      <c r="O308" s="32">
        <f t="shared" si="137"/>
        <v>0</v>
      </c>
      <c r="P308" s="33">
        <f t="shared" si="129"/>
        <v>1.2386186100705009E-4</v>
      </c>
      <c r="Q308" s="32">
        <f t="shared" si="138"/>
        <v>1.2386186100705009E-4</v>
      </c>
      <c r="R308" s="33">
        <f t="shared" si="130"/>
        <v>70.210600874991371</v>
      </c>
      <c r="S308" s="32">
        <f t="shared" si="139"/>
        <v>1.641095001880722</v>
      </c>
      <c r="T308" s="33">
        <f t="shared" si="140"/>
        <v>4.9315370586140309E-3</v>
      </c>
      <c r="U308" s="33">
        <f t="shared" si="141"/>
        <v>65.339893593399111</v>
      </c>
      <c r="V308" s="33">
        <f t="shared" si="142"/>
        <v>65.344825130457721</v>
      </c>
      <c r="Y308" s="4"/>
      <c r="Z308" s="4"/>
      <c r="AA308" s="4"/>
      <c r="AB308" s="4"/>
      <c r="AC308" s="33">
        <f t="shared" si="143"/>
        <v>8018.9251471621292</v>
      </c>
      <c r="AD308" s="33">
        <f t="shared" si="144"/>
        <v>544.98086037165035</v>
      </c>
      <c r="AE308" s="43"/>
      <c r="AF308" s="3">
        <f t="shared" si="145"/>
        <v>-23.344825130457721</v>
      </c>
      <c r="AG308" s="3">
        <f t="shared" si="146"/>
        <v>42</v>
      </c>
      <c r="AH308" s="43"/>
      <c r="AI308" s="36" t="str">
        <f t="shared" si="147"/>
        <v>+</v>
      </c>
      <c r="AJ308" s="37">
        <f t="shared" si="131"/>
        <v>-95</v>
      </c>
      <c r="AK308" s="42"/>
      <c r="AL308" s="33">
        <f t="shared" si="150"/>
        <v>5290.3809154916853</v>
      </c>
      <c r="AM308" s="33">
        <f t="shared" si="151"/>
        <v>6652.3906412858569</v>
      </c>
      <c r="AN308" s="33">
        <f t="shared" si="148"/>
        <v>1354912.0902925546</v>
      </c>
      <c r="AO308" s="33">
        <f t="shared" si="132"/>
        <v>1855070.4931579144</v>
      </c>
      <c r="AP308" s="43"/>
      <c r="AQ308" s="34">
        <f t="shared" si="149"/>
        <v>0.30894606597032326</v>
      </c>
    </row>
    <row r="309" spans="1:43" x14ac:dyDescent="0.2">
      <c r="A309" s="154">
        <f t="shared" si="152"/>
        <v>42562</v>
      </c>
      <c r="B309" s="67">
        <v>41.166666599999999</v>
      </c>
      <c r="C309" s="64">
        <v>3.29</v>
      </c>
      <c r="D309" s="114">
        <v>0</v>
      </c>
      <c r="E309" s="114">
        <v>0</v>
      </c>
      <c r="F309" s="114">
        <v>0</v>
      </c>
      <c r="G309" s="66">
        <v>0</v>
      </c>
      <c r="H309" s="66"/>
      <c r="I309" s="66"/>
      <c r="J309" s="32">
        <f t="shared" si="133"/>
        <v>0</v>
      </c>
      <c r="K309" s="33">
        <f t="shared" si="128"/>
        <v>86.69917676410995</v>
      </c>
      <c r="L309" s="34">
        <f t="shared" si="134"/>
        <v>0.42770054148344905</v>
      </c>
      <c r="M309" s="32">
        <f t="shared" si="135"/>
        <v>0</v>
      </c>
      <c r="N309" s="32">
        <f t="shared" si="136"/>
        <v>1.4071347814805475</v>
      </c>
      <c r="O309" s="32">
        <f t="shared" si="137"/>
        <v>0</v>
      </c>
      <c r="P309" s="33">
        <f t="shared" si="129"/>
        <v>6.1930930503525047E-5</v>
      </c>
      <c r="Q309" s="32">
        <f t="shared" si="138"/>
        <v>6.1930930503525047E-5</v>
      </c>
      <c r="R309" s="33">
        <f t="shared" si="130"/>
        <v>68.606988534756013</v>
      </c>
      <c r="S309" s="32">
        <f t="shared" si="139"/>
        <v>1.6036123402353648</v>
      </c>
      <c r="T309" s="33">
        <f t="shared" si="140"/>
        <v>2.4657685293070154E-3</v>
      </c>
      <c r="U309" s="33">
        <f t="shared" si="141"/>
        <v>63.847528361222849</v>
      </c>
      <c r="V309" s="33">
        <f t="shared" si="142"/>
        <v>63.849994129752154</v>
      </c>
      <c r="Y309" s="4"/>
      <c r="Z309" s="4"/>
      <c r="AA309" s="4"/>
      <c r="AB309" s="4"/>
      <c r="AC309" s="33">
        <f t="shared" si="143"/>
        <v>8168.8670226483955</v>
      </c>
      <c r="AD309" s="33">
        <f t="shared" si="144"/>
        <v>514.53334782201205</v>
      </c>
      <c r="AE309" s="43"/>
      <c r="AF309" s="3">
        <f t="shared" si="145"/>
        <v>-22.683327529752155</v>
      </c>
      <c r="AG309" s="3">
        <f t="shared" si="146"/>
        <v>41.166666599999999</v>
      </c>
      <c r="AH309" s="43"/>
      <c r="AI309" s="36" t="str">
        <f t="shared" si="147"/>
        <v>+</v>
      </c>
      <c r="AJ309" s="37">
        <f t="shared" si="131"/>
        <v>-94</v>
      </c>
      <c r="AK309" s="42"/>
      <c r="AL309" s="33">
        <f t="shared" si="150"/>
        <v>5229.8124971916704</v>
      </c>
      <c r="AM309" s="33">
        <f t="shared" si="151"/>
        <v>6562.0088564913067</v>
      </c>
      <c r="AN309" s="33">
        <f t="shared" si="148"/>
        <v>1152670.912944898</v>
      </c>
      <c r="AO309" s="33">
        <f t="shared" si="132"/>
        <v>1774747.1397312055</v>
      </c>
      <c r="AP309" s="43"/>
      <c r="AQ309" s="34">
        <f t="shared" si="149"/>
        <v>0.3036142303854612</v>
      </c>
    </row>
    <row r="310" spans="1:43" x14ac:dyDescent="0.2">
      <c r="A310" s="154">
        <f t="shared" si="152"/>
        <v>42563</v>
      </c>
      <c r="B310" s="67">
        <v>40.875</v>
      </c>
      <c r="C310" s="64">
        <v>3.29</v>
      </c>
      <c r="D310" s="114">
        <v>0</v>
      </c>
      <c r="E310" s="114">
        <v>0</v>
      </c>
      <c r="F310" s="114">
        <v>0.25</v>
      </c>
      <c r="G310" s="66">
        <v>0</v>
      </c>
      <c r="H310" s="66"/>
      <c r="I310" s="66"/>
      <c r="J310" s="32">
        <f t="shared" si="133"/>
        <v>8.7116871801179059E-3</v>
      </c>
      <c r="K310" s="33">
        <f t="shared" si="128"/>
        <v>85.318181640579965</v>
      </c>
      <c r="L310" s="34">
        <f t="shared" si="134"/>
        <v>0.42086979011703857</v>
      </c>
      <c r="M310" s="32">
        <f t="shared" si="135"/>
        <v>0</v>
      </c>
      <c r="N310" s="32">
        <f t="shared" si="136"/>
        <v>1.3897068107101131</v>
      </c>
      <c r="O310" s="32">
        <f t="shared" si="137"/>
        <v>0</v>
      </c>
      <c r="P310" s="33">
        <f t="shared" si="129"/>
        <v>3.0965465251762523E-5</v>
      </c>
      <c r="Q310" s="32">
        <f t="shared" si="138"/>
        <v>3.0965465251762523E-5</v>
      </c>
      <c r="R310" s="33">
        <f t="shared" si="130"/>
        <v>67.040002750990851</v>
      </c>
      <c r="S310" s="32">
        <f t="shared" si="139"/>
        <v>1.5669857837651564</v>
      </c>
      <c r="T310" s="33">
        <f t="shared" si="140"/>
        <v>1.2328842646535077E-3</v>
      </c>
      <c r="U310" s="33">
        <f t="shared" si="141"/>
        <v>62.389248798057146</v>
      </c>
      <c r="V310" s="33">
        <f t="shared" si="142"/>
        <v>62.390481682321798</v>
      </c>
      <c r="Y310" s="4"/>
      <c r="Z310" s="4"/>
      <c r="AA310" s="4"/>
      <c r="AB310" s="4"/>
      <c r="AC310" s="33">
        <f t="shared" si="143"/>
        <v>8221.6747877998678</v>
      </c>
      <c r="AD310" s="33">
        <f t="shared" si="144"/>
        <v>462.91595202232486</v>
      </c>
      <c r="AE310" s="43"/>
      <c r="AF310" s="3">
        <f t="shared" si="145"/>
        <v>-21.515481682321798</v>
      </c>
      <c r="AG310" s="3">
        <f t="shared" si="146"/>
        <v>40.875</v>
      </c>
      <c r="AH310" s="43"/>
      <c r="AI310" s="36" t="str">
        <f t="shared" si="147"/>
        <v>+</v>
      </c>
      <c r="AJ310" s="37">
        <f t="shared" si="131"/>
        <v>-93</v>
      </c>
      <c r="AK310" s="42"/>
      <c r="AL310" s="33">
        <f t="shared" si="150"/>
        <v>5167.7845664442248</v>
      </c>
      <c r="AM310" s="33">
        <f t="shared" si="151"/>
        <v>6471.3354050967564</v>
      </c>
      <c r="AN310" s="33">
        <f t="shared" si="148"/>
        <v>966193.9962268594</v>
      </c>
      <c r="AO310" s="33">
        <f t="shared" si="132"/>
        <v>1699244.7889517185</v>
      </c>
      <c r="AP310" s="43"/>
      <c r="AQ310" s="34">
        <f t="shared" si="149"/>
        <v>0.27706815671547275</v>
      </c>
    </row>
    <row r="311" spans="1:43" x14ac:dyDescent="0.2">
      <c r="A311" s="154">
        <f t="shared" si="152"/>
        <v>42564</v>
      </c>
      <c r="B311" s="67">
        <v>40</v>
      </c>
      <c r="C311" s="64">
        <v>3.29</v>
      </c>
      <c r="D311" s="114">
        <v>0</v>
      </c>
      <c r="E311" s="114">
        <v>0</v>
      </c>
      <c r="F311" s="114">
        <v>50.75</v>
      </c>
      <c r="G311" s="66">
        <v>0.2</v>
      </c>
      <c r="H311" s="66"/>
      <c r="I311" s="66"/>
      <c r="J311" s="32">
        <f t="shared" si="133"/>
        <v>1.8543201090770285</v>
      </c>
      <c r="K311" s="33">
        <f t="shared" si="128"/>
        <v>84.721084745895737</v>
      </c>
      <c r="L311" s="34">
        <f t="shared" si="134"/>
        <v>0.4141659302940775</v>
      </c>
      <c r="M311" s="32">
        <f t="shared" si="135"/>
        <v>6.0053154392639427E-3</v>
      </c>
      <c r="N311" s="32">
        <f t="shared" si="136"/>
        <v>2.4454116883219887</v>
      </c>
      <c r="O311" s="32">
        <f t="shared" si="137"/>
        <v>0</v>
      </c>
      <c r="P311" s="33">
        <f t="shared" si="129"/>
        <v>6.0207981718898235E-3</v>
      </c>
      <c r="Q311" s="32">
        <f t="shared" si="138"/>
        <v>1.5482732625881262E-5</v>
      </c>
      <c r="R311" s="33">
        <f t="shared" si="130"/>
        <v>65.508806971989983</v>
      </c>
      <c r="S311" s="32">
        <f t="shared" si="139"/>
        <v>1.5311957790008723</v>
      </c>
      <c r="T311" s="33">
        <f t="shared" si="140"/>
        <v>6.1644213232675386E-4</v>
      </c>
      <c r="U311" s="33">
        <f t="shared" si="141"/>
        <v>60.964276386145841</v>
      </c>
      <c r="V311" s="33">
        <f t="shared" si="142"/>
        <v>60.964892828278174</v>
      </c>
      <c r="Y311" s="4"/>
      <c r="Z311" s="4"/>
      <c r="AA311" s="4"/>
      <c r="AB311" s="4"/>
      <c r="AC311" s="33">
        <f t="shared" si="143"/>
        <v>8381.1189527403312</v>
      </c>
      <c r="AD311" s="33">
        <f t="shared" si="144"/>
        <v>439.52673130118961</v>
      </c>
      <c r="AE311" s="43"/>
      <c r="AF311" s="3">
        <f t="shared" si="145"/>
        <v>-20.964892828278174</v>
      </c>
      <c r="AG311" s="3">
        <f t="shared" si="146"/>
        <v>40</v>
      </c>
      <c r="AH311" s="43"/>
      <c r="AI311" s="36" t="str">
        <f t="shared" si="147"/>
        <v>+</v>
      </c>
      <c r="AJ311" s="37">
        <f t="shared" si="131"/>
        <v>-92</v>
      </c>
      <c r="AK311" s="42"/>
      <c r="AL311" s="33">
        <f t="shared" si="150"/>
        <v>5104.3310468427353</v>
      </c>
      <c r="AM311" s="33">
        <f t="shared" si="151"/>
        <v>6379.7869537022061</v>
      </c>
      <c r="AN311" s="33">
        <f t="shared" si="148"/>
        <v>794599.70781736204</v>
      </c>
      <c r="AO311" s="33">
        <f t="shared" si="132"/>
        <v>1626787.7703427151</v>
      </c>
      <c r="AP311" s="43"/>
      <c r="AQ311" s="34">
        <f t="shared" si="149"/>
        <v>0.27470420706324344</v>
      </c>
    </row>
    <row r="312" spans="1:43" x14ac:dyDescent="0.2">
      <c r="A312" s="154">
        <f t="shared" si="152"/>
        <v>42565</v>
      </c>
      <c r="B312" s="67">
        <v>39.791666599999999</v>
      </c>
      <c r="C312" s="64">
        <v>3.29</v>
      </c>
      <c r="D312" s="114">
        <v>0</v>
      </c>
      <c r="E312" s="114">
        <v>0</v>
      </c>
      <c r="F312" s="114">
        <v>0.25</v>
      </c>
      <c r="G312" s="66">
        <v>0</v>
      </c>
      <c r="H312" s="66"/>
      <c r="I312" s="66"/>
      <c r="J312" s="32">
        <f t="shared" si="133"/>
        <v>8.7116871801179059E-3</v>
      </c>
      <c r="K312" s="33">
        <f t="shared" si="128"/>
        <v>83.37159782732229</v>
      </c>
      <c r="L312" s="34">
        <f t="shared" si="134"/>
        <v>0.41126740167910553</v>
      </c>
      <c r="M312" s="32">
        <f t="shared" si="135"/>
        <v>0</v>
      </c>
      <c r="N312" s="32">
        <f t="shared" si="136"/>
        <v>1.3581986057535667</v>
      </c>
      <c r="O312" s="32">
        <f t="shared" si="137"/>
        <v>0</v>
      </c>
      <c r="P312" s="33">
        <f t="shared" si="129"/>
        <v>3.0103990859449118E-3</v>
      </c>
      <c r="Q312" s="32">
        <f t="shared" si="138"/>
        <v>3.0103990859449118E-3</v>
      </c>
      <c r="R312" s="33">
        <f t="shared" si="130"/>
        <v>64.012583752914836</v>
      </c>
      <c r="S312" s="32">
        <f t="shared" si="139"/>
        <v>1.496223219075143</v>
      </c>
      <c r="T312" s="33">
        <f t="shared" si="140"/>
        <v>0.11985848212558443</v>
      </c>
      <c r="U312" s="33">
        <f t="shared" si="141"/>
        <v>59.57185038910292</v>
      </c>
      <c r="V312" s="33">
        <f t="shared" si="142"/>
        <v>59.691708871228492</v>
      </c>
      <c r="Y312" s="4"/>
      <c r="Z312" s="4"/>
      <c r="AA312" s="4"/>
      <c r="AB312" s="4"/>
      <c r="AC312" s="33">
        <f t="shared" si="143"/>
        <v>8419.3075558334094</v>
      </c>
      <c r="AD312" s="33">
        <f t="shared" si="144"/>
        <v>396.0116823966809</v>
      </c>
      <c r="AE312" s="43"/>
      <c r="AF312" s="3">
        <f t="shared" si="145"/>
        <v>-19.900042271228493</v>
      </c>
      <c r="AG312" s="3">
        <f t="shared" si="146"/>
        <v>39.791666599999999</v>
      </c>
      <c r="AH312" s="43"/>
      <c r="AI312" s="36" t="str">
        <f t="shared" si="147"/>
        <v>+</v>
      </c>
      <c r="AJ312" s="37">
        <f t="shared" si="131"/>
        <v>-91</v>
      </c>
      <c r="AK312" s="42"/>
      <c r="AL312" s="33">
        <f t="shared" si="150"/>
        <v>5039.6043432841961</v>
      </c>
      <c r="AM312" s="33">
        <f t="shared" si="151"/>
        <v>6288.0301689076559</v>
      </c>
      <c r="AN312" s="33">
        <f t="shared" si="148"/>
        <v>639434.42778757075</v>
      </c>
      <c r="AO312" s="33">
        <f t="shared" si="132"/>
        <v>1558567.0420836173</v>
      </c>
      <c r="AP312" s="43"/>
      <c r="AQ312" s="34">
        <f t="shared" si="149"/>
        <v>0.25010578638174552</v>
      </c>
    </row>
    <row r="313" spans="1:43" x14ac:dyDescent="0.2">
      <c r="A313" s="154">
        <f t="shared" si="152"/>
        <v>42566</v>
      </c>
      <c r="B313" s="67">
        <v>38.75</v>
      </c>
      <c r="C313" s="64">
        <v>3.29</v>
      </c>
      <c r="D313" s="114">
        <v>0</v>
      </c>
      <c r="E313" s="114">
        <v>0</v>
      </c>
      <c r="F313" s="114">
        <v>4.5</v>
      </c>
      <c r="G313" s="66">
        <v>2.2000000000000002</v>
      </c>
      <c r="H313" s="66"/>
      <c r="I313" s="66"/>
      <c r="J313" s="32">
        <f t="shared" si="133"/>
        <v>1.101134095886154</v>
      </c>
      <c r="K313" s="33">
        <f t="shared" si="128"/>
        <v>82.485693963602174</v>
      </c>
      <c r="L313" s="34">
        <f t="shared" si="134"/>
        <v>0.40471649430738976</v>
      </c>
      <c r="M313" s="32">
        <f t="shared" si="135"/>
        <v>8.3338580603189543E-5</v>
      </c>
      <c r="N313" s="32">
        <f t="shared" si="136"/>
        <v>1.9869546210256641</v>
      </c>
      <c r="O313" s="32">
        <f t="shared" si="137"/>
        <v>0</v>
      </c>
      <c r="P313" s="33">
        <f t="shared" si="129"/>
        <v>1.5885381235756456E-3</v>
      </c>
      <c r="Q313" s="32">
        <f t="shared" si="138"/>
        <v>1.5051995429724559E-3</v>
      </c>
      <c r="R313" s="33">
        <f t="shared" si="130"/>
        <v>62.550534319392781</v>
      </c>
      <c r="S313" s="32">
        <f t="shared" si="139"/>
        <v>1.4620494335220524</v>
      </c>
      <c r="T313" s="33">
        <f t="shared" si="140"/>
        <v>5.9929241062792217E-2</v>
      </c>
      <c r="U313" s="33">
        <f t="shared" si="141"/>
        <v>58.211227445785411</v>
      </c>
      <c r="V313" s="33">
        <f t="shared" si="142"/>
        <v>58.271156686848215</v>
      </c>
      <c r="Y313" s="4"/>
      <c r="Z313" s="4"/>
      <c r="AA313" s="4"/>
      <c r="AB313" s="4"/>
      <c r="AC313" s="33">
        <f t="shared" si="143"/>
        <v>8611.552581226706</v>
      </c>
      <c r="AD313" s="33">
        <f t="shared" si="144"/>
        <v>381.0755583924788</v>
      </c>
      <c r="AE313" s="43"/>
      <c r="AF313" s="3">
        <f t="shared" si="145"/>
        <v>-19.521156686848215</v>
      </c>
      <c r="AG313" s="3">
        <f t="shared" si="146"/>
        <v>38.75</v>
      </c>
      <c r="AH313" s="43"/>
      <c r="AI313" s="36" t="str">
        <f t="shared" si="147"/>
        <v>+</v>
      </c>
      <c r="AJ313" s="37">
        <f t="shared" si="131"/>
        <v>-90</v>
      </c>
      <c r="AK313" s="42"/>
      <c r="AL313" s="33">
        <f t="shared" si="150"/>
        <v>4973.4570875412774</v>
      </c>
      <c r="AM313" s="33">
        <f t="shared" si="151"/>
        <v>6195.2317175131057</v>
      </c>
      <c r="AN313" s="33">
        <f t="shared" si="148"/>
        <v>499634.07791971113</v>
      </c>
      <c r="AO313" s="33">
        <f t="shared" si="132"/>
        <v>1492733.2464427978</v>
      </c>
      <c r="AP313" s="43"/>
      <c r="AQ313" s="34">
        <f t="shared" si="149"/>
        <v>0.25378601183266014</v>
      </c>
    </row>
    <row r="314" spans="1:43" x14ac:dyDescent="0.2">
      <c r="A314" s="154">
        <f t="shared" si="152"/>
        <v>42567</v>
      </c>
      <c r="B314" s="67">
        <v>48.916666599999999</v>
      </c>
      <c r="C314" s="64">
        <v>3.29</v>
      </c>
      <c r="D314" s="114">
        <v>27.5</v>
      </c>
      <c r="E314" s="114">
        <v>23.5</v>
      </c>
      <c r="F314" s="114">
        <v>46</v>
      </c>
      <c r="G314" s="66">
        <v>40.200000000000003</v>
      </c>
      <c r="H314" s="66"/>
      <c r="I314" s="66"/>
      <c r="J314" s="32">
        <f t="shared" si="133"/>
        <v>33.507430413018696</v>
      </c>
      <c r="K314" s="33">
        <f t="shared" si="128"/>
        <v>105.93013840617017</v>
      </c>
      <c r="L314" s="34">
        <f t="shared" si="134"/>
        <v>0.40041599011457368</v>
      </c>
      <c r="M314" s="32">
        <f t="shared" si="135"/>
        <v>6.7729859704506863</v>
      </c>
      <c r="N314" s="32">
        <f t="shared" si="136"/>
        <v>3.29</v>
      </c>
      <c r="O314" s="32">
        <f t="shared" si="137"/>
        <v>0</v>
      </c>
      <c r="P314" s="33">
        <f t="shared" si="129"/>
        <v>6.7737802395124742</v>
      </c>
      <c r="Q314" s="32">
        <f t="shared" si="138"/>
        <v>7.942690617878228E-4</v>
      </c>
      <c r="R314" s="33">
        <f t="shared" si="130"/>
        <v>61.121878141083066</v>
      </c>
      <c r="S314" s="32">
        <f t="shared" si="139"/>
        <v>1.4286561783097158</v>
      </c>
      <c r="T314" s="33">
        <f t="shared" si="140"/>
        <v>3.1623675608218868E-2</v>
      </c>
      <c r="U314" s="33">
        <f t="shared" si="141"/>
        <v>56.881681173442388</v>
      </c>
      <c r="V314" s="33">
        <f t="shared" si="142"/>
        <v>56.913304849050611</v>
      </c>
      <c r="Y314" s="4"/>
      <c r="Z314" s="4"/>
      <c r="AA314" s="4"/>
      <c r="AB314" s="4"/>
      <c r="AC314" s="33">
        <f t="shared" si="143"/>
        <v>6828.0118583328667</v>
      </c>
      <c r="AD314" s="33">
        <f t="shared" si="144"/>
        <v>63.94622328617924</v>
      </c>
      <c r="AE314" s="43"/>
      <c r="AF314" s="3">
        <f t="shared" si="145"/>
        <v>-7.996638249050612</v>
      </c>
      <c r="AG314" s="3">
        <f t="shared" si="146"/>
        <v>48.916666599999999</v>
      </c>
      <c r="AH314" s="43"/>
      <c r="AI314" s="36" t="str">
        <f t="shared" si="147"/>
        <v>+</v>
      </c>
      <c r="AJ314" s="37">
        <f t="shared" si="131"/>
        <v>-89</v>
      </c>
      <c r="AK314" s="42"/>
      <c r="AL314" s="33">
        <f t="shared" si="150"/>
        <v>4905.9519799605605</v>
      </c>
      <c r="AM314" s="33">
        <f t="shared" si="151"/>
        <v>6112.5999327185555</v>
      </c>
      <c r="AN314" s="33">
        <f t="shared" si="148"/>
        <v>389645.86815000139</v>
      </c>
      <c r="AO314" s="33">
        <f t="shared" si="132"/>
        <v>1455999.2818950606</v>
      </c>
      <c r="AP314" s="43"/>
      <c r="AQ314" s="34">
        <f t="shared" si="149"/>
        <v>2.6723983232121801E-2</v>
      </c>
    </row>
    <row r="315" spans="1:43" x14ac:dyDescent="0.2">
      <c r="A315" s="154">
        <f t="shared" si="152"/>
        <v>42568</v>
      </c>
      <c r="B315" s="67">
        <v>64.083333300000007</v>
      </c>
      <c r="C315" s="64">
        <v>3.29</v>
      </c>
      <c r="D315" s="114">
        <v>0</v>
      </c>
      <c r="E315" s="114">
        <v>0.25</v>
      </c>
      <c r="F315" s="114">
        <v>0</v>
      </c>
      <c r="G315" s="66">
        <v>0</v>
      </c>
      <c r="H315" s="66"/>
      <c r="I315" s="66"/>
      <c r="J315" s="32">
        <f t="shared" si="133"/>
        <v>4.9489876786054487E-2</v>
      </c>
      <c r="K315" s="33">
        <f t="shared" si="128"/>
        <v>103.79532526012578</v>
      </c>
      <c r="L315" s="34">
        <f t="shared" si="134"/>
        <v>0.51422397284548627</v>
      </c>
      <c r="M315" s="32">
        <f t="shared" si="135"/>
        <v>0</v>
      </c>
      <c r="N315" s="32">
        <f t="shared" si="136"/>
        <v>1.715837866391146</v>
      </c>
      <c r="O315" s="32">
        <f t="shared" si="137"/>
        <v>0.46846515643930758</v>
      </c>
      <c r="P315" s="33">
        <f t="shared" si="129"/>
        <v>3.3868901197562371</v>
      </c>
      <c r="Q315" s="32">
        <f t="shared" si="138"/>
        <v>3.3868901197562371</v>
      </c>
      <c r="R315" s="33">
        <f t="shared" si="130"/>
        <v>60.194317671421864</v>
      </c>
      <c r="S315" s="32">
        <f t="shared" si="139"/>
        <v>1.3960256261005124</v>
      </c>
      <c r="T315" s="33">
        <f t="shared" si="140"/>
        <v>134.84840291622055</v>
      </c>
      <c r="U315" s="33">
        <f t="shared" si="141"/>
        <v>55.58250177992781</v>
      </c>
      <c r="V315" s="33">
        <f t="shared" si="142"/>
        <v>190.43090469614836</v>
      </c>
      <c r="Y315" s="4"/>
      <c r="Z315" s="4"/>
      <c r="AA315" s="4"/>
      <c r="AB315" s="4"/>
      <c r="AC315" s="33">
        <f t="shared" si="143"/>
        <v>4551.5421595116113</v>
      </c>
      <c r="AD315" s="33">
        <f t="shared" si="144"/>
        <v>15963.708797704805</v>
      </c>
      <c r="AE315" s="43"/>
      <c r="AF315" s="3">
        <f t="shared" si="145"/>
        <v>-126.34757139614835</v>
      </c>
      <c r="AG315" s="3">
        <f t="shared" si="146"/>
        <v>64.083333300000007</v>
      </c>
      <c r="AH315" s="43"/>
      <c r="AI315" s="36" t="str">
        <f t="shared" si="147"/>
        <v>+</v>
      </c>
      <c r="AJ315" s="37">
        <f t="shared" si="131"/>
        <v>-88</v>
      </c>
      <c r="AK315" s="42"/>
      <c r="AL315" s="33">
        <f t="shared" si="150"/>
        <v>4971.9644722269413</v>
      </c>
      <c r="AM315" s="33">
        <f t="shared" si="151"/>
        <v>6045.1348146240052</v>
      </c>
      <c r="AN315" s="33">
        <f t="shared" si="148"/>
        <v>309971.77059893002</v>
      </c>
      <c r="AO315" s="33">
        <f t="shared" si="132"/>
        <v>1151694.5838006313</v>
      </c>
      <c r="AP315" s="43"/>
      <c r="AQ315" s="34">
        <f t="shared" si="149"/>
        <v>3.8872601833075469</v>
      </c>
    </row>
    <row r="316" spans="1:43" x14ac:dyDescent="0.2">
      <c r="A316" s="154">
        <f t="shared" si="152"/>
        <v>42569</v>
      </c>
      <c r="B316" s="67">
        <v>79.833333300000007</v>
      </c>
      <c r="C316" s="64">
        <v>3.29</v>
      </c>
      <c r="D316" s="114">
        <v>0</v>
      </c>
      <c r="E316" s="114">
        <v>0</v>
      </c>
      <c r="F316" s="114">
        <v>0</v>
      </c>
      <c r="G316" s="66">
        <v>0</v>
      </c>
      <c r="H316" s="66"/>
      <c r="I316" s="66"/>
      <c r="J316" s="32">
        <f t="shared" si="133"/>
        <v>0</v>
      </c>
      <c r="K316" s="33">
        <f t="shared" si="128"/>
        <v>101.78616392263643</v>
      </c>
      <c r="L316" s="34">
        <f t="shared" si="134"/>
        <v>0.50386080223362029</v>
      </c>
      <c r="M316" s="32">
        <f t="shared" si="135"/>
        <v>0</v>
      </c>
      <c r="N316" s="32">
        <f t="shared" si="136"/>
        <v>1.6577020393486108</v>
      </c>
      <c r="O316" s="32">
        <f t="shared" si="137"/>
        <v>0.35145929814074145</v>
      </c>
      <c r="P316" s="33">
        <f t="shared" si="129"/>
        <v>1.6934450598781186</v>
      </c>
      <c r="Q316" s="32">
        <f t="shared" si="138"/>
        <v>1.6934450598781186</v>
      </c>
      <c r="R316" s="33">
        <f t="shared" si="130"/>
        <v>59.170936853868298</v>
      </c>
      <c r="S316" s="32">
        <f t="shared" si="139"/>
        <v>1.3748401156943049</v>
      </c>
      <c r="T316" s="33">
        <f t="shared" si="140"/>
        <v>67.424201458110275</v>
      </c>
      <c r="U316" s="33">
        <f t="shared" si="141"/>
        <v>54.739004606347315</v>
      </c>
      <c r="V316" s="33">
        <f t="shared" si="142"/>
        <v>122.1632060644576</v>
      </c>
      <c r="Y316" s="4"/>
      <c r="Z316" s="4"/>
      <c r="AA316" s="4"/>
      <c r="AB316" s="4"/>
      <c r="AC316" s="33">
        <f t="shared" si="143"/>
        <v>2674.4534395332785</v>
      </c>
      <c r="AD316" s="33">
        <f t="shared" si="144"/>
        <v>1791.8181282551684</v>
      </c>
      <c r="AE316" s="43"/>
      <c r="AF316" s="3">
        <f t="shared" si="145"/>
        <v>-42.329872764457591</v>
      </c>
      <c r="AG316" s="3">
        <f t="shared" si="146"/>
        <v>79.833333300000007</v>
      </c>
      <c r="AH316" s="43"/>
      <c r="AI316" s="36" t="str">
        <f t="shared" si="147"/>
        <v>+</v>
      </c>
      <c r="AJ316" s="37">
        <f t="shared" si="131"/>
        <v>-87</v>
      </c>
      <c r="AK316" s="42"/>
      <c r="AL316" s="33">
        <f t="shared" si="150"/>
        <v>4969.7092658616311</v>
      </c>
      <c r="AM316" s="33">
        <f t="shared" si="151"/>
        <v>5993.419696529455</v>
      </c>
      <c r="AN316" s="33">
        <f t="shared" si="148"/>
        <v>255061.32782299625</v>
      </c>
      <c r="AO316" s="33">
        <f t="shared" si="132"/>
        <v>1047983.0458581015</v>
      </c>
      <c r="AP316" s="43"/>
      <c r="AQ316" s="34">
        <f t="shared" si="149"/>
        <v>0.28114178665126471</v>
      </c>
    </row>
    <row r="317" spans="1:43" x14ac:dyDescent="0.2">
      <c r="A317" s="154">
        <f t="shared" si="152"/>
        <v>42570</v>
      </c>
      <c r="B317" s="67">
        <v>54.2083333</v>
      </c>
      <c r="C317" s="64">
        <v>3.29</v>
      </c>
      <c r="D317" s="114">
        <v>0</v>
      </c>
      <c r="E317" s="114">
        <v>0.25</v>
      </c>
      <c r="F317" s="114">
        <v>1</v>
      </c>
      <c r="G317" s="66">
        <v>0.2</v>
      </c>
      <c r="H317" s="66"/>
      <c r="I317" s="66"/>
      <c r="J317" s="32">
        <f t="shared" si="133"/>
        <v>0.17018423701961991</v>
      </c>
      <c r="K317" s="33">
        <f t="shared" si="128"/>
        <v>99.999257339292939</v>
      </c>
      <c r="L317" s="34">
        <f t="shared" si="134"/>
        <v>0.49410759185745839</v>
      </c>
      <c r="M317" s="32">
        <f t="shared" si="135"/>
        <v>0</v>
      </c>
      <c r="N317" s="32">
        <f t="shared" si="136"/>
        <v>1.7117088907047946</v>
      </c>
      <c r="O317" s="32">
        <f t="shared" si="137"/>
        <v>0.24538192965832809</v>
      </c>
      <c r="P317" s="33">
        <f t="shared" si="129"/>
        <v>0.84672252993905928</v>
      </c>
      <c r="Q317" s="32">
        <f t="shared" si="138"/>
        <v>0.84672252993905928</v>
      </c>
      <c r="R317" s="33">
        <f t="shared" si="130"/>
        <v>58.064852718009035</v>
      </c>
      <c r="S317" s="32">
        <f t="shared" si="139"/>
        <v>1.3514660655175941</v>
      </c>
      <c r="T317" s="33">
        <f t="shared" si="140"/>
        <v>33.712100729055138</v>
      </c>
      <c r="U317" s="33">
        <f t="shared" si="141"/>
        <v>53.808371127089394</v>
      </c>
      <c r="V317" s="33">
        <f t="shared" si="142"/>
        <v>87.520471856144525</v>
      </c>
      <c r="Y317" s="4"/>
      <c r="Z317" s="4"/>
      <c r="AA317" s="4"/>
      <c r="AB317" s="4"/>
      <c r="AC317" s="33">
        <f t="shared" si="143"/>
        <v>5981.493866878981</v>
      </c>
      <c r="AD317" s="33">
        <f t="shared" si="144"/>
        <v>1109.6985751837706</v>
      </c>
      <c r="AE317" s="43"/>
      <c r="AF317" s="3">
        <f t="shared" si="145"/>
        <v>-33.312138556144525</v>
      </c>
      <c r="AG317" s="3">
        <f t="shared" si="146"/>
        <v>54.2083333</v>
      </c>
      <c r="AH317" s="43"/>
      <c r="AI317" s="36" t="str">
        <f t="shared" si="147"/>
        <v>+</v>
      </c>
      <c r="AJ317" s="37">
        <f t="shared" si="131"/>
        <v>-86</v>
      </c>
      <c r="AK317" s="42"/>
      <c r="AL317" s="33">
        <f t="shared" si="150"/>
        <v>4932.8113252880084</v>
      </c>
      <c r="AM317" s="33">
        <f t="shared" si="151"/>
        <v>5916.0795784349048</v>
      </c>
      <c r="AN317" s="33">
        <f t="shared" si="148"/>
        <v>182923.73905186009</v>
      </c>
      <c r="AO317" s="33">
        <f t="shared" si="132"/>
        <v>966816.45764654898</v>
      </c>
      <c r="AP317" s="43"/>
      <c r="AQ317" s="34">
        <f t="shared" si="149"/>
        <v>0.37763559166746224</v>
      </c>
    </row>
    <row r="318" spans="1:43" x14ac:dyDescent="0.2">
      <c r="A318" s="154">
        <f t="shared" si="152"/>
        <v>42571</v>
      </c>
      <c r="B318" s="67">
        <v>45.875</v>
      </c>
      <c r="C318" s="64">
        <v>3.29</v>
      </c>
      <c r="D318" s="114">
        <v>0</v>
      </c>
      <c r="E318" s="114">
        <v>0</v>
      </c>
      <c r="F318" s="114">
        <v>0</v>
      </c>
      <c r="G318" s="66">
        <v>0</v>
      </c>
      <c r="H318" s="66"/>
      <c r="I318" s="66"/>
      <c r="J318" s="32">
        <f t="shared" si="133"/>
        <v>0</v>
      </c>
      <c r="K318" s="33">
        <f t="shared" si="128"/>
        <v>98.247850087214033</v>
      </c>
      <c r="L318" s="34">
        <f t="shared" si="134"/>
        <v>0.48543328805482011</v>
      </c>
      <c r="M318" s="32">
        <f t="shared" si="135"/>
        <v>0</v>
      </c>
      <c r="N318" s="32">
        <f t="shared" si="136"/>
        <v>1.5970755177003582</v>
      </c>
      <c r="O318" s="32">
        <f t="shared" si="137"/>
        <v>0.15433173437853934</v>
      </c>
      <c r="P318" s="33">
        <f t="shared" si="129"/>
        <v>0.42336126496952964</v>
      </c>
      <c r="Q318" s="32">
        <f t="shared" si="138"/>
        <v>0.42336126496952964</v>
      </c>
      <c r="R318" s="33">
        <f t="shared" si="130"/>
        <v>56.892981383447385</v>
      </c>
      <c r="S318" s="32">
        <f t="shared" si="139"/>
        <v>1.3262030689401887</v>
      </c>
      <c r="T318" s="33">
        <f t="shared" si="140"/>
        <v>16.856050364527569</v>
      </c>
      <c r="U318" s="33">
        <f t="shared" si="141"/>
        <v>52.802529596692693</v>
      </c>
      <c r="V318" s="33">
        <f t="shared" si="142"/>
        <v>69.658579961220269</v>
      </c>
      <c r="Y318" s="4"/>
      <c r="Z318" s="4"/>
      <c r="AA318" s="4"/>
      <c r="AB318" s="4"/>
      <c r="AC318" s="33">
        <f t="shared" si="143"/>
        <v>7339.9402738543649</v>
      </c>
      <c r="AD318" s="33">
        <f t="shared" si="144"/>
        <v>565.65867577175834</v>
      </c>
      <c r="AE318" s="43"/>
      <c r="AF318" s="3">
        <f t="shared" si="145"/>
        <v>-23.783579961220269</v>
      </c>
      <c r="AG318" s="3">
        <f t="shared" si="146"/>
        <v>45.875</v>
      </c>
      <c r="AH318" s="43"/>
      <c r="AI318" s="36" t="str">
        <f t="shared" si="147"/>
        <v>+</v>
      </c>
      <c r="AJ318" s="37">
        <f t="shared" si="131"/>
        <v>-85</v>
      </c>
      <c r="AK318" s="42"/>
      <c r="AL318" s="33">
        <f t="shared" si="150"/>
        <v>4878.0514928194616</v>
      </c>
      <c r="AM318" s="33">
        <f t="shared" si="151"/>
        <v>5830.4061270403545</v>
      </c>
      <c r="AN318" s="33">
        <f t="shared" si="148"/>
        <v>116979.32030386654</v>
      </c>
      <c r="AO318" s="33">
        <f t="shared" si="132"/>
        <v>906979.34932201065</v>
      </c>
      <c r="AP318" s="43"/>
      <c r="AQ318" s="34">
        <f t="shared" si="149"/>
        <v>0.2687833100653545</v>
      </c>
    </row>
    <row r="319" spans="1:43" x14ac:dyDescent="0.2">
      <c r="A319" s="154">
        <f t="shared" si="152"/>
        <v>42572</v>
      </c>
      <c r="B319" s="67">
        <v>42.541666599999999</v>
      </c>
      <c r="C319" s="64">
        <v>3.29</v>
      </c>
      <c r="D319" s="114">
        <v>0</v>
      </c>
      <c r="E319" s="114">
        <v>0</v>
      </c>
      <c r="F319" s="114">
        <v>0</v>
      </c>
      <c r="G319" s="66">
        <v>0</v>
      </c>
      <c r="H319" s="66"/>
      <c r="I319" s="66"/>
      <c r="J319" s="32">
        <f t="shared" si="133"/>
        <v>0</v>
      </c>
      <c r="K319" s="33">
        <f t="shared" si="128"/>
        <v>96.610647432269886</v>
      </c>
      <c r="L319" s="34">
        <f t="shared" si="134"/>
        <v>0.47693131110298076</v>
      </c>
      <c r="M319" s="32">
        <f t="shared" si="135"/>
        <v>0</v>
      </c>
      <c r="N319" s="32">
        <f t="shared" si="136"/>
        <v>1.5691040135288068</v>
      </c>
      <c r="O319" s="32">
        <f t="shared" si="137"/>
        <v>6.8098641415349742E-2</v>
      </c>
      <c r="P319" s="33">
        <f t="shared" si="129"/>
        <v>0.21168063248476482</v>
      </c>
      <c r="Q319" s="32">
        <f t="shared" si="138"/>
        <v>0.21168063248476482</v>
      </c>
      <c r="R319" s="33">
        <f t="shared" si="130"/>
        <v>55.661642534194932</v>
      </c>
      <c r="S319" s="32">
        <f t="shared" si="139"/>
        <v>1.2994374906677983</v>
      </c>
      <c r="T319" s="33">
        <f t="shared" si="140"/>
        <v>8.4280251822637844</v>
      </c>
      <c r="U319" s="33">
        <f t="shared" si="141"/>
        <v>51.73686305436604</v>
      </c>
      <c r="V319" s="33">
        <f t="shared" si="142"/>
        <v>60.164888236629835</v>
      </c>
      <c r="Y319" s="4"/>
      <c r="Z319" s="4"/>
      <c r="AA319" s="4"/>
      <c r="AB319" s="4"/>
      <c r="AC319" s="33">
        <f t="shared" si="143"/>
        <v>7922.2077394633825</v>
      </c>
      <c r="AD319" s="33">
        <f t="shared" si="144"/>
        <v>310.57794085377799</v>
      </c>
      <c r="AE319" s="43"/>
      <c r="AF319" s="3">
        <f t="shared" si="145"/>
        <v>-17.623221636629836</v>
      </c>
      <c r="AG319" s="3">
        <f t="shared" si="146"/>
        <v>42.541666599999999</v>
      </c>
      <c r="AH319" s="43"/>
      <c r="AI319" s="36" t="str">
        <f t="shared" si="147"/>
        <v>+</v>
      </c>
      <c r="AJ319" s="37">
        <f t="shared" si="131"/>
        <v>-84</v>
      </c>
      <c r="AK319" s="42"/>
      <c r="AL319" s="33">
        <f t="shared" si="150"/>
        <v>4813.7979686263243</v>
      </c>
      <c r="AM319" s="33">
        <f t="shared" si="151"/>
        <v>5741.3993422458043</v>
      </c>
      <c r="AN319" s="33">
        <f t="shared" si="148"/>
        <v>64016.900207776671</v>
      </c>
      <c r="AO319" s="33">
        <f t="shared" si="132"/>
        <v>860444.30834074609</v>
      </c>
      <c r="AP319" s="43"/>
      <c r="AQ319" s="34">
        <f t="shared" si="149"/>
        <v>0.17160961099233341</v>
      </c>
    </row>
    <row r="320" spans="1:43" x14ac:dyDescent="0.2">
      <c r="A320" s="154">
        <f t="shared" si="152"/>
        <v>42573</v>
      </c>
      <c r="B320" s="67">
        <v>40.8333333</v>
      </c>
      <c r="C320" s="64">
        <v>3.29</v>
      </c>
      <c r="D320" s="114">
        <v>0</v>
      </c>
      <c r="E320" s="114">
        <v>0</v>
      </c>
      <c r="F320" s="114">
        <v>0</v>
      </c>
      <c r="G320" s="66">
        <v>0</v>
      </c>
      <c r="H320" s="66"/>
      <c r="I320" s="66"/>
      <c r="J320" s="32">
        <f t="shared" si="133"/>
        <v>0</v>
      </c>
      <c r="K320" s="33">
        <f t="shared" si="128"/>
        <v>95.067690975705958</v>
      </c>
      <c r="L320" s="34">
        <f t="shared" si="134"/>
        <v>0.46898372539936839</v>
      </c>
      <c r="M320" s="32">
        <f t="shared" si="135"/>
        <v>0</v>
      </c>
      <c r="N320" s="32">
        <f t="shared" si="136"/>
        <v>1.542956456563922</v>
      </c>
      <c r="O320" s="32">
        <f t="shared" si="137"/>
        <v>0</v>
      </c>
      <c r="P320" s="33">
        <f t="shared" si="129"/>
        <v>0.10584031624238241</v>
      </c>
      <c r="Q320" s="32">
        <f t="shared" si="138"/>
        <v>0.10584031624238241</v>
      </c>
      <c r="R320" s="33">
        <f t="shared" si="130"/>
        <v>54.390328861712199</v>
      </c>
      <c r="S320" s="32">
        <f t="shared" si="139"/>
        <v>1.271313672482733</v>
      </c>
      <c r="T320" s="33">
        <f t="shared" si="140"/>
        <v>4.2140125911318922</v>
      </c>
      <c r="U320" s="33">
        <f t="shared" si="141"/>
        <v>50.617118441442138</v>
      </c>
      <c r="V320" s="33">
        <f t="shared" si="142"/>
        <v>54.831131032574035</v>
      </c>
      <c r="Y320" s="4"/>
      <c r="Z320" s="4"/>
      <c r="AA320" s="4"/>
      <c r="AB320" s="4"/>
      <c r="AC320" s="33">
        <f t="shared" si="143"/>
        <v>8229.2326509082013</v>
      </c>
      <c r="AD320" s="33">
        <f t="shared" si="144"/>
        <v>195.93834136205481</v>
      </c>
      <c r="AE320" s="43"/>
      <c r="AF320" s="3">
        <f t="shared" si="145"/>
        <v>-13.997797732574035</v>
      </c>
      <c r="AG320" s="3">
        <f t="shared" si="146"/>
        <v>40.8333333</v>
      </c>
      <c r="AH320" s="43"/>
      <c r="AI320" s="36" t="str">
        <f t="shared" si="147"/>
        <v>+</v>
      </c>
      <c r="AJ320" s="37">
        <f t="shared" si="131"/>
        <v>-83</v>
      </c>
      <c r="AK320" s="42"/>
      <c r="AL320" s="33">
        <f t="shared" si="150"/>
        <v>4744.2106872291306</v>
      </c>
      <c r="AM320" s="33">
        <f t="shared" si="151"/>
        <v>5650.6842241512541</v>
      </c>
      <c r="AN320" s="33">
        <f t="shared" si="148"/>
        <v>26341.450509287548</v>
      </c>
      <c r="AO320" s="33">
        <f t="shared" si="132"/>
        <v>821694.27314010437</v>
      </c>
      <c r="AP320" s="43"/>
      <c r="AQ320" s="34">
        <f t="shared" si="149"/>
        <v>0.1175140408254952</v>
      </c>
    </row>
    <row r="321" spans="1:43" x14ac:dyDescent="0.2">
      <c r="A321" s="154">
        <f t="shared" si="152"/>
        <v>42574</v>
      </c>
      <c r="B321" s="67">
        <v>39.625</v>
      </c>
      <c r="C321" s="64">
        <v>3.29</v>
      </c>
      <c r="D321" s="114">
        <v>0</v>
      </c>
      <c r="E321" s="114">
        <v>0.25</v>
      </c>
      <c r="F321" s="114">
        <v>0</v>
      </c>
      <c r="G321" s="66">
        <v>0</v>
      </c>
      <c r="H321" s="66"/>
      <c r="I321" s="66"/>
      <c r="J321" s="32">
        <f t="shared" si="133"/>
        <v>4.9489876786054487E-2</v>
      </c>
      <c r="K321" s="33">
        <f t="shared" si="128"/>
        <v>93.572216145621738</v>
      </c>
      <c r="L321" s="34">
        <f t="shared" si="134"/>
        <v>0.46149364551313571</v>
      </c>
      <c r="M321" s="32">
        <f t="shared" si="135"/>
        <v>0</v>
      </c>
      <c r="N321" s="32">
        <f t="shared" si="136"/>
        <v>1.544964706870279</v>
      </c>
      <c r="O321" s="32">
        <f t="shared" si="137"/>
        <v>0</v>
      </c>
      <c r="P321" s="33">
        <f t="shared" si="129"/>
        <v>5.2920158121191205E-2</v>
      </c>
      <c r="Q321" s="32">
        <f t="shared" si="138"/>
        <v>5.2920158121191205E-2</v>
      </c>
      <c r="R321" s="33">
        <f t="shared" si="130"/>
        <v>53.148052033638947</v>
      </c>
      <c r="S321" s="32">
        <f t="shared" si="139"/>
        <v>1.2422768280732526</v>
      </c>
      <c r="T321" s="33">
        <f t="shared" si="140"/>
        <v>2.1070062955659461</v>
      </c>
      <c r="U321" s="33">
        <f t="shared" si="141"/>
        <v>49.461021858472087</v>
      </c>
      <c r="V321" s="33">
        <f t="shared" si="142"/>
        <v>51.568028154038032</v>
      </c>
      <c r="Y321" s="4"/>
      <c r="Z321" s="4"/>
      <c r="AA321" s="4"/>
      <c r="AB321" s="4"/>
      <c r="AC321" s="33">
        <f t="shared" si="143"/>
        <v>8449.9209162862426</v>
      </c>
      <c r="AD321" s="33">
        <f t="shared" si="144"/>
        <v>142.63592148814507</v>
      </c>
      <c r="AE321" s="43"/>
      <c r="AF321" s="3">
        <f t="shared" si="145"/>
        <v>-11.943028154038032</v>
      </c>
      <c r="AG321" s="3">
        <f t="shared" si="146"/>
        <v>39.625</v>
      </c>
      <c r="AH321" s="43"/>
      <c r="AI321" s="36" t="str">
        <f t="shared" si="147"/>
        <v>+</v>
      </c>
      <c r="AJ321" s="37">
        <f t="shared" si="131"/>
        <v>-82</v>
      </c>
      <c r="AK321" s="42"/>
      <c r="AL321" s="33">
        <f t="shared" si="150"/>
        <v>4671.3603029534015</v>
      </c>
      <c r="AM321" s="33">
        <f t="shared" si="151"/>
        <v>5558.7607727567038</v>
      </c>
      <c r="AN321" s="33">
        <f t="shared" si="148"/>
        <v>4952.9281938133363</v>
      </c>
      <c r="AO321" s="33">
        <f t="shared" si="132"/>
        <v>787479.59380712151</v>
      </c>
      <c r="AP321" s="43"/>
      <c r="AQ321" s="34">
        <f t="shared" si="149"/>
        <v>9.0842768613890915E-2</v>
      </c>
    </row>
    <row r="322" spans="1:43" x14ac:dyDescent="0.2">
      <c r="A322" s="154">
        <f t="shared" si="152"/>
        <v>42575</v>
      </c>
      <c r="B322" s="67">
        <v>38.041666599999999</v>
      </c>
      <c r="C322" s="64">
        <v>3.29</v>
      </c>
      <c r="D322" s="114">
        <v>0</v>
      </c>
      <c r="E322" s="114">
        <v>0</v>
      </c>
      <c r="F322" s="114">
        <v>0.25</v>
      </c>
      <c r="G322" s="66">
        <v>0</v>
      </c>
      <c r="H322" s="66"/>
      <c r="I322" s="66"/>
      <c r="J322" s="32">
        <f t="shared" si="133"/>
        <v>8.7116871801179059E-3</v>
      </c>
      <c r="K322" s="33">
        <f t="shared" si="128"/>
        <v>92.081743236673759</v>
      </c>
      <c r="L322" s="34">
        <f t="shared" si="134"/>
        <v>0.45423405895932883</v>
      </c>
      <c r="M322" s="32">
        <f t="shared" si="135"/>
        <v>0</v>
      </c>
      <c r="N322" s="32">
        <f t="shared" si="136"/>
        <v>1.4991845961281007</v>
      </c>
      <c r="O322" s="32">
        <f t="shared" si="137"/>
        <v>0</v>
      </c>
      <c r="P322" s="33">
        <f t="shared" si="129"/>
        <v>2.6460079060595602E-2</v>
      </c>
      <c r="Q322" s="32">
        <f t="shared" si="138"/>
        <v>2.6460079060595602E-2</v>
      </c>
      <c r="R322" s="33">
        <f t="shared" si="130"/>
        <v>51.934148847532292</v>
      </c>
      <c r="S322" s="32">
        <f t="shared" si="139"/>
        <v>1.2139031861066545</v>
      </c>
      <c r="T322" s="33">
        <f t="shared" si="140"/>
        <v>1.053503147782973</v>
      </c>
      <c r="U322" s="33">
        <f t="shared" si="141"/>
        <v>48.331330557950125</v>
      </c>
      <c r="V322" s="33">
        <f t="shared" si="142"/>
        <v>49.384833705733101</v>
      </c>
      <c r="Y322" s="4"/>
      <c r="Z322" s="4"/>
      <c r="AA322" s="4"/>
      <c r="AB322" s="4"/>
      <c r="AC322" s="33">
        <f t="shared" si="143"/>
        <v>8743.5188026143351</v>
      </c>
      <c r="AD322" s="33">
        <f t="shared" si="144"/>
        <v>128.66743998858547</v>
      </c>
      <c r="AE322" s="43"/>
      <c r="AF322" s="3">
        <f t="shared" si="145"/>
        <v>-11.343167105733102</v>
      </c>
      <c r="AG322" s="3">
        <f t="shared" si="146"/>
        <v>38.041666599999999</v>
      </c>
      <c r="AH322" s="43"/>
      <c r="AI322" s="36" t="str">
        <f t="shared" si="147"/>
        <v>+</v>
      </c>
      <c r="AJ322" s="37">
        <f t="shared" si="131"/>
        <v>-81</v>
      </c>
      <c r="AK322" s="42"/>
      <c r="AL322" s="33">
        <f t="shared" si="150"/>
        <v>4596.3267242293668</v>
      </c>
      <c r="AM322" s="33">
        <f t="shared" si="151"/>
        <v>5465.2539879621536</v>
      </c>
      <c r="AN322" s="33">
        <f t="shared" si="148"/>
        <v>534.98495141069918</v>
      </c>
      <c r="AO322" s="33">
        <f t="shared" si="132"/>
        <v>755034.58965814789</v>
      </c>
      <c r="AP322" s="43"/>
      <c r="AQ322" s="34">
        <f t="shared" si="149"/>
        <v>8.8909791142885691E-2</v>
      </c>
    </row>
    <row r="323" spans="1:43" x14ac:dyDescent="0.2">
      <c r="A323" s="154">
        <f t="shared" si="152"/>
        <v>42576</v>
      </c>
      <c r="B323" s="67">
        <v>37.25</v>
      </c>
      <c r="C323" s="64">
        <v>3.29</v>
      </c>
      <c r="D323" s="114">
        <v>0</v>
      </c>
      <c r="E323" s="114">
        <v>0</v>
      </c>
      <c r="F323" s="114">
        <v>0</v>
      </c>
      <c r="G323" s="66">
        <v>0</v>
      </c>
      <c r="H323" s="66"/>
      <c r="I323" s="66"/>
      <c r="J323" s="32">
        <f t="shared" si="133"/>
        <v>0</v>
      </c>
      <c r="K323" s="33">
        <f t="shared" si="128"/>
        <v>90.61111733740843</v>
      </c>
      <c r="L323" s="34">
        <f t="shared" si="134"/>
        <v>0.44699875357608621</v>
      </c>
      <c r="M323" s="32">
        <f t="shared" si="135"/>
        <v>0</v>
      </c>
      <c r="N323" s="32">
        <f t="shared" si="136"/>
        <v>1.4706258992653236</v>
      </c>
      <c r="O323" s="32">
        <f t="shared" si="137"/>
        <v>0</v>
      </c>
      <c r="P323" s="33">
        <f t="shared" si="129"/>
        <v>1.3230039530297801E-2</v>
      </c>
      <c r="Q323" s="32">
        <f t="shared" si="138"/>
        <v>1.3230039530297801E-2</v>
      </c>
      <c r="R323" s="33">
        <f t="shared" si="130"/>
        <v>50.747971248514084</v>
      </c>
      <c r="S323" s="32">
        <f t="shared" si="139"/>
        <v>1.1861775990182091</v>
      </c>
      <c r="T323" s="33">
        <f t="shared" si="140"/>
        <v>0.52675157389148652</v>
      </c>
      <c r="U323" s="33">
        <f t="shared" si="141"/>
        <v>47.227441442391658</v>
      </c>
      <c r="V323" s="33">
        <f t="shared" si="142"/>
        <v>47.754193016283139</v>
      </c>
      <c r="Y323" s="4"/>
      <c r="Z323" s="4"/>
      <c r="AA323" s="4"/>
      <c r="AB323" s="4"/>
      <c r="AC323" s="33">
        <f t="shared" si="143"/>
        <v>8892.1979354103569</v>
      </c>
      <c r="AD323" s="33">
        <f t="shared" si="144"/>
        <v>110.33807092333147</v>
      </c>
      <c r="AE323" s="43"/>
      <c r="AF323" s="3">
        <f t="shared" si="145"/>
        <v>-10.504193016283139</v>
      </c>
      <c r="AG323" s="3">
        <f t="shared" si="146"/>
        <v>37.25</v>
      </c>
      <c r="AH323" s="43"/>
      <c r="AI323" s="36" t="str">
        <f t="shared" si="147"/>
        <v>+</v>
      </c>
      <c r="AJ323" s="37">
        <f t="shared" si="131"/>
        <v>-80</v>
      </c>
      <c r="AK323" s="42"/>
      <c r="AL323" s="33">
        <f t="shared" si="150"/>
        <v>4519.662504815883</v>
      </c>
      <c r="AM323" s="33">
        <f t="shared" si="151"/>
        <v>5370.9555365676033</v>
      </c>
      <c r="AN323" s="33">
        <f t="shared" si="148"/>
        <v>13789.380534984122</v>
      </c>
      <c r="AO323" s="33">
        <f t="shared" si="132"/>
        <v>724699.8259090354</v>
      </c>
      <c r="AP323" s="43"/>
      <c r="AQ323" s="34">
        <f t="shared" si="149"/>
        <v>7.9519352046002592E-2</v>
      </c>
    </row>
    <row r="324" spans="1:43" x14ac:dyDescent="0.2">
      <c r="A324" s="154">
        <f t="shared" si="152"/>
        <v>42577</v>
      </c>
      <c r="B324" s="67">
        <v>36.75</v>
      </c>
      <c r="C324" s="64">
        <v>3.29</v>
      </c>
      <c r="D324" s="114">
        <v>0</v>
      </c>
      <c r="E324" s="114">
        <v>0</v>
      </c>
      <c r="F324" s="114">
        <v>0</v>
      </c>
      <c r="G324" s="66">
        <v>0</v>
      </c>
      <c r="H324" s="66"/>
      <c r="I324" s="66"/>
      <c r="J324" s="32">
        <f t="shared" si="133"/>
        <v>0</v>
      </c>
      <c r="K324" s="33">
        <f t="shared" si="128"/>
        <v>89.163978618767302</v>
      </c>
      <c r="L324" s="34">
        <f t="shared" si="134"/>
        <v>0.4398597929000409</v>
      </c>
      <c r="M324" s="32">
        <f t="shared" si="135"/>
        <v>0</v>
      </c>
      <c r="N324" s="32">
        <f t="shared" si="136"/>
        <v>1.4471387186411346</v>
      </c>
      <c r="O324" s="32">
        <f t="shared" si="137"/>
        <v>0</v>
      </c>
      <c r="P324" s="33">
        <f t="shared" si="129"/>
        <v>6.6150197651489006E-3</v>
      </c>
      <c r="Q324" s="32">
        <f t="shared" si="138"/>
        <v>6.6150197651489006E-3</v>
      </c>
      <c r="R324" s="33">
        <f t="shared" si="130"/>
        <v>49.588885983300038</v>
      </c>
      <c r="S324" s="32">
        <f t="shared" si="139"/>
        <v>1.1590852652140429</v>
      </c>
      <c r="T324" s="33">
        <f t="shared" si="140"/>
        <v>0.26337578694574326</v>
      </c>
      <c r="U324" s="33">
        <f t="shared" si="141"/>
        <v>46.148765189077629</v>
      </c>
      <c r="V324" s="33">
        <f t="shared" si="142"/>
        <v>46.412140976023373</v>
      </c>
      <c r="Y324" s="4"/>
      <c r="Z324" s="4"/>
      <c r="AA324" s="4"/>
      <c r="AB324" s="4"/>
      <c r="AC324" s="33">
        <f t="shared" si="143"/>
        <v>8986.7463868049072</v>
      </c>
      <c r="AD324" s="33">
        <f t="shared" si="144"/>
        <v>93.356968240549904</v>
      </c>
      <c r="AE324" s="43"/>
      <c r="AF324" s="3">
        <f t="shared" si="145"/>
        <v>-9.6621409760233732</v>
      </c>
      <c r="AG324" s="3">
        <f t="shared" si="146"/>
        <v>36.75</v>
      </c>
      <c r="AH324" s="43"/>
      <c r="AI324" s="36" t="str">
        <f t="shared" si="147"/>
        <v>+</v>
      </c>
      <c r="AJ324" s="37">
        <f t="shared" si="131"/>
        <v>-79</v>
      </c>
      <c r="AK324" s="42"/>
      <c r="AL324" s="33">
        <f t="shared" si="150"/>
        <v>4441.6562333621387</v>
      </c>
      <c r="AM324" s="33">
        <f t="shared" si="151"/>
        <v>5276.157085173053</v>
      </c>
      <c r="AN324" s="33">
        <f t="shared" si="148"/>
        <v>45040.148633873898</v>
      </c>
      <c r="AO324" s="33">
        <f t="shared" si="132"/>
        <v>696391.67167314165</v>
      </c>
      <c r="AP324" s="43"/>
      <c r="AQ324" s="34">
        <f t="shared" si="149"/>
        <v>6.9124507929510762E-2</v>
      </c>
    </row>
    <row r="325" spans="1:43" x14ac:dyDescent="0.2">
      <c r="A325" s="154">
        <f t="shared" si="152"/>
        <v>42578</v>
      </c>
      <c r="B325" s="67">
        <v>35.875</v>
      </c>
      <c r="C325" s="64">
        <v>3.29</v>
      </c>
      <c r="D325" s="114">
        <v>0</v>
      </c>
      <c r="E325" s="114">
        <v>0</v>
      </c>
      <c r="F325" s="114">
        <v>0.25</v>
      </c>
      <c r="G325" s="66">
        <v>0</v>
      </c>
      <c r="H325" s="66"/>
      <c r="I325" s="66"/>
      <c r="J325" s="32">
        <f t="shared" si="133"/>
        <v>8.7116871801179059E-3</v>
      </c>
      <c r="K325" s="33">
        <f t="shared" si="128"/>
        <v>87.743722691746513</v>
      </c>
      <c r="L325" s="34">
        <f t="shared" si="134"/>
        <v>0.43283484766391894</v>
      </c>
      <c r="M325" s="32">
        <f t="shared" si="135"/>
        <v>0</v>
      </c>
      <c r="N325" s="32">
        <f t="shared" si="136"/>
        <v>1.4289676142009091</v>
      </c>
      <c r="O325" s="32">
        <f t="shared" si="137"/>
        <v>0</v>
      </c>
      <c r="P325" s="33">
        <f t="shared" si="129"/>
        <v>3.3075098825744503E-3</v>
      </c>
      <c r="Q325" s="32">
        <f t="shared" si="138"/>
        <v>3.3075098825744503E-3</v>
      </c>
      <c r="R325" s="33">
        <f t="shared" si="130"/>
        <v>48.456274262130883</v>
      </c>
      <c r="S325" s="32">
        <f t="shared" si="139"/>
        <v>1.1326117211691535</v>
      </c>
      <c r="T325" s="33">
        <f t="shared" si="140"/>
        <v>0.13168789347287163</v>
      </c>
      <c r="U325" s="33">
        <f t="shared" si="141"/>
        <v>45.094725935438518</v>
      </c>
      <c r="V325" s="33">
        <f t="shared" si="142"/>
        <v>45.226413828911397</v>
      </c>
      <c r="Y325" s="4"/>
      <c r="Z325" s="4"/>
      <c r="AA325" s="4"/>
      <c r="AB325" s="4"/>
      <c r="AC325" s="33">
        <f t="shared" si="143"/>
        <v>9153.4093017453706</v>
      </c>
      <c r="AD325" s="33">
        <f t="shared" si="144"/>
        <v>87.448940599555314</v>
      </c>
      <c r="AE325" s="43"/>
      <c r="AF325" s="3">
        <f t="shared" si="145"/>
        <v>-9.3514138289113973</v>
      </c>
      <c r="AG325" s="3">
        <f t="shared" si="146"/>
        <v>35.875</v>
      </c>
      <c r="AH325" s="43"/>
      <c r="AI325" s="36" t="str">
        <f t="shared" si="147"/>
        <v>+</v>
      </c>
      <c r="AJ325" s="37">
        <f t="shared" si="131"/>
        <v>-78</v>
      </c>
      <c r="AK325" s="42"/>
      <c r="AL325" s="33">
        <f t="shared" si="150"/>
        <v>4362.4642347612826</v>
      </c>
      <c r="AM325" s="33">
        <f t="shared" si="151"/>
        <v>5180.4836337785027</v>
      </c>
      <c r="AN325" s="33">
        <f t="shared" si="148"/>
        <v>94802.469049181309</v>
      </c>
      <c r="AO325" s="33">
        <f t="shared" si="132"/>
        <v>669155.73716849403</v>
      </c>
      <c r="AP325" s="43"/>
      <c r="AQ325" s="34">
        <f t="shared" si="149"/>
        <v>6.7947069873029189E-2</v>
      </c>
    </row>
    <row r="326" spans="1:43" x14ac:dyDescent="0.2">
      <c r="A326" s="154">
        <f t="shared" si="152"/>
        <v>42579</v>
      </c>
      <c r="B326" s="67">
        <v>35</v>
      </c>
      <c r="C326" s="64">
        <v>3.29</v>
      </c>
      <c r="D326" s="114">
        <v>0</v>
      </c>
      <c r="E326" s="114">
        <v>0</v>
      </c>
      <c r="F326" s="114">
        <v>0</v>
      </c>
      <c r="G326" s="66">
        <v>0</v>
      </c>
      <c r="H326" s="66"/>
      <c r="I326" s="66"/>
      <c r="J326" s="32">
        <f t="shared" si="133"/>
        <v>0</v>
      </c>
      <c r="K326" s="33">
        <f t="shared" si="128"/>
        <v>86.34237877108707</v>
      </c>
      <c r="L326" s="34">
        <f t="shared" si="134"/>
        <v>0.42594040141624523</v>
      </c>
      <c r="M326" s="32">
        <f t="shared" si="135"/>
        <v>0</v>
      </c>
      <c r="N326" s="32">
        <f t="shared" si="136"/>
        <v>1.4013439206594469</v>
      </c>
      <c r="O326" s="32">
        <f t="shared" si="137"/>
        <v>0</v>
      </c>
      <c r="P326" s="33">
        <f t="shared" si="129"/>
        <v>1.6537549412872251E-3</v>
      </c>
      <c r="Q326" s="32">
        <f t="shared" si="138"/>
        <v>1.6537549412872251E-3</v>
      </c>
      <c r="R326" s="33">
        <f t="shared" si="130"/>
        <v>47.349531428424974</v>
      </c>
      <c r="S326" s="32">
        <f t="shared" si="139"/>
        <v>1.1067428337059071</v>
      </c>
      <c r="T326" s="33">
        <f t="shared" si="140"/>
        <v>6.5843946736435816E-2</v>
      </c>
      <c r="U326" s="33">
        <f t="shared" si="141"/>
        <v>44.064760971624075</v>
      </c>
      <c r="V326" s="33">
        <f t="shared" si="142"/>
        <v>44.130604918360511</v>
      </c>
      <c r="Y326" s="4"/>
      <c r="Z326" s="4"/>
      <c r="AA326" s="4"/>
      <c r="AB326" s="4"/>
      <c r="AC326" s="33">
        <f t="shared" si="143"/>
        <v>9321.6034666858341</v>
      </c>
      <c r="AD326" s="33">
        <f t="shared" si="144"/>
        <v>83.367946175189161</v>
      </c>
      <c r="AE326" s="43"/>
      <c r="AF326" s="3">
        <f t="shared" si="145"/>
        <v>-9.1306049183605111</v>
      </c>
      <c r="AG326" s="3">
        <f t="shared" si="146"/>
        <v>35</v>
      </c>
      <c r="AH326" s="43"/>
      <c r="AI326" s="36" t="str">
        <f t="shared" si="147"/>
        <v>+</v>
      </c>
      <c r="AJ326" s="37">
        <f t="shared" si="131"/>
        <v>-77</v>
      </c>
      <c r="AK326" s="42"/>
      <c r="AL326" s="33">
        <f t="shared" si="150"/>
        <v>4282.1764272498758</v>
      </c>
      <c r="AM326" s="33">
        <f t="shared" si="151"/>
        <v>5083.9351823839525</v>
      </c>
      <c r="AN326" s="33">
        <f t="shared" si="148"/>
        <v>163578.62740072774</v>
      </c>
      <c r="AO326" s="33">
        <f t="shared" si="132"/>
        <v>642817.10143414431</v>
      </c>
      <c r="AP326" s="43"/>
      <c r="AQ326" s="34">
        <f t="shared" si="149"/>
        <v>6.8055466265460537E-2</v>
      </c>
    </row>
    <row r="327" spans="1:43" x14ac:dyDescent="0.2">
      <c r="A327" s="154">
        <f t="shared" si="152"/>
        <v>42580</v>
      </c>
      <c r="B327" s="67">
        <v>34.541666599999999</v>
      </c>
      <c r="C327" s="64">
        <v>3.29</v>
      </c>
      <c r="D327" s="114">
        <v>0</v>
      </c>
      <c r="E327" s="114">
        <v>0</v>
      </c>
      <c r="F327" s="114">
        <v>0</v>
      </c>
      <c r="G327" s="66">
        <v>0</v>
      </c>
      <c r="H327" s="66"/>
      <c r="I327" s="66"/>
      <c r="J327" s="32">
        <f t="shared" si="133"/>
        <v>0</v>
      </c>
      <c r="K327" s="33">
        <f t="shared" si="128"/>
        <v>84.963415537315825</v>
      </c>
      <c r="L327" s="34">
        <f t="shared" si="134"/>
        <v>0.41913776102469452</v>
      </c>
      <c r="M327" s="32">
        <f t="shared" si="135"/>
        <v>0</v>
      </c>
      <c r="N327" s="32">
        <f t="shared" si="136"/>
        <v>1.378963233771245</v>
      </c>
      <c r="O327" s="32">
        <f t="shared" si="137"/>
        <v>0</v>
      </c>
      <c r="P327" s="33">
        <f t="shared" si="129"/>
        <v>8.2687747064361257E-4</v>
      </c>
      <c r="Q327" s="32">
        <f t="shared" si="138"/>
        <v>8.2687747064361257E-4</v>
      </c>
      <c r="R327" s="33">
        <f t="shared" si="130"/>
        <v>46.268066635976083</v>
      </c>
      <c r="S327" s="32">
        <f t="shared" si="139"/>
        <v>1.0814647924488918</v>
      </c>
      <c r="T327" s="33">
        <f t="shared" si="140"/>
        <v>3.2921973368217908E-2</v>
      </c>
      <c r="U327" s="33">
        <f t="shared" si="141"/>
        <v>43.058320440094761</v>
      </c>
      <c r="V327" s="33">
        <f t="shared" si="142"/>
        <v>43.091242413462986</v>
      </c>
      <c r="Y327" s="4"/>
      <c r="Z327" s="4"/>
      <c r="AA327" s="4"/>
      <c r="AB327" s="4"/>
      <c r="AC327" s="33">
        <f t="shared" si="143"/>
        <v>9410.3162961761864</v>
      </c>
      <c r="AD327" s="33">
        <f t="shared" si="144"/>
        <v>73.095246590151291</v>
      </c>
      <c r="AE327" s="43"/>
      <c r="AF327" s="3">
        <f t="shared" si="145"/>
        <v>-8.5495758134629867</v>
      </c>
      <c r="AG327" s="3">
        <f t="shared" si="146"/>
        <v>34.541666599999999</v>
      </c>
      <c r="AH327" s="43"/>
      <c r="AI327" s="36" t="str">
        <f t="shared" si="147"/>
        <v>+</v>
      </c>
      <c r="AJ327" s="37">
        <f t="shared" si="131"/>
        <v>-76</v>
      </c>
      <c r="AK327" s="42"/>
      <c r="AL327" s="33">
        <f t="shared" si="150"/>
        <v>4200.8492572335717</v>
      </c>
      <c r="AM327" s="33">
        <f t="shared" si="151"/>
        <v>4986.9283975894023</v>
      </c>
      <c r="AN327" s="33">
        <f t="shared" si="148"/>
        <v>251457.45007074028</v>
      </c>
      <c r="AO327" s="33">
        <f t="shared" si="132"/>
        <v>617920.41490256146</v>
      </c>
      <c r="AP327" s="43"/>
      <c r="AQ327" s="34">
        <f t="shared" si="149"/>
        <v>6.1263606505501333E-2</v>
      </c>
    </row>
    <row r="328" spans="1:43" x14ac:dyDescent="0.2">
      <c r="A328" s="154">
        <f t="shared" si="152"/>
        <v>42581</v>
      </c>
      <c r="B328" s="67">
        <v>33.8333333</v>
      </c>
      <c r="C328" s="64">
        <v>3.29</v>
      </c>
      <c r="D328" s="114">
        <v>0</v>
      </c>
      <c r="E328" s="114">
        <v>0</v>
      </c>
      <c r="F328" s="114">
        <v>0</v>
      </c>
      <c r="G328" s="66">
        <v>0</v>
      </c>
      <c r="H328" s="66"/>
      <c r="I328" s="66"/>
      <c r="J328" s="32">
        <f t="shared" si="133"/>
        <v>0</v>
      </c>
      <c r="K328" s="33">
        <f t="shared" si="128"/>
        <v>83.606475551307241</v>
      </c>
      <c r="L328" s="34">
        <f t="shared" si="134"/>
        <v>0.4124437647442516</v>
      </c>
      <c r="M328" s="32">
        <f t="shared" si="135"/>
        <v>0</v>
      </c>
      <c r="N328" s="32">
        <f t="shared" si="136"/>
        <v>1.3569399860085878</v>
      </c>
      <c r="O328" s="32">
        <f t="shared" si="137"/>
        <v>0</v>
      </c>
      <c r="P328" s="33">
        <f t="shared" si="129"/>
        <v>4.1343873532180629E-4</v>
      </c>
      <c r="Q328" s="32">
        <f t="shared" si="138"/>
        <v>4.1343873532180629E-4</v>
      </c>
      <c r="R328" s="33">
        <f t="shared" si="130"/>
        <v>45.211302533523977</v>
      </c>
      <c r="S328" s="32">
        <f t="shared" si="139"/>
        <v>1.0567641024521075</v>
      </c>
      <c r="T328" s="33">
        <f t="shared" si="140"/>
        <v>1.6460986684108954E-2</v>
      </c>
      <c r="U328" s="33">
        <f t="shared" si="141"/>
        <v>42.074867042074644</v>
      </c>
      <c r="V328" s="33">
        <f t="shared" si="142"/>
        <v>42.09132802875876</v>
      </c>
      <c r="Y328" s="4"/>
      <c r="Z328" s="4"/>
      <c r="AA328" s="4"/>
      <c r="AB328" s="4"/>
      <c r="AC328" s="33">
        <f t="shared" si="143"/>
        <v>9548.2443042319046</v>
      </c>
      <c r="AD328" s="33">
        <f t="shared" si="144"/>
        <v>68.194476940207466</v>
      </c>
      <c r="AE328" s="43"/>
      <c r="AF328" s="3">
        <f t="shared" si="145"/>
        <v>-8.2579947287587601</v>
      </c>
      <c r="AG328" s="3">
        <f t="shared" si="146"/>
        <v>33.8333333</v>
      </c>
      <c r="AH328" s="43"/>
      <c r="AI328" s="36" t="str">
        <f t="shared" si="147"/>
        <v>+</v>
      </c>
      <c r="AJ328" s="37">
        <f t="shared" si="131"/>
        <v>-75</v>
      </c>
      <c r="AK328" s="42"/>
      <c r="AL328" s="33">
        <f t="shared" si="150"/>
        <v>4118.5221728325632</v>
      </c>
      <c r="AM328" s="33">
        <f t="shared" si="151"/>
        <v>4889.213279494852</v>
      </c>
      <c r="AN328" s="33">
        <f t="shared" si="148"/>
        <v>359005.22836150951</v>
      </c>
      <c r="AO328" s="33">
        <f t="shared" si="132"/>
        <v>593964.78188834339</v>
      </c>
      <c r="AP328" s="43"/>
      <c r="AQ328" s="34">
        <f t="shared" si="149"/>
        <v>5.9574393328760945E-2</v>
      </c>
    </row>
    <row r="329" spans="1:43" x14ac:dyDescent="0.2">
      <c r="A329" s="154">
        <f t="shared" si="152"/>
        <v>42582</v>
      </c>
      <c r="B329" s="67">
        <v>33</v>
      </c>
      <c r="C329" s="64">
        <v>3.29</v>
      </c>
      <c r="D329" s="114">
        <v>0</v>
      </c>
      <c r="E329" s="114">
        <v>0</v>
      </c>
      <c r="F329" s="114">
        <v>0</v>
      </c>
      <c r="G329" s="66">
        <v>0</v>
      </c>
      <c r="H329" s="66"/>
      <c r="I329" s="66"/>
      <c r="J329" s="32">
        <f t="shared" si="133"/>
        <v>0</v>
      </c>
      <c r="K329" s="33">
        <f t="shared" ref="K329:K382" si="153">K328+J329-M329-N329-O329</f>
        <v>82.27120708255093</v>
      </c>
      <c r="L329" s="34">
        <f t="shared" si="134"/>
        <v>0.40585667743353032</v>
      </c>
      <c r="M329" s="32">
        <f t="shared" si="135"/>
        <v>0</v>
      </c>
      <c r="N329" s="32">
        <f t="shared" si="136"/>
        <v>1.3352684687563148</v>
      </c>
      <c r="O329" s="32">
        <f t="shared" si="137"/>
        <v>0</v>
      </c>
      <c r="P329" s="33">
        <f t="shared" ref="P329:P382" si="154">P328+M329-Q329</f>
        <v>2.0671936766090314E-4</v>
      </c>
      <c r="Q329" s="32">
        <f t="shared" si="138"/>
        <v>2.0671936766090314E-4</v>
      </c>
      <c r="R329" s="33">
        <f t="shared" ref="R329:R382" si="155">R328-S329+O329</f>
        <v>44.178674956529434</v>
      </c>
      <c r="S329" s="32">
        <f t="shared" si="139"/>
        <v>1.0326275769945457</v>
      </c>
      <c r="T329" s="33">
        <f t="shared" si="140"/>
        <v>8.2304933420544769E-3</v>
      </c>
      <c r="U329" s="33">
        <f t="shared" si="141"/>
        <v>41.113875750708765</v>
      </c>
      <c r="V329" s="33">
        <f t="shared" si="142"/>
        <v>41.122106244050819</v>
      </c>
      <c r="Y329" s="4"/>
      <c r="Z329" s="4"/>
      <c r="AA329" s="4"/>
      <c r="AB329" s="4"/>
      <c r="AC329" s="33">
        <f t="shared" si="143"/>
        <v>9711.7972722640334</v>
      </c>
      <c r="AD329" s="33">
        <f t="shared" si="144"/>
        <v>65.968609839649304</v>
      </c>
      <c r="AE329" s="43"/>
      <c r="AF329" s="3">
        <f t="shared" si="145"/>
        <v>-8.1221062440508192</v>
      </c>
      <c r="AG329" s="3">
        <f t="shared" si="146"/>
        <v>33</v>
      </c>
      <c r="AH329" s="43"/>
      <c r="AI329" s="36" t="str">
        <f t="shared" si="147"/>
        <v>+</v>
      </c>
      <c r="AJ329" s="37">
        <f t="shared" ref="AJ329:AJ382" si="156">IF(AI329="-",AJ328-1,AJ328+1)</f>
        <v>-74</v>
      </c>
      <c r="AK329" s="42"/>
      <c r="AL329" s="33">
        <f t="shared" si="150"/>
        <v>4035.2258666468465</v>
      </c>
      <c r="AM329" s="33">
        <f t="shared" si="151"/>
        <v>4790.6648281003017</v>
      </c>
      <c r="AN329" s="33">
        <f t="shared" si="148"/>
        <v>486811.66560578649</v>
      </c>
      <c r="AO329" s="33">
        <f t="shared" ref="AO329:AO382" si="157">(AM329-AL329)^2</f>
        <v>570688.02448187501</v>
      </c>
      <c r="AP329" s="43"/>
      <c r="AQ329" s="34">
        <f t="shared" si="149"/>
        <v>6.0577235849081097E-2</v>
      </c>
    </row>
    <row r="330" spans="1:43" x14ac:dyDescent="0.2">
      <c r="A330" s="154">
        <f t="shared" si="152"/>
        <v>42583</v>
      </c>
      <c r="B330" s="67">
        <v>33</v>
      </c>
      <c r="C330" s="64">
        <v>4.13</v>
      </c>
      <c r="D330" s="114">
        <v>0</v>
      </c>
      <c r="E330" s="114">
        <v>0</v>
      </c>
      <c r="F330" s="114">
        <v>0</v>
      </c>
      <c r="G330" s="66">
        <v>0</v>
      </c>
      <c r="H330" s="66"/>
      <c r="I330" s="66"/>
      <c r="J330" s="32">
        <f t="shared" si="133"/>
        <v>0</v>
      </c>
      <c r="K330" s="33">
        <f t="shared" si="153"/>
        <v>80.621789192983286</v>
      </c>
      <c r="L330" s="34">
        <f t="shared" si="134"/>
        <v>0.3993747916628686</v>
      </c>
      <c r="M330" s="32">
        <f t="shared" si="135"/>
        <v>0</v>
      </c>
      <c r="N330" s="32">
        <f t="shared" si="136"/>
        <v>1.6494178895676472</v>
      </c>
      <c r="O330" s="32">
        <f t="shared" si="137"/>
        <v>0</v>
      </c>
      <c r="P330" s="33">
        <f t="shared" si="154"/>
        <v>1.0335968383045157E-4</v>
      </c>
      <c r="Q330" s="32">
        <f t="shared" si="138"/>
        <v>1.0335968383045157E-4</v>
      </c>
      <c r="R330" s="33">
        <f t="shared" si="155"/>
        <v>43.169632625989109</v>
      </c>
      <c r="S330" s="32">
        <f t="shared" si="139"/>
        <v>1.0090423305403222</v>
      </c>
      <c r="T330" s="33">
        <f t="shared" si="140"/>
        <v>4.1152466710272385E-3</v>
      </c>
      <c r="U330" s="33">
        <f t="shared" si="141"/>
        <v>40.174833530772084</v>
      </c>
      <c r="V330" s="33">
        <f t="shared" si="142"/>
        <v>40.178948777443111</v>
      </c>
      <c r="Y330" s="4"/>
      <c r="Z330" s="4"/>
      <c r="AA330" s="4"/>
      <c r="AB330" s="4"/>
      <c r="AC330" s="33">
        <f t="shared" si="143"/>
        <v>9711.7972722640334</v>
      </c>
      <c r="AD330" s="33">
        <f t="shared" si="144"/>
        <v>51.537305549151938</v>
      </c>
      <c r="AE330" s="43"/>
      <c r="AF330" s="3">
        <f t="shared" si="145"/>
        <v>-7.1789487774431109</v>
      </c>
      <c r="AG330" s="3">
        <f t="shared" si="146"/>
        <v>33</v>
      </c>
      <c r="AH330" s="43"/>
      <c r="AI330" s="36" t="str">
        <f t="shared" si="147"/>
        <v>+</v>
      </c>
      <c r="AJ330" s="37">
        <f t="shared" si="156"/>
        <v>-73</v>
      </c>
      <c r="AK330" s="42"/>
      <c r="AL330" s="33">
        <f t="shared" si="150"/>
        <v>3950.9864029945225</v>
      </c>
      <c r="AM330" s="33">
        <f t="shared" si="151"/>
        <v>4692.1163767057515</v>
      </c>
      <c r="AN330" s="33">
        <f t="shared" si="148"/>
        <v>634041.69739459152</v>
      </c>
      <c r="AO330" s="33">
        <f t="shared" si="157"/>
        <v>549273.63793320698</v>
      </c>
      <c r="AP330" s="43"/>
      <c r="AQ330" s="34">
        <f t="shared" si="149"/>
        <v>4.7325349448257059E-2</v>
      </c>
    </row>
    <row r="331" spans="1:43" x14ac:dyDescent="0.2">
      <c r="A331" s="154">
        <f t="shared" si="152"/>
        <v>42584</v>
      </c>
      <c r="B331" s="67">
        <v>32.7083333</v>
      </c>
      <c r="C331" s="64">
        <v>4.13</v>
      </c>
      <c r="D331" s="114">
        <v>0</v>
      </c>
      <c r="E331" s="114">
        <v>0</v>
      </c>
      <c r="F331" s="114">
        <v>0.25</v>
      </c>
      <c r="G331" s="66">
        <v>0</v>
      </c>
      <c r="H331" s="66"/>
      <c r="I331" s="66"/>
      <c r="J331" s="32">
        <f t="shared" si="133"/>
        <v>8.7116871801179059E-3</v>
      </c>
      <c r="K331" s="33">
        <f t="shared" si="153"/>
        <v>79.008849204829559</v>
      </c>
      <c r="L331" s="34">
        <f t="shared" si="134"/>
        <v>0.39136790870380234</v>
      </c>
      <c r="M331" s="32">
        <f t="shared" si="135"/>
        <v>0</v>
      </c>
      <c r="N331" s="32">
        <f t="shared" si="136"/>
        <v>1.621651675333857</v>
      </c>
      <c r="O331" s="32">
        <f t="shared" si="137"/>
        <v>0</v>
      </c>
      <c r="P331" s="33">
        <f t="shared" si="154"/>
        <v>5.1679841915225786E-5</v>
      </c>
      <c r="Q331" s="32">
        <f t="shared" si="138"/>
        <v>5.1679841915225786E-5</v>
      </c>
      <c r="R331" s="33">
        <f t="shared" si="155"/>
        <v>42.18363685412951</v>
      </c>
      <c r="S331" s="32">
        <f t="shared" si="139"/>
        <v>0.98599577185959897</v>
      </c>
      <c r="T331" s="33">
        <f t="shared" si="140"/>
        <v>2.0576233355136192E-3</v>
      </c>
      <c r="U331" s="33">
        <f t="shared" si="141"/>
        <v>39.257239064780329</v>
      </c>
      <c r="V331" s="33">
        <f t="shared" si="142"/>
        <v>39.259296688115839</v>
      </c>
      <c r="Y331" s="4"/>
      <c r="Z331" s="4"/>
      <c r="AA331" s="4"/>
      <c r="AB331" s="4"/>
      <c r="AC331" s="33">
        <f t="shared" si="143"/>
        <v>9769.3689449446429</v>
      </c>
      <c r="AD331" s="33">
        <f t="shared" si="144"/>
        <v>42.91512131243416</v>
      </c>
      <c r="AE331" s="43"/>
      <c r="AF331" s="3">
        <f t="shared" si="145"/>
        <v>-6.5509633881158393</v>
      </c>
      <c r="AG331" s="3">
        <f t="shared" si="146"/>
        <v>32.7083333</v>
      </c>
      <c r="AH331" s="43"/>
      <c r="AI331" s="36" t="str">
        <f t="shared" si="147"/>
        <v>+</v>
      </c>
      <c r="AJ331" s="37">
        <f t="shared" si="156"/>
        <v>-72</v>
      </c>
      <c r="AK331" s="42"/>
      <c r="AL331" s="33">
        <f t="shared" si="150"/>
        <v>3865.827287252871</v>
      </c>
      <c r="AM331" s="33">
        <f t="shared" si="151"/>
        <v>4593.2762586112012</v>
      </c>
      <c r="AN331" s="33">
        <f t="shared" si="148"/>
        <v>801217.38474291796</v>
      </c>
      <c r="AO331" s="33">
        <f t="shared" si="157"/>
        <v>529182.00593029277</v>
      </c>
      <c r="AP331" s="43"/>
      <c r="AQ331" s="34">
        <f t="shared" si="149"/>
        <v>4.0113773258704161E-2</v>
      </c>
    </row>
    <row r="332" spans="1:43" x14ac:dyDescent="0.2">
      <c r="A332" s="154">
        <f t="shared" si="152"/>
        <v>42585</v>
      </c>
      <c r="B332" s="67">
        <v>32</v>
      </c>
      <c r="C332" s="64">
        <v>4.13</v>
      </c>
      <c r="D332" s="114">
        <v>0</v>
      </c>
      <c r="E332" s="114">
        <v>0</v>
      </c>
      <c r="F332" s="114">
        <v>0</v>
      </c>
      <c r="G332" s="66">
        <v>0</v>
      </c>
      <c r="H332" s="66"/>
      <c r="I332" s="66"/>
      <c r="J332" s="32">
        <f t="shared" si="133"/>
        <v>0</v>
      </c>
      <c r="K332" s="33">
        <f t="shared" si="153"/>
        <v>77.424836839703602</v>
      </c>
      <c r="L332" s="34">
        <f t="shared" si="134"/>
        <v>0.38353810293606583</v>
      </c>
      <c r="M332" s="32">
        <f t="shared" si="135"/>
        <v>0</v>
      </c>
      <c r="N332" s="32">
        <f t="shared" si="136"/>
        <v>1.5840123651259519</v>
      </c>
      <c r="O332" s="32">
        <f t="shared" si="137"/>
        <v>0</v>
      </c>
      <c r="P332" s="33">
        <f t="shared" si="154"/>
        <v>2.5839920957612893E-5</v>
      </c>
      <c r="Q332" s="32">
        <f t="shared" si="138"/>
        <v>2.5839920957612893E-5</v>
      </c>
      <c r="R332" s="33">
        <f t="shared" si="155"/>
        <v>41.220161256822884</v>
      </c>
      <c r="S332" s="32">
        <f t="shared" si="139"/>
        <v>0.96347559730662569</v>
      </c>
      <c r="T332" s="33">
        <f t="shared" si="140"/>
        <v>1.0288116677568096E-3</v>
      </c>
      <c r="U332" s="33">
        <f t="shared" si="141"/>
        <v>38.360602485356388</v>
      </c>
      <c r="V332" s="33">
        <f t="shared" si="142"/>
        <v>38.361631297024147</v>
      </c>
      <c r="Y332" s="4"/>
      <c r="Z332" s="4"/>
      <c r="AA332" s="4"/>
      <c r="AB332" s="4"/>
      <c r="AC332" s="33">
        <f t="shared" si="143"/>
        <v>9909.8941750531339</v>
      </c>
      <c r="AD332" s="33">
        <f t="shared" si="144"/>
        <v>40.470352759277127</v>
      </c>
      <c r="AE332" s="43"/>
      <c r="AF332" s="3">
        <f t="shared" si="145"/>
        <v>-6.3616312970241466</v>
      </c>
      <c r="AG332" s="3">
        <f t="shared" si="146"/>
        <v>32</v>
      </c>
      <c r="AH332" s="43"/>
      <c r="AI332" s="36" t="str">
        <f t="shared" si="147"/>
        <v>+</v>
      </c>
      <c r="AJ332" s="37">
        <f t="shared" si="156"/>
        <v>-71</v>
      </c>
      <c r="AK332" s="42"/>
      <c r="AL332" s="33">
        <f t="shared" si="150"/>
        <v>3779.7705061201277</v>
      </c>
      <c r="AM332" s="33">
        <f t="shared" si="151"/>
        <v>4493.7278072166509</v>
      </c>
      <c r="AN332" s="33">
        <f t="shared" si="148"/>
        <v>989340.40406889992</v>
      </c>
      <c r="AO332" s="33">
        <f t="shared" si="157"/>
        <v>509735.0277890315</v>
      </c>
      <c r="AP332" s="43"/>
      <c r="AQ332" s="34">
        <f t="shared" si="149"/>
        <v>3.9521828866481569E-2</v>
      </c>
    </row>
    <row r="333" spans="1:43" x14ac:dyDescent="0.2">
      <c r="A333" s="154">
        <f t="shared" si="152"/>
        <v>42586</v>
      </c>
      <c r="B333" s="67">
        <v>31.625</v>
      </c>
      <c r="C333" s="64">
        <v>4.13</v>
      </c>
      <c r="D333" s="114">
        <v>0</v>
      </c>
      <c r="E333" s="114">
        <v>0</v>
      </c>
      <c r="F333" s="114">
        <v>0</v>
      </c>
      <c r="G333" s="66">
        <v>0</v>
      </c>
      <c r="H333" s="66"/>
      <c r="I333" s="66"/>
      <c r="J333" s="32">
        <f t="shared" si="133"/>
        <v>0</v>
      </c>
      <c r="K333" s="33">
        <f t="shared" si="153"/>
        <v>75.872581615684297</v>
      </c>
      <c r="L333" s="34">
        <f t="shared" si="134"/>
        <v>0.37584872252283302</v>
      </c>
      <c r="M333" s="32">
        <f t="shared" si="135"/>
        <v>0</v>
      </c>
      <c r="N333" s="32">
        <f t="shared" si="136"/>
        <v>1.5522552240193004</v>
      </c>
      <c r="O333" s="32">
        <f t="shared" si="137"/>
        <v>0</v>
      </c>
      <c r="P333" s="33">
        <f t="shared" si="154"/>
        <v>1.2919960478806446E-5</v>
      </c>
      <c r="Q333" s="32">
        <f t="shared" si="138"/>
        <v>1.2919960478806446E-5</v>
      </c>
      <c r="R333" s="33">
        <f t="shared" si="155"/>
        <v>40.278691472571573</v>
      </c>
      <c r="S333" s="32">
        <f t="shared" si="139"/>
        <v>0.94146978425130856</v>
      </c>
      <c r="T333" s="33">
        <f t="shared" si="140"/>
        <v>5.1440583387840481E-4</v>
      </c>
      <c r="U333" s="33">
        <f t="shared" si="141"/>
        <v>37.484445113709505</v>
      </c>
      <c r="V333" s="33">
        <f t="shared" si="142"/>
        <v>37.484959519543381</v>
      </c>
      <c r="Y333" s="4"/>
      <c r="Z333" s="4"/>
      <c r="AA333" s="4"/>
      <c r="AB333" s="4"/>
      <c r="AC333" s="33">
        <f t="shared" si="143"/>
        <v>9984.6961385990471</v>
      </c>
      <c r="AD333" s="33">
        <f t="shared" si="144"/>
        <v>34.339125570687088</v>
      </c>
      <c r="AE333" s="43"/>
      <c r="AF333" s="3">
        <f t="shared" si="145"/>
        <v>-5.8599595195433807</v>
      </c>
      <c r="AG333" s="3">
        <f t="shared" si="146"/>
        <v>31.625</v>
      </c>
      <c r="AH333" s="43"/>
      <c r="AI333" s="36" t="str">
        <f t="shared" si="147"/>
        <v>+</v>
      </c>
      <c r="AJ333" s="37">
        <f t="shared" si="156"/>
        <v>-70</v>
      </c>
      <c r="AK333" s="42"/>
      <c r="AL333" s="33">
        <f t="shared" si="150"/>
        <v>3692.8370532099038</v>
      </c>
      <c r="AM333" s="33">
        <f t="shared" si="151"/>
        <v>4393.8043558221007</v>
      </c>
      <c r="AN333" s="33">
        <f t="shared" si="148"/>
        <v>1198104.0056503732</v>
      </c>
      <c r="AO333" s="33">
        <f t="shared" si="157"/>
        <v>491355.1593314191</v>
      </c>
      <c r="AP333" s="43"/>
      <c r="AQ333" s="34">
        <f t="shared" si="149"/>
        <v>3.4334297310127854E-2</v>
      </c>
    </row>
    <row r="334" spans="1:43" x14ac:dyDescent="0.2">
      <c r="A334" s="154">
        <f t="shared" si="152"/>
        <v>42587</v>
      </c>
      <c r="B334" s="67">
        <v>31</v>
      </c>
      <c r="C334" s="64">
        <v>4.13</v>
      </c>
      <c r="D334" s="114">
        <v>0</v>
      </c>
      <c r="E334" s="114">
        <v>0</v>
      </c>
      <c r="F334" s="114">
        <v>0.25</v>
      </c>
      <c r="G334" s="66">
        <v>0</v>
      </c>
      <c r="H334" s="66"/>
      <c r="I334" s="66"/>
      <c r="J334" s="32">
        <f t="shared" si="133"/>
        <v>8.7116871801179059E-3</v>
      </c>
      <c r="K334" s="33">
        <f t="shared" si="153"/>
        <v>74.354655480362979</v>
      </c>
      <c r="L334" s="34">
        <f t="shared" si="134"/>
        <v>0.3683135029887587</v>
      </c>
      <c r="M334" s="32">
        <f t="shared" si="135"/>
        <v>0</v>
      </c>
      <c r="N334" s="32">
        <f t="shared" si="136"/>
        <v>1.5266378225014396</v>
      </c>
      <c r="O334" s="32">
        <f t="shared" si="137"/>
        <v>0</v>
      </c>
      <c r="P334" s="33">
        <f t="shared" si="154"/>
        <v>6.4599802394032232E-6</v>
      </c>
      <c r="Q334" s="32">
        <f t="shared" si="138"/>
        <v>6.4599802394032232E-6</v>
      </c>
      <c r="R334" s="33">
        <f t="shared" si="155"/>
        <v>39.358724887910768</v>
      </c>
      <c r="S334" s="32">
        <f t="shared" si="139"/>
        <v>0.91996658466080494</v>
      </c>
      <c r="T334" s="33">
        <f t="shared" si="140"/>
        <v>2.572029169392024E-4</v>
      </c>
      <c r="U334" s="33">
        <f t="shared" si="141"/>
        <v>36.628299204087604</v>
      </c>
      <c r="V334" s="33">
        <f t="shared" si="142"/>
        <v>36.628556407004545</v>
      </c>
      <c r="Y334" s="4"/>
      <c r="Z334" s="4"/>
      <c r="AA334" s="4"/>
      <c r="AB334" s="4"/>
      <c r="AC334" s="33">
        <f t="shared" si="143"/>
        <v>10109.991077842235</v>
      </c>
      <c r="AD334" s="33">
        <f t="shared" si="144"/>
        <v>31.680647226831915</v>
      </c>
      <c r="AE334" s="43"/>
      <c r="AF334" s="3">
        <f t="shared" si="145"/>
        <v>-5.6285564070045453</v>
      </c>
      <c r="AG334" s="3">
        <f t="shared" si="146"/>
        <v>31</v>
      </c>
      <c r="AH334" s="43"/>
      <c r="AI334" s="36" t="str">
        <f t="shared" si="147"/>
        <v>+</v>
      </c>
      <c r="AJ334" s="37">
        <f t="shared" si="156"/>
        <v>-69</v>
      </c>
      <c r="AK334" s="42"/>
      <c r="AL334" s="33">
        <f t="shared" si="150"/>
        <v>3605.0471971871411</v>
      </c>
      <c r="AM334" s="33">
        <f t="shared" si="151"/>
        <v>4293.2559044275504</v>
      </c>
      <c r="AN334" s="33">
        <f t="shared" si="148"/>
        <v>1428330.5186655957</v>
      </c>
      <c r="AO334" s="33">
        <f t="shared" si="157"/>
        <v>473631.22472151532</v>
      </c>
      <c r="AP334" s="43"/>
      <c r="AQ334" s="34">
        <f t="shared" si="149"/>
        <v>3.296633426309252E-2</v>
      </c>
    </row>
    <row r="335" spans="1:43" x14ac:dyDescent="0.2">
      <c r="A335" s="154">
        <f t="shared" si="152"/>
        <v>42588</v>
      </c>
      <c r="B335" s="67">
        <v>30.791666599999999</v>
      </c>
      <c r="C335" s="64">
        <v>4.13</v>
      </c>
      <c r="D335" s="114">
        <v>0</v>
      </c>
      <c r="E335" s="114">
        <v>0</v>
      </c>
      <c r="F335" s="114">
        <v>0</v>
      </c>
      <c r="G335" s="66">
        <v>0</v>
      </c>
      <c r="H335" s="66"/>
      <c r="I335" s="66"/>
      <c r="J335" s="32">
        <f t="shared" si="133"/>
        <v>0</v>
      </c>
      <c r="K335" s="33">
        <f t="shared" si="153"/>
        <v>72.863952921460552</v>
      </c>
      <c r="L335" s="34">
        <f t="shared" si="134"/>
        <v>0.36094492951632512</v>
      </c>
      <c r="M335" s="32">
        <f t="shared" si="135"/>
        <v>0</v>
      </c>
      <c r="N335" s="32">
        <f t="shared" si="136"/>
        <v>1.4907025589024228</v>
      </c>
      <c r="O335" s="32">
        <f t="shared" si="137"/>
        <v>0</v>
      </c>
      <c r="P335" s="33">
        <f t="shared" si="154"/>
        <v>3.2299901197016116E-6</v>
      </c>
      <c r="Q335" s="32">
        <f t="shared" si="138"/>
        <v>3.2299901197016116E-6</v>
      </c>
      <c r="R335" s="33">
        <f t="shared" si="155"/>
        <v>38.459770369083053</v>
      </c>
      <c r="S335" s="32">
        <f t="shared" si="139"/>
        <v>0.89895451882771316</v>
      </c>
      <c r="T335" s="33">
        <f t="shared" si="140"/>
        <v>1.286014584696012E-4</v>
      </c>
      <c r="U335" s="33">
        <f t="shared" si="141"/>
        <v>35.791707694066353</v>
      </c>
      <c r="V335" s="33">
        <f t="shared" si="142"/>
        <v>35.791836295524824</v>
      </c>
      <c r="Y335" s="4"/>
      <c r="Z335" s="4"/>
      <c r="AA335" s="4"/>
      <c r="AB335" s="4"/>
      <c r="AC335" s="33">
        <f t="shared" si="143"/>
        <v>10151.929682135315</v>
      </c>
      <c r="AD335" s="33">
        <f t="shared" si="144"/>
        <v>25.00169698404482</v>
      </c>
      <c r="AE335" s="43"/>
      <c r="AF335" s="3">
        <f t="shared" si="145"/>
        <v>-5.0001696955248249</v>
      </c>
      <c r="AG335" s="3">
        <f t="shared" si="146"/>
        <v>30.791666599999999</v>
      </c>
      <c r="AH335" s="43"/>
      <c r="AI335" s="36" t="str">
        <f t="shared" si="147"/>
        <v>+</v>
      </c>
      <c r="AJ335" s="37">
        <f t="shared" si="156"/>
        <v>-68</v>
      </c>
      <c r="AK335" s="42"/>
      <c r="AL335" s="33">
        <f t="shared" si="150"/>
        <v>3516.4206210528987</v>
      </c>
      <c r="AM335" s="33">
        <f t="shared" si="151"/>
        <v>4192.4991196330002</v>
      </c>
      <c r="AN335" s="33">
        <f t="shared" si="148"/>
        <v>1679316.92252733</v>
      </c>
      <c r="AO335" s="33">
        <f t="shared" si="157"/>
        <v>457082.13624232431</v>
      </c>
      <c r="AP335" s="43"/>
      <c r="AQ335" s="34">
        <f t="shared" si="149"/>
        <v>2.6369572906313043E-2</v>
      </c>
    </row>
    <row r="336" spans="1:43" x14ac:dyDescent="0.2">
      <c r="A336" s="154">
        <f t="shared" si="152"/>
        <v>42589</v>
      </c>
      <c r="B336" s="67">
        <v>30</v>
      </c>
      <c r="C336" s="64">
        <v>4.13</v>
      </c>
      <c r="D336" s="114">
        <v>0</v>
      </c>
      <c r="E336" s="114">
        <v>0</v>
      </c>
      <c r="F336" s="114">
        <v>2.25</v>
      </c>
      <c r="G336" s="66">
        <v>0.8</v>
      </c>
      <c r="H336" s="66"/>
      <c r="I336" s="66"/>
      <c r="J336" s="32">
        <f t="shared" si="133"/>
        <v>0.42179563067343634</v>
      </c>
      <c r="K336" s="33">
        <f t="shared" si="153"/>
        <v>71.552329481704405</v>
      </c>
      <c r="L336" s="34">
        <f t="shared" si="134"/>
        <v>0.35370850932747838</v>
      </c>
      <c r="M336" s="32">
        <f t="shared" si="135"/>
        <v>0</v>
      </c>
      <c r="N336" s="32">
        <f t="shared" si="136"/>
        <v>1.7334190704295771</v>
      </c>
      <c r="O336" s="32">
        <f t="shared" si="137"/>
        <v>0</v>
      </c>
      <c r="P336" s="33">
        <f t="shared" si="154"/>
        <v>1.6149950598508058E-6</v>
      </c>
      <c r="Q336" s="32">
        <f t="shared" si="138"/>
        <v>1.6149950598508058E-6</v>
      </c>
      <c r="R336" s="33">
        <f t="shared" si="155"/>
        <v>37.58134799984154</v>
      </c>
      <c r="S336" s="32">
        <f t="shared" si="139"/>
        <v>0.87842236924151085</v>
      </c>
      <c r="T336" s="33">
        <f t="shared" si="140"/>
        <v>6.4300729234800601E-5</v>
      </c>
      <c r="U336" s="33">
        <f t="shared" si="141"/>
        <v>34.974223960541636</v>
      </c>
      <c r="V336" s="33">
        <f t="shared" si="142"/>
        <v>34.974288261270864</v>
      </c>
      <c r="Y336" s="4"/>
      <c r="Z336" s="4"/>
      <c r="AA336" s="4"/>
      <c r="AB336" s="4"/>
      <c r="AC336" s="33">
        <f t="shared" si="143"/>
        <v>10312.087980631335</v>
      </c>
      <c r="AD336" s="33">
        <f t="shared" si="144"/>
        <v>24.743543706217118</v>
      </c>
      <c r="AE336" s="43"/>
      <c r="AF336" s="3">
        <f t="shared" si="145"/>
        <v>-4.9742882612708641</v>
      </c>
      <c r="AG336" s="3">
        <f t="shared" si="146"/>
        <v>30</v>
      </c>
      <c r="AH336" s="43"/>
      <c r="AI336" s="36" t="str">
        <f t="shared" si="147"/>
        <v>+</v>
      </c>
      <c r="AJ336" s="37">
        <f t="shared" si="156"/>
        <v>-67</v>
      </c>
      <c r="AK336" s="42"/>
      <c r="AL336" s="33">
        <f t="shared" si="150"/>
        <v>3426.976496884402</v>
      </c>
      <c r="AM336" s="33">
        <f t="shared" si="151"/>
        <v>4090.9506682384499</v>
      </c>
      <c r="AN336" s="33">
        <f t="shared" si="148"/>
        <v>1952819.1611782697</v>
      </c>
      <c r="AO336" s="33">
        <f t="shared" si="157"/>
        <v>440861.70022529463</v>
      </c>
      <c r="AP336" s="43"/>
      <c r="AQ336" s="34">
        <f t="shared" si="149"/>
        <v>2.7492826340241239E-2</v>
      </c>
    </row>
    <row r="337" spans="1:43" x14ac:dyDescent="0.2">
      <c r="A337" s="154">
        <f t="shared" si="152"/>
        <v>42590</v>
      </c>
      <c r="B337" s="67">
        <v>30</v>
      </c>
      <c r="C337" s="64">
        <v>4.13</v>
      </c>
      <c r="D337" s="114">
        <v>0</v>
      </c>
      <c r="E337" s="114">
        <v>0</v>
      </c>
      <c r="F337" s="114">
        <v>15.5</v>
      </c>
      <c r="G337" s="66">
        <v>1.4</v>
      </c>
      <c r="H337" s="66"/>
      <c r="I337" s="66"/>
      <c r="J337" s="32">
        <f t="shared" si="133"/>
        <v>1.1410578857589666</v>
      </c>
      <c r="K337" s="33">
        <f t="shared" si="153"/>
        <v>70.514094777274721</v>
      </c>
      <c r="L337" s="34">
        <f t="shared" si="134"/>
        <v>0.34734140525099227</v>
      </c>
      <c r="M337" s="32">
        <f t="shared" si="135"/>
        <v>1.4783799037802823E-4</v>
      </c>
      <c r="N337" s="32">
        <f t="shared" si="136"/>
        <v>2.1791447521982681</v>
      </c>
      <c r="O337" s="32">
        <f t="shared" si="137"/>
        <v>0</v>
      </c>
      <c r="P337" s="33">
        <f t="shared" si="154"/>
        <v>1.4864548790795363E-4</v>
      </c>
      <c r="Q337" s="32">
        <f t="shared" si="138"/>
        <v>8.074975299254029E-7</v>
      </c>
      <c r="R337" s="33">
        <f t="shared" si="155"/>
        <v>36.722988825241572</v>
      </c>
      <c r="S337" s="32">
        <f t="shared" si="139"/>
        <v>0.85835917459997024</v>
      </c>
      <c r="T337" s="33">
        <f t="shared" si="140"/>
        <v>3.2150364617400301E-5</v>
      </c>
      <c r="U337" s="33">
        <f t="shared" si="141"/>
        <v>34.175411581295108</v>
      </c>
      <c r="V337" s="33">
        <f t="shared" si="142"/>
        <v>34.175443731659733</v>
      </c>
      <c r="Y337" s="4"/>
      <c r="Z337" s="4"/>
      <c r="AA337" s="4"/>
      <c r="AB337" s="4"/>
      <c r="AC337" s="33">
        <f t="shared" si="143"/>
        <v>10312.087980631335</v>
      </c>
      <c r="AD337" s="33">
        <f t="shared" si="144"/>
        <v>17.434330356256559</v>
      </c>
      <c r="AE337" s="43"/>
      <c r="AF337" s="3">
        <f t="shared" si="145"/>
        <v>-4.1754437316597333</v>
      </c>
      <c r="AG337" s="3">
        <f t="shared" si="146"/>
        <v>30</v>
      </c>
      <c r="AH337" s="43"/>
      <c r="AI337" s="36" t="str">
        <f t="shared" si="147"/>
        <v>+</v>
      </c>
      <c r="AJ337" s="37">
        <f t="shared" si="156"/>
        <v>-66</v>
      </c>
      <c r="AK337" s="42"/>
      <c r="AL337" s="33">
        <f t="shared" si="150"/>
        <v>3336.7335281862943</v>
      </c>
      <c r="AM337" s="33">
        <f t="shared" si="151"/>
        <v>3989.4022168438996</v>
      </c>
      <c r="AN337" s="33">
        <f t="shared" si="148"/>
        <v>2246945.5757904719</v>
      </c>
      <c r="AO337" s="33">
        <f t="shared" si="157"/>
        <v>425976.41715403815</v>
      </c>
      <c r="AP337" s="43"/>
      <c r="AQ337" s="34">
        <f t="shared" si="149"/>
        <v>1.9371478173618398E-2</v>
      </c>
    </row>
    <row r="338" spans="1:43" x14ac:dyDescent="0.2">
      <c r="A338" s="154">
        <f t="shared" si="152"/>
        <v>42591</v>
      </c>
      <c r="B338" s="67">
        <v>30.3333333</v>
      </c>
      <c r="C338" s="64">
        <v>4.13</v>
      </c>
      <c r="D338" s="114">
        <v>1.75</v>
      </c>
      <c r="E338" s="114">
        <v>2.75</v>
      </c>
      <c r="F338" s="114">
        <v>12</v>
      </c>
      <c r="G338" s="66">
        <v>21.4</v>
      </c>
      <c r="H338" s="66"/>
      <c r="I338" s="66"/>
      <c r="J338" s="32">
        <f t="shared" ref="J338:J384" si="158">(D338*D$15*D$8+E338*E$15*E$8+F338*F$15*F$8+G338*G$15*G$8+H338*H$15*H$8+I338*I$15*I$8)*M$15</f>
        <v>10.784420711002316</v>
      </c>
      <c r="K338" s="33">
        <f t="shared" si="153"/>
        <v>76.509503484039058</v>
      </c>
      <c r="L338" s="34">
        <f t="shared" ref="L338:L384" si="159">K337/$K$3</f>
        <v>0.34230143095764426</v>
      </c>
      <c r="M338" s="32">
        <f t="shared" ref="M338:M384" si="160">IF(J338&gt;K$6,(J338-K$6)^2/(J338-K$6+K$3-K337),0)</f>
        <v>0.65901200423798434</v>
      </c>
      <c r="N338" s="32">
        <f t="shared" ref="N338:N384" si="161">IF((J338-M338)&gt;C338,C338,(J338-M338+(C338-(J338-M338))*L338))</f>
        <v>4.13</v>
      </c>
      <c r="O338" s="32">
        <f t="shared" ref="O338:O384" si="162">IF(K337&gt;(K$5/100*K$3),(K$4/100*L338*(K337-(K$5/100*K$3))),0)</f>
        <v>0</v>
      </c>
      <c r="P338" s="33">
        <f t="shared" si="154"/>
        <v>0.65908632698193825</v>
      </c>
      <c r="Q338" s="32">
        <f t="shared" ref="Q338:Q384" si="163">P337*(1-0.5^(1/K$7))</f>
        <v>7.4322743953976817E-5</v>
      </c>
      <c r="R338" s="33">
        <f t="shared" si="155"/>
        <v>35.88423460128422</v>
      </c>
      <c r="S338" s="32">
        <f t="shared" ref="S338:S384" si="164">R337*(1-0.5^(1/K$8))</f>
        <v>0.83875422395735233</v>
      </c>
      <c r="T338" s="33">
        <f t="shared" ref="T338:T384" si="165">Q338*R$8/86.4</f>
        <v>2.9591462870564842E-3</v>
      </c>
      <c r="U338" s="33">
        <f t="shared" ref="U338:U384" si="166">S338*R$8/86.4</f>
        <v>33.394844102005692</v>
      </c>
      <c r="V338" s="33">
        <f t="shared" ref="V338:V384" si="167">(Q338+S338)*R$8/86.4</f>
        <v>33.397803248292753</v>
      </c>
      <c r="Y338" s="4"/>
      <c r="Z338" s="4"/>
      <c r="AA338" s="4"/>
      <c r="AB338" s="4"/>
      <c r="AC338" s="33">
        <f t="shared" ref="AC338:AC384" si="168">(B338-B$16)^2</f>
        <v>10244.500130893755</v>
      </c>
      <c r="AD338" s="33">
        <f t="shared" ref="AD338:AD384" si="169">(B338-V338)^2</f>
        <v>9.3909760639893918</v>
      </c>
      <c r="AE338" s="43"/>
      <c r="AF338" s="3">
        <f t="shared" ref="AF338:AF384" si="170">B338-V338</f>
        <v>-3.0644699482927535</v>
      </c>
      <c r="AG338" s="3">
        <f t="shared" ref="AG338:AG384" si="171">B338</f>
        <v>30.3333333</v>
      </c>
      <c r="AH338" s="43"/>
      <c r="AI338" s="36" t="str">
        <f t="shared" ref="AI338:AI384" si="172">IF(V338&lt;B338,"-","+")</f>
        <v>+</v>
      </c>
      <c r="AJ338" s="37">
        <f t="shared" si="156"/>
        <v>-65</v>
      </c>
      <c r="AK338" s="42"/>
      <c r="AL338" s="33">
        <f t="shared" si="150"/>
        <v>3245.7129190048195</v>
      </c>
      <c r="AM338" s="33">
        <f t="shared" si="151"/>
        <v>3888.1870987493494</v>
      </c>
      <c r="AN338" s="33">
        <f t="shared" ref="AN338:AN382" si="173">(AM338-AM$16)^2</f>
        <v>2560629.2576055815</v>
      </c>
      <c r="AO338" s="33">
        <f t="shared" si="157"/>
        <v>412773.07163840655</v>
      </c>
      <c r="AP338" s="43"/>
      <c r="AQ338" s="34">
        <f t="shared" ref="AQ338:AQ384" si="174">((V338-B338)/B338)^2</f>
        <v>1.0206350049711399E-2</v>
      </c>
    </row>
    <row r="339" spans="1:43" x14ac:dyDescent="0.2">
      <c r="A339" s="154">
        <f t="shared" si="152"/>
        <v>42592</v>
      </c>
      <c r="B339" s="67">
        <v>28.666666599999999</v>
      </c>
      <c r="C339" s="64">
        <v>4.13</v>
      </c>
      <c r="D339" s="114">
        <v>0</v>
      </c>
      <c r="E339" s="114">
        <v>0</v>
      </c>
      <c r="F339" s="114">
        <v>0</v>
      </c>
      <c r="G339" s="66">
        <v>0</v>
      </c>
      <c r="H339" s="66"/>
      <c r="I339" s="66"/>
      <c r="J339" s="32">
        <f t="shared" si="158"/>
        <v>0</v>
      </c>
      <c r="K339" s="33">
        <f t="shared" si="153"/>
        <v>74.975599360791094</v>
      </c>
      <c r="L339" s="34">
        <f t="shared" si="159"/>
        <v>0.37140535671863623</v>
      </c>
      <c r="M339" s="32">
        <f t="shared" si="160"/>
        <v>0</v>
      </c>
      <c r="N339" s="32">
        <f t="shared" si="161"/>
        <v>1.5339041232479675</v>
      </c>
      <c r="O339" s="32">
        <f t="shared" si="162"/>
        <v>0</v>
      </c>
      <c r="P339" s="33">
        <f t="shared" si="154"/>
        <v>0.32954316349096913</v>
      </c>
      <c r="Q339" s="32">
        <f t="shared" si="163"/>
        <v>0.32954316349096913</v>
      </c>
      <c r="R339" s="33">
        <f t="shared" si="155"/>
        <v>35.064637550277965</v>
      </c>
      <c r="S339" s="32">
        <f t="shared" si="164"/>
        <v>0.81959705100625679</v>
      </c>
      <c r="T339" s="33">
        <f t="shared" si="165"/>
        <v>13.120700027881179</v>
      </c>
      <c r="U339" s="33">
        <f t="shared" si="166"/>
        <v>32.632104808582447</v>
      </c>
      <c r="V339" s="33">
        <f t="shared" si="167"/>
        <v>45.752804836463618</v>
      </c>
      <c r="Y339" s="4"/>
      <c r="Z339" s="4"/>
      <c r="AA339" s="4"/>
      <c r="AB339" s="4"/>
      <c r="AC339" s="33">
        <f t="shared" si="168"/>
        <v>10584.661642512152</v>
      </c>
      <c r="AD339" s="33">
        <f t="shared" si="169"/>
        <v>291.9361198355441</v>
      </c>
      <c r="AE339" s="43"/>
      <c r="AF339" s="3">
        <f t="shared" si="170"/>
        <v>-17.086138236463619</v>
      </c>
      <c r="AG339" s="3">
        <f t="shared" si="171"/>
        <v>28.666666599999999</v>
      </c>
      <c r="AH339" s="43"/>
      <c r="AI339" s="36" t="str">
        <f t="shared" si="172"/>
        <v>+</v>
      </c>
      <c r="AJ339" s="37">
        <f t="shared" si="156"/>
        <v>-64</v>
      </c>
      <c r="AK339" s="42"/>
      <c r="AL339" s="33">
        <f t="shared" ref="AL339:AL384" si="175">V339-V$16+AL338</f>
        <v>3167.0473114115157</v>
      </c>
      <c r="AM339" s="33">
        <f t="shared" ref="AM339:AM384" si="176">B339-B$16+AM338</f>
        <v>3785.3053139547992</v>
      </c>
      <c r="AN339" s="33">
        <f t="shared" si="173"/>
        <v>2900476.0900705075</v>
      </c>
      <c r="AO339" s="33">
        <f t="shared" si="157"/>
        <v>382242.95770881075</v>
      </c>
      <c r="AP339" s="43"/>
      <c r="AQ339" s="34">
        <f t="shared" si="174"/>
        <v>0.35524947143597602</v>
      </c>
    </row>
    <row r="340" spans="1:43" x14ac:dyDescent="0.2">
      <c r="A340" s="154">
        <f t="shared" ref="A340:A384" si="177">A339+1</f>
        <v>42593</v>
      </c>
      <c r="B340" s="67">
        <v>31.375</v>
      </c>
      <c r="C340" s="64">
        <v>4.13</v>
      </c>
      <c r="D340" s="114">
        <v>0.25</v>
      </c>
      <c r="E340" s="114">
        <v>0</v>
      </c>
      <c r="F340" s="114">
        <v>0</v>
      </c>
      <c r="G340" s="66">
        <v>0</v>
      </c>
      <c r="H340" s="66"/>
      <c r="I340" s="66"/>
      <c r="J340" s="32">
        <f t="shared" si="158"/>
        <v>9.0882378544145728E-2</v>
      </c>
      <c r="K340" s="33">
        <f t="shared" si="153"/>
        <v>73.50552526099797</v>
      </c>
      <c r="L340" s="34">
        <f t="shared" si="159"/>
        <v>0.36395922019801502</v>
      </c>
      <c r="M340" s="32">
        <f t="shared" si="160"/>
        <v>0</v>
      </c>
      <c r="N340" s="32">
        <f t="shared" si="161"/>
        <v>1.5609564783372796</v>
      </c>
      <c r="O340" s="32">
        <f t="shared" si="162"/>
        <v>0</v>
      </c>
      <c r="P340" s="33">
        <f t="shared" si="154"/>
        <v>0.16477158174548456</v>
      </c>
      <c r="Q340" s="32">
        <f t="shared" si="163"/>
        <v>0.16477158174548456</v>
      </c>
      <c r="R340" s="33">
        <f t="shared" si="155"/>
        <v>34.26376012178789</v>
      </c>
      <c r="S340" s="32">
        <f t="shared" si="164"/>
        <v>0.80087742849007504</v>
      </c>
      <c r="T340" s="33">
        <f t="shared" si="165"/>
        <v>6.5603500139405897</v>
      </c>
      <c r="U340" s="33">
        <f t="shared" si="166"/>
        <v>31.886786504697433</v>
      </c>
      <c r="V340" s="33">
        <f t="shared" si="167"/>
        <v>38.447136518638018</v>
      </c>
      <c r="Y340" s="4"/>
      <c r="Z340" s="4"/>
      <c r="AA340" s="4"/>
      <c r="AB340" s="4"/>
      <c r="AC340" s="33">
        <f t="shared" si="168"/>
        <v>10034.720364296323</v>
      </c>
      <c r="AD340" s="33">
        <f t="shared" si="169"/>
        <v>50.015114938253468</v>
      </c>
      <c r="AE340" s="43"/>
      <c r="AF340" s="3">
        <f t="shared" si="170"/>
        <v>-7.0721365186380183</v>
      </c>
      <c r="AG340" s="3">
        <f t="shared" si="171"/>
        <v>31.375</v>
      </c>
      <c r="AH340" s="43"/>
      <c r="AI340" s="36" t="str">
        <f t="shared" si="172"/>
        <v>+</v>
      </c>
      <c r="AJ340" s="37">
        <f t="shared" si="156"/>
        <v>-63</v>
      </c>
      <c r="AK340" s="42"/>
      <c r="AL340" s="33">
        <f t="shared" si="175"/>
        <v>3081.0760355003863</v>
      </c>
      <c r="AM340" s="33">
        <f t="shared" si="176"/>
        <v>3685.1318625602489</v>
      </c>
      <c r="AN340" s="33">
        <f t="shared" si="173"/>
        <v>3251717.2962300484</v>
      </c>
      <c r="AO340" s="33">
        <f t="shared" si="157"/>
        <v>364883.44220497465</v>
      </c>
      <c r="AP340" s="43"/>
      <c r="AQ340" s="34">
        <f t="shared" si="174"/>
        <v>5.0808199172207136E-2</v>
      </c>
    </row>
    <row r="341" spans="1:43" x14ac:dyDescent="0.2">
      <c r="A341" s="154">
        <f t="shared" si="177"/>
        <v>42594</v>
      </c>
      <c r="B341" s="67">
        <v>28.541666599999999</v>
      </c>
      <c r="C341" s="64">
        <v>4.13</v>
      </c>
      <c r="D341" s="114">
        <v>0</v>
      </c>
      <c r="E341" s="114">
        <v>0</v>
      </c>
      <c r="F341" s="114">
        <v>0</v>
      </c>
      <c r="G341" s="66">
        <v>0</v>
      </c>
      <c r="H341" s="66"/>
      <c r="I341" s="66"/>
      <c r="J341" s="32">
        <f t="shared" si="158"/>
        <v>0</v>
      </c>
      <c r="K341" s="33">
        <f t="shared" si="153"/>
        <v>72.031846526396407</v>
      </c>
      <c r="L341" s="34">
        <f t="shared" si="159"/>
        <v>0.35682293816018434</v>
      </c>
      <c r="M341" s="32">
        <f t="shared" si="160"/>
        <v>0</v>
      </c>
      <c r="N341" s="32">
        <f t="shared" si="161"/>
        <v>1.4736787346015614</v>
      </c>
      <c r="O341" s="32">
        <f t="shared" si="162"/>
        <v>0</v>
      </c>
      <c r="P341" s="33">
        <f t="shared" si="154"/>
        <v>8.2385790872742282E-2</v>
      </c>
      <c r="Q341" s="32">
        <f t="shared" si="163"/>
        <v>8.2385790872742282E-2</v>
      </c>
      <c r="R341" s="33">
        <f t="shared" si="155"/>
        <v>33.481174759044826</v>
      </c>
      <c r="S341" s="32">
        <f t="shared" si="164"/>
        <v>0.78258536274306167</v>
      </c>
      <c r="T341" s="33">
        <f t="shared" si="165"/>
        <v>3.2801750069702948</v>
      </c>
      <c r="U341" s="33">
        <f t="shared" si="166"/>
        <v>31.158491294399678</v>
      </c>
      <c r="V341" s="33">
        <f t="shared" si="167"/>
        <v>34.43866630136997</v>
      </c>
      <c r="Y341" s="4"/>
      <c r="Z341" s="4"/>
      <c r="AA341" s="4"/>
      <c r="AB341" s="4"/>
      <c r="AC341" s="33">
        <f t="shared" si="168"/>
        <v>10610.39771371079</v>
      </c>
      <c r="AD341" s="33">
        <f t="shared" si="169"/>
        <v>34.774605477957529</v>
      </c>
      <c r="AE341" s="43"/>
      <c r="AF341" s="3">
        <f t="shared" si="170"/>
        <v>-5.8969997013699711</v>
      </c>
      <c r="AG341" s="3">
        <f t="shared" si="171"/>
        <v>28.541666599999999</v>
      </c>
      <c r="AH341" s="43"/>
      <c r="AI341" s="36" t="str">
        <f t="shared" si="172"/>
        <v>+</v>
      </c>
      <c r="AJ341" s="37">
        <f t="shared" si="156"/>
        <v>-62</v>
      </c>
      <c r="AK341" s="42"/>
      <c r="AL341" s="33">
        <f t="shared" si="175"/>
        <v>2991.0962893719889</v>
      </c>
      <c r="AM341" s="33">
        <f t="shared" si="176"/>
        <v>3582.1250777656987</v>
      </c>
      <c r="AN341" s="33">
        <f t="shared" si="173"/>
        <v>3633822.0479549775</v>
      </c>
      <c r="AO341" s="33">
        <f t="shared" si="157"/>
        <v>349315.02871013666</v>
      </c>
      <c r="AP341" s="43"/>
      <c r="AQ341" s="34">
        <f t="shared" si="174"/>
        <v>4.2687778462092062E-2</v>
      </c>
    </row>
    <row r="342" spans="1:43" x14ac:dyDescent="0.2">
      <c r="A342" s="154">
        <f t="shared" si="177"/>
        <v>42595</v>
      </c>
      <c r="B342" s="67">
        <v>24.875</v>
      </c>
      <c r="C342" s="64">
        <v>4.13</v>
      </c>
      <c r="D342" s="114">
        <v>0</v>
      </c>
      <c r="E342" s="114">
        <v>0</v>
      </c>
      <c r="F342" s="114">
        <v>0</v>
      </c>
      <c r="G342" s="66">
        <v>0</v>
      </c>
      <c r="H342" s="66"/>
      <c r="I342" s="66"/>
      <c r="J342" s="32">
        <f t="shared" si="158"/>
        <v>0</v>
      </c>
      <c r="K342" s="33">
        <f t="shared" si="153"/>
        <v>70.587712904289532</v>
      </c>
      <c r="L342" s="34">
        <f t="shared" si="159"/>
        <v>0.3496691578951282</v>
      </c>
      <c r="M342" s="32">
        <f t="shared" si="160"/>
        <v>0</v>
      </c>
      <c r="N342" s="32">
        <f t="shared" si="161"/>
        <v>1.4441336221068795</v>
      </c>
      <c r="O342" s="32">
        <f t="shared" si="162"/>
        <v>0</v>
      </c>
      <c r="P342" s="33">
        <f t="shared" si="154"/>
        <v>4.1192895436371141E-2</v>
      </c>
      <c r="Q342" s="32">
        <f t="shared" si="163"/>
        <v>4.1192895436371141E-2</v>
      </c>
      <c r="R342" s="33">
        <f t="shared" si="155"/>
        <v>32.716463670689713</v>
      </c>
      <c r="S342" s="32">
        <f t="shared" si="164"/>
        <v>0.76471108835511303</v>
      </c>
      <c r="T342" s="33">
        <f t="shared" si="165"/>
        <v>1.6400875034851474</v>
      </c>
      <c r="U342" s="33">
        <f t="shared" si="166"/>
        <v>30.446830369694315</v>
      </c>
      <c r="V342" s="33">
        <f t="shared" si="167"/>
        <v>32.086917873179459</v>
      </c>
      <c r="Y342" s="4"/>
      <c r="Z342" s="4"/>
      <c r="AA342" s="4"/>
      <c r="AB342" s="4"/>
      <c r="AC342" s="33">
        <f t="shared" si="168"/>
        <v>11379.225232425475</v>
      </c>
      <c r="AD342" s="33">
        <f t="shared" si="169"/>
        <v>52.011759409485336</v>
      </c>
      <c r="AE342" s="43"/>
      <c r="AF342" s="3">
        <f t="shared" si="170"/>
        <v>-7.2119178731794591</v>
      </c>
      <c r="AG342" s="3">
        <f t="shared" si="171"/>
        <v>24.875</v>
      </c>
      <c r="AH342" s="43"/>
      <c r="AI342" s="36" t="str">
        <f t="shared" si="172"/>
        <v>+</v>
      </c>
      <c r="AJ342" s="37">
        <f t="shared" si="156"/>
        <v>-61</v>
      </c>
      <c r="AK342" s="42"/>
      <c r="AL342" s="33">
        <f t="shared" si="175"/>
        <v>2898.7647948154008</v>
      </c>
      <c r="AM342" s="33">
        <f t="shared" si="176"/>
        <v>3475.4516263711484</v>
      </c>
      <c r="AN342" s="33">
        <f t="shared" si="173"/>
        <v>4051895.6524858307</v>
      </c>
      <c r="AO342" s="33">
        <f t="shared" si="157"/>
        <v>332567.70168980723</v>
      </c>
      <c r="AP342" s="43"/>
      <c r="AQ342" s="34">
        <f t="shared" si="174"/>
        <v>8.4057286487893276E-2</v>
      </c>
    </row>
    <row r="343" spans="1:43" x14ac:dyDescent="0.2">
      <c r="A343" s="154">
        <f t="shared" si="177"/>
        <v>42596</v>
      </c>
      <c r="B343" s="67">
        <v>23.375</v>
      </c>
      <c r="C343" s="64">
        <v>4.13</v>
      </c>
      <c r="D343" s="114">
        <v>0</v>
      </c>
      <c r="E343" s="114">
        <v>0</v>
      </c>
      <c r="F343" s="114">
        <v>0.25</v>
      </c>
      <c r="G343" s="66">
        <v>0</v>
      </c>
      <c r="H343" s="66"/>
      <c r="I343" s="66"/>
      <c r="J343" s="32">
        <f t="shared" si="158"/>
        <v>8.7116871801179059E-3</v>
      </c>
      <c r="K343" s="33">
        <f t="shared" si="153"/>
        <v>69.175517194478203</v>
      </c>
      <c r="L343" s="34">
        <f t="shared" si="159"/>
        <v>0.34265880050625985</v>
      </c>
      <c r="M343" s="32">
        <f t="shared" si="160"/>
        <v>0</v>
      </c>
      <c r="N343" s="32">
        <f t="shared" si="161"/>
        <v>1.4209073969914461</v>
      </c>
      <c r="O343" s="32">
        <f t="shared" si="162"/>
        <v>0</v>
      </c>
      <c r="P343" s="33">
        <f t="shared" si="154"/>
        <v>2.059644771818557E-2</v>
      </c>
      <c r="Q343" s="32">
        <f t="shared" si="163"/>
        <v>2.059644771818557E-2</v>
      </c>
      <c r="R343" s="33">
        <f t="shared" si="155"/>
        <v>31.969218607731314</v>
      </c>
      <c r="S343" s="32">
        <f t="shared" si="164"/>
        <v>0.7472450629584001</v>
      </c>
      <c r="T343" s="33">
        <f t="shared" si="165"/>
        <v>0.82004375174257371</v>
      </c>
      <c r="U343" s="33">
        <f t="shared" si="166"/>
        <v>29.751423802973335</v>
      </c>
      <c r="V343" s="33">
        <f t="shared" si="167"/>
        <v>30.571467554715909</v>
      </c>
      <c r="Y343" s="4"/>
      <c r="Z343" s="4"/>
      <c r="AA343" s="4"/>
      <c r="AB343" s="4"/>
      <c r="AC343" s="33">
        <f t="shared" si="168"/>
        <v>11701.495586609126</v>
      </c>
      <c r="AD343" s="33">
        <f t="shared" si="169"/>
        <v>51.789145266078776</v>
      </c>
      <c r="AE343" s="43"/>
      <c r="AF343" s="3">
        <f t="shared" si="170"/>
        <v>-7.1964675547159089</v>
      </c>
      <c r="AG343" s="3">
        <f t="shared" si="171"/>
        <v>23.375</v>
      </c>
      <c r="AH343" s="43"/>
      <c r="AI343" s="36" t="str">
        <f t="shared" si="172"/>
        <v>+</v>
      </c>
      <c r="AJ343" s="37">
        <f t="shared" si="156"/>
        <v>-60</v>
      </c>
      <c r="AK343" s="42"/>
      <c r="AL343" s="33">
        <f t="shared" si="175"/>
        <v>2804.9178499403492</v>
      </c>
      <c r="AM343" s="33">
        <f t="shared" si="176"/>
        <v>3367.2781749765982</v>
      </c>
      <c r="AN343" s="33">
        <f t="shared" si="173"/>
        <v>4499088.7741456106</v>
      </c>
      <c r="AO343" s="33">
        <f t="shared" si="157"/>
        <v>316249.13517487556</v>
      </c>
      <c r="AP343" s="43"/>
      <c r="AQ343" s="34">
        <f t="shared" si="174"/>
        <v>9.4784102977752929E-2</v>
      </c>
    </row>
    <row r="344" spans="1:43" x14ac:dyDescent="0.2">
      <c r="A344" s="154">
        <f t="shared" si="177"/>
        <v>42597</v>
      </c>
      <c r="B344" s="67">
        <v>23</v>
      </c>
      <c r="C344" s="64">
        <v>4.13</v>
      </c>
      <c r="D344" s="114">
        <v>0</v>
      </c>
      <c r="E344" s="114">
        <v>0.5</v>
      </c>
      <c r="F344" s="114">
        <v>15.75</v>
      </c>
      <c r="G344" s="66">
        <v>13</v>
      </c>
      <c r="H344" s="66"/>
      <c r="I344" s="66"/>
      <c r="J344" s="32">
        <f t="shared" si="158"/>
        <v>6.2279107942706329</v>
      </c>
      <c r="K344" s="33">
        <f t="shared" si="153"/>
        <v>71.081026786768021</v>
      </c>
      <c r="L344" s="34">
        <f t="shared" si="159"/>
        <v>0.33580348152659323</v>
      </c>
      <c r="M344" s="32">
        <f t="shared" si="160"/>
        <v>0.19240120198081154</v>
      </c>
      <c r="N344" s="32">
        <f t="shared" si="161"/>
        <v>4.13</v>
      </c>
      <c r="O344" s="32">
        <f t="shared" si="162"/>
        <v>0</v>
      </c>
      <c r="P344" s="33">
        <f t="shared" si="154"/>
        <v>0.2026994258399043</v>
      </c>
      <c r="Q344" s="32">
        <f t="shared" si="163"/>
        <v>1.0298223859092785E-2</v>
      </c>
      <c r="R344" s="33">
        <f t="shared" si="155"/>
        <v>31.239040645598237</v>
      </c>
      <c r="S344" s="32">
        <f t="shared" si="164"/>
        <v>0.73017796213307629</v>
      </c>
      <c r="T344" s="33">
        <f t="shared" si="165"/>
        <v>0.41002187587128686</v>
      </c>
      <c r="U344" s="33">
        <f t="shared" si="166"/>
        <v>29.071900344187295</v>
      </c>
      <c r="V344" s="33">
        <f t="shared" si="167"/>
        <v>29.481922220058582</v>
      </c>
      <c r="Y344" s="4"/>
      <c r="Z344" s="4"/>
      <c r="AA344" s="4"/>
      <c r="AB344" s="4"/>
      <c r="AC344" s="33">
        <f t="shared" si="168"/>
        <v>11782.766300155039</v>
      </c>
      <c r="AD344" s="33">
        <f t="shared" si="169"/>
        <v>42.01531566688918</v>
      </c>
      <c r="AE344" s="43"/>
      <c r="AF344" s="3">
        <f t="shared" si="170"/>
        <v>-6.481922220058582</v>
      </c>
      <c r="AG344" s="3">
        <f t="shared" si="171"/>
        <v>23</v>
      </c>
      <c r="AH344" s="43"/>
      <c r="AI344" s="36" t="str">
        <f t="shared" si="172"/>
        <v>+</v>
      </c>
      <c r="AJ344" s="37">
        <f t="shared" si="156"/>
        <v>-59</v>
      </c>
      <c r="AK344" s="42"/>
      <c r="AL344" s="33">
        <f t="shared" si="175"/>
        <v>2709.9813597306406</v>
      </c>
      <c r="AM344" s="33">
        <f t="shared" si="176"/>
        <v>3258.7297235820479</v>
      </c>
      <c r="AN344" s="33">
        <f t="shared" si="173"/>
        <v>4971356.9868581742</v>
      </c>
      <c r="AO344" s="33">
        <f t="shared" si="157"/>
        <v>301124.76682959642</v>
      </c>
      <c r="AP344" s="43"/>
      <c r="AQ344" s="34">
        <f t="shared" si="174"/>
        <v>7.9424037177484266E-2</v>
      </c>
    </row>
    <row r="345" spans="1:43" x14ac:dyDescent="0.2">
      <c r="A345" s="154">
        <f t="shared" si="177"/>
        <v>42598</v>
      </c>
      <c r="B345" s="67">
        <v>23</v>
      </c>
      <c r="C345" s="64">
        <v>4.13</v>
      </c>
      <c r="D345" s="114">
        <v>4.5</v>
      </c>
      <c r="E345" s="114">
        <v>5.5</v>
      </c>
      <c r="F345" s="114">
        <v>0</v>
      </c>
      <c r="G345" s="66">
        <v>0.2</v>
      </c>
      <c r="H345" s="66"/>
      <c r="I345" s="66"/>
      <c r="J345" s="32">
        <f t="shared" si="158"/>
        <v>2.8105077146009156</v>
      </c>
      <c r="K345" s="33">
        <f t="shared" si="153"/>
        <v>70.617459041437399</v>
      </c>
      <c r="L345" s="34">
        <f t="shared" si="159"/>
        <v>0.3450535280911069</v>
      </c>
      <c r="M345" s="32">
        <f t="shared" si="160"/>
        <v>2.3973894747392172E-2</v>
      </c>
      <c r="N345" s="32">
        <f t="shared" si="161"/>
        <v>3.2501015651841478</v>
      </c>
      <c r="O345" s="32">
        <f t="shared" si="162"/>
        <v>0</v>
      </c>
      <c r="P345" s="33">
        <f t="shared" si="154"/>
        <v>0.12532360766734432</v>
      </c>
      <c r="Q345" s="32">
        <f t="shared" si="163"/>
        <v>0.10134971291995215</v>
      </c>
      <c r="R345" s="33">
        <f t="shared" si="155"/>
        <v>30.525539971168897</v>
      </c>
      <c r="S345" s="32">
        <f t="shared" si="164"/>
        <v>0.71350067442933884</v>
      </c>
      <c r="T345" s="33">
        <f t="shared" si="165"/>
        <v>4.0352200514425389</v>
      </c>
      <c r="U345" s="33">
        <f t="shared" si="166"/>
        <v>28.407897222649598</v>
      </c>
      <c r="V345" s="33">
        <f t="shared" si="167"/>
        <v>32.443117274092138</v>
      </c>
      <c r="Y345" s="4"/>
      <c r="Z345" s="4"/>
      <c r="AA345" s="4"/>
      <c r="AB345" s="4"/>
      <c r="AC345" s="33">
        <f t="shared" si="168"/>
        <v>11782.766300155039</v>
      </c>
      <c r="AD345" s="33">
        <f t="shared" si="169"/>
        <v>89.172463852257337</v>
      </c>
      <c r="AE345" s="43"/>
      <c r="AF345" s="3">
        <f t="shared" si="170"/>
        <v>-9.4431172740921383</v>
      </c>
      <c r="AG345" s="3">
        <f t="shared" si="171"/>
        <v>23</v>
      </c>
      <c r="AH345" s="43"/>
      <c r="AI345" s="36" t="str">
        <f t="shared" si="172"/>
        <v>+</v>
      </c>
      <c r="AJ345" s="37">
        <f t="shared" si="156"/>
        <v>-58</v>
      </c>
      <c r="AK345" s="42"/>
      <c r="AL345" s="33">
        <f t="shared" si="175"/>
        <v>2618.0060645749654</v>
      </c>
      <c r="AM345" s="33">
        <f t="shared" si="176"/>
        <v>3150.1812721874976</v>
      </c>
      <c r="AN345" s="33">
        <f t="shared" si="173"/>
        <v>5467190.7321710475</v>
      </c>
      <c r="AO345" s="33">
        <f t="shared" si="157"/>
        <v>283210.45159744174</v>
      </c>
      <c r="AP345" s="43"/>
      <c r="AQ345" s="34">
        <f t="shared" si="174"/>
        <v>0.16856798459783995</v>
      </c>
    </row>
    <row r="346" spans="1:43" x14ac:dyDescent="0.2">
      <c r="A346" s="154">
        <f t="shared" si="177"/>
        <v>42599</v>
      </c>
      <c r="B346" s="67">
        <v>23</v>
      </c>
      <c r="C346" s="64">
        <v>4.13</v>
      </c>
      <c r="D346" s="114">
        <v>0</v>
      </c>
      <c r="E346" s="114">
        <v>0</v>
      </c>
      <c r="F346" s="114">
        <v>2.25</v>
      </c>
      <c r="G346" s="66">
        <v>2.8</v>
      </c>
      <c r="H346" s="66"/>
      <c r="I346" s="66"/>
      <c r="J346" s="32">
        <f t="shared" si="158"/>
        <v>1.280271745804374</v>
      </c>
      <c r="K346" s="33">
        <f t="shared" si="153"/>
        <v>69.640364587108905</v>
      </c>
      <c r="L346" s="34">
        <f t="shared" si="159"/>
        <v>0.34280319923027863</v>
      </c>
      <c r="M346" s="32">
        <f t="shared" si="160"/>
        <v>5.7902567350870664E-4</v>
      </c>
      <c r="N346" s="32">
        <f t="shared" si="161"/>
        <v>2.2567871744593577</v>
      </c>
      <c r="O346" s="32">
        <f t="shared" si="162"/>
        <v>0</v>
      </c>
      <c r="P346" s="33">
        <f t="shared" si="154"/>
        <v>6.3240829507180865E-2</v>
      </c>
      <c r="Q346" s="32">
        <f t="shared" si="163"/>
        <v>6.2661803833672161E-2</v>
      </c>
      <c r="R346" s="33">
        <f t="shared" si="155"/>
        <v>29.828335674665709</v>
      </c>
      <c r="S346" s="32">
        <f t="shared" si="164"/>
        <v>0.69720429650318594</v>
      </c>
      <c r="T346" s="33">
        <f t="shared" si="165"/>
        <v>2.49486811559991</v>
      </c>
      <c r="U346" s="33">
        <f t="shared" si="166"/>
        <v>27.759059953367586</v>
      </c>
      <c r="V346" s="33">
        <f t="shared" si="167"/>
        <v>30.253928068967497</v>
      </c>
      <c r="Y346" s="4"/>
      <c r="Z346" s="4"/>
      <c r="AA346" s="4"/>
      <c r="AB346" s="4"/>
      <c r="AC346" s="33">
        <f t="shared" si="168"/>
        <v>11782.766300155039</v>
      </c>
      <c r="AD346" s="33">
        <f t="shared" si="169"/>
        <v>52.619472429754516</v>
      </c>
      <c r="AE346" s="43"/>
      <c r="AF346" s="3">
        <f t="shared" si="170"/>
        <v>-7.2539280689674968</v>
      </c>
      <c r="AG346" s="3">
        <f t="shared" si="171"/>
        <v>23</v>
      </c>
      <c r="AH346" s="43"/>
      <c r="AI346" s="36" t="str">
        <f t="shared" si="172"/>
        <v>+</v>
      </c>
      <c r="AJ346" s="37">
        <f t="shared" si="156"/>
        <v>-57</v>
      </c>
      <c r="AK346" s="42"/>
      <c r="AL346" s="33">
        <f t="shared" si="175"/>
        <v>2523.8415802141653</v>
      </c>
      <c r="AM346" s="33">
        <f t="shared" si="176"/>
        <v>3041.6328207929473</v>
      </c>
      <c r="AN346" s="33">
        <f t="shared" si="173"/>
        <v>5986590.0100842314</v>
      </c>
      <c r="AO346" s="33">
        <f t="shared" si="157"/>
        <v>268107.76882011408</v>
      </c>
      <c r="AP346" s="43"/>
      <c r="AQ346" s="34">
        <f t="shared" si="174"/>
        <v>9.946970213564181E-2</v>
      </c>
    </row>
    <row r="347" spans="1:43" x14ac:dyDescent="0.2">
      <c r="A347" s="154">
        <f t="shared" si="177"/>
        <v>42600</v>
      </c>
      <c r="B347" s="67">
        <v>23.25</v>
      </c>
      <c r="C347" s="64">
        <v>4.13</v>
      </c>
      <c r="D347" s="114">
        <v>20.25</v>
      </c>
      <c r="E347" s="114">
        <v>4</v>
      </c>
      <c r="F347" s="114">
        <v>21.25</v>
      </c>
      <c r="G347" s="66">
        <v>13.8</v>
      </c>
      <c r="H347" s="66"/>
      <c r="I347" s="66"/>
      <c r="J347" s="32">
        <f t="shared" si="158"/>
        <v>14.817289295366166</v>
      </c>
      <c r="K347" s="33">
        <f t="shared" si="153"/>
        <v>79.05637013603581</v>
      </c>
      <c r="L347" s="34">
        <f t="shared" si="159"/>
        <v>0.33806002226751897</v>
      </c>
      <c r="M347" s="32">
        <f t="shared" si="160"/>
        <v>1.2712837464392632</v>
      </c>
      <c r="N347" s="32">
        <f t="shared" si="161"/>
        <v>4.13</v>
      </c>
      <c r="O347" s="32">
        <f t="shared" si="162"/>
        <v>0</v>
      </c>
      <c r="P347" s="33">
        <f t="shared" si="154"/>
        <v>1.3029041611928538</v>
      </c>
      <c r="Q347" s="32">
        <f t="shared" si="163"/>
        <v>3.1620414753590433E-2</v>
      </c>
      <c r="R347" s="33">
        <f t="shared" si="155"/>
        <v>29.147055546302436</v>
      </c>
      <c r="S347" s="32">
        <f t="shared" si="164"/>
        <v>0.68128012836327367</v>
      </c>
      <c r="T347" s="33">
        <f t="shared" si="165"/>
        <v>1.2589609577818413</v>
      </c>
      <c r="U347" s="33">
        <f t="shared" si="166"/>
        <v>27.125042147797004</v>
      </c>
      <c r="V347" s="33">
        <f t="shared" si="167"/>
        <v>28.384003105578849</v>
      </c>
      <c r="Y347" s="4"/>
      <c r="Z347" s="4"/>
      <c r="AA347" s="4"/>
      <c r="AB347" s="4"/>
      <c r="AC347" s="33">
        <f t="shared" si="168"/>
        <v>11728.554574457765</v>
      </c>
      <c r="AD347" s="33">
        <f t="shared" si="169"/>
        <v>26.357987888093263</v>
      </c>
      <c r="AE347" s="43"/>
      <c r="AF347" s="3">
        <f t="shared" si="170"/>
        <v>-5.1340031055788486</v>
      </c>
      <c r="AG347" s="3">
        <f t="shared" si="171"/>
        <v>23.25</v>
      </c>
      <c r="AH347" s="43"/>
      <c r="AI347" s="36" t="str">
        <f t="shared" si="172"/>
        <v>+</v>
      </c>
      <c r="AJ347" s="37">
        <f t="shared" si="156"/>
        <v>-56</v>
      </c>
      <c r="AK347" s="42"/>
      <c r="AL347" s="33">
        <f t="shared" si="175"/>
        <v>2427.807170889977</v>
      </c>
      <c r="AM347" s="33">
        <f t="shared" si="176"/>
        <v>2933.334369398397</v>
      </c>
      <c r="AN347" s="33">
        <f t="shared" si="173"/>
        <v>6528277.2334175901</v>
      </c>
      <c r="AO347" s="33">
        <f t="shared" si="157"/>
        <v>255557.74843177153</v>
      </c>
      <c r="AP347" s="43"/>
      <c r="AQ347" s="34">
        <f t="shared" si="174"/>
        <v>4.876029670591886E-2</v>
      </c>
    </row>
    <row r="348" spans="1:43" x14ac:dyDescent="0.2">
      <c r="A348" s="154">
        <f t="shared" si="177"/>
        <v>42601</v>
      </c>
      <c r="B348" s="67">
        <v>29.0833333</v>
      </c>
      <c r="C348" s="64">
        <v>4.13</v>
      </c>
      <c r="D348" s="114">
        <v>3.75</v>
      </c>
      <c r="E348" s="114">
        <v>2.25</v>
      </c>
      <c r="F348" s="114">
        <v>11.75</v>
      </c>
      <c r="G348" s="66">
        <v>8.8000000000000007</v>
      </c>
      <c r="H348" s="66"/>
      <c r="I348" s="66"/>
      <c r="J348" s="32">
        <f t="shared" si="158"/>
        <v>5.9953887732783446</v>
      </c>
      <c r="K348" s="33">
        <f t="shared" si="153"/>
        <v>80.732626768921307</v>
      </c>
      <c r="L348" s="34">
        <f t="shared" si="159"/>
        <v>0.383768787068135</v>
      </c>
      <c r="M348" s="32">
        <f t="shared" si="160"/>
        <v>0.1891321403928615</v>
      </c>
      <c r="N348" s="32">
        <f t="shared" si="161"/>
        <v>4.13</v>
      </c>
      <c r="O348" s="32">
        <f t="shared" si="162"/>
        <v>0</v>
      </c>
      <c r="P348" s="33">
        <f t="shared" si="154"/>
        <v>0.84058422098928831</v>
      </c>
      <c r="Q348" s="32">
        <f t="shared" si="163"/>
        <v>0.6514520805964269</v>
      </c>
      <c r="R348" s="33">
        <f t="shared" si="155"/>
        <v>28.4813358775761</v>
      </c>
      <c r="S348" s="32">
        <f t="shared" si="164"/>
        <v>0.66571966872633559</v>
      </c>
      <c r="T348" s="33">
        <f t="shared" si="165"/>
        <v>25.937443949672549</v>
      </c>
      <c r="U348" s="33">
        <f t="shared" si="166"/>
        <v>26.505505328918915</v>
      </c>
      <c r="V348" s="33">
        <f t="shared" si="167"/>
        <v>52.442949278591477</v>
      </c>
      <c r="Y348" s="4"/>
      <c r="Z348" s="4"/>
      <c r="AA348" s="4"/>
      <c r="AB348" s="4"/>
      <c r="AC348" s="33">
        <f t="shared" si="168"/>
        <v>10499.100426130131</v>
      </c>
      <c r="AD348" s="33">
        <f t="shared" si="169"/>
        <v>545.67165866726634</v>
      </c>
      <c r="AE348" s="43"/>
      <c r="AF348" s="3">
        <f t="shared" si="170"/>
        <v>-23.359615978591478</v>
      </c>
      <c r="AG348" s="3">
        <f t="shared" si="171"/>
        <v>29.0833333</v>
      </c>
      <c r="AH348" s="43"/>
      <c r="AI348" s="36" t="str">
        <f t="shared" si="172"/>
        <v>+</v>
      </c>
      <c r="AJ348" s="37">
        <f t="shared" si="156"/>
        <v>-55</v>
      </c>
      <c r="AK348" s="42"/>
      <c r="AL348" s="33">
        <f t="shared" si="175"/>
        <v>2355.831707738801</v>
      </c>
      <c r="AM348" s="33">
        <f t="shared" si="176"/>
        <v>2830.8692513038468</v>
      </c>
      <c r="AN348" s="33">
        <f t="shared" si="173"/>
        <v>7062383.2027187198</v>
      </c>
      <c r="AO348" s="33">
        <f t="shared" si="157"/>
        <v>225660.66779631277</v>
      </c>
      <c r="AP348" s="43"/>
      <c r="AQ348" s="34">
        <f t="shared" si="174"/>
        <v>0.64512375947820544</v>
      </c>
    </row>
    <row r="349" spans="1:43" x14ac:dyDescent="0.2">
      <c r="A349" s="154">
        <f t="shared" si="177"/>
        <v>42602</v>
      </c>
      <c r="B349" s="67">
        <v>49.875</v>
      </c>
      <c r="C349" s="64">
        <v>4.13</v>
      </c>
      <c r="D349" s="114">
        <v>35</v>
      </c>
      <c r="E349" s="114">
        <v>38.75</v>
      </c>
      <c r="F349" s="114">
        <v>76</v>
      </c>
      <c r="G349" s="66">
        <v>88</v>
      </c>
      <c r="H349" s="66"/>
      <c r="I349" s="66"/>
      <c r="J349" s="32">
        <f t="shared" si="158"/>
        <v>60.815765866535955</v>
      </c>
      <c r="K349" s="33">
        <f t="shared" si="153"/>
        <v>118.08694049106063</v>
      </c>
      <c r="L349" s="34">
        <f t="shared" si="159"/>
        <v>0.39190595518893839</v>
      </c>
      <c r="M349" s="32">
        <f t="shared" si="160"/>
        <v>19.331452144396657</v>
      </c>
      <c r="N349" s="32">
        <f t="shared" si="161"/>
        <v>4.13</v>
      </c>
      <c r="O349" s="32">
        <f t="shared" si="162"/>
        <v>0</v>
      </c>
      <c r="P349" s="33">
        <f t="shared" si="154"/>
        <v>19.751744254891303</v>
      </c>
      <c r="Q349" s="32">
        <f t="shared" si="163"/>
        <v>0.42029211049464416</v>
      </c>
      <c r="R349" s="33">
        <f t="shared" si="155"/>
        <v>27.830821267097416</v>
      </c>
      <c r="S349" s="32">
        <f t="shared" si="164"/>
        <v>0.65051461047868264</v>
      </c>
      <c r="T349" s="33">
        <f t="shared" si="165"/>
        <v>16.733852547471944</v>
      </c>
      <c r="U349" s="33">
        <f t="shared" si="166"/>
        <v>25.900118750540141</v>
      </c>
      <c r="V349" s="33">
        <f t="shared" si="167"/>
        <v>42.633971298012078</v>
      </c>
      <c r="Y349" s="4"/>
      <c r="Z349" s="4"/>
      <c r="AA349" s="4"/>
      <c r="AB349" s="4"/>
      <c r="AC349" s="33">
        <f t="shared" si="168"/>
        <v>6670.5526626979627</v>
      </c>
      <c r="AD349" s="33">
        <f t="shared" si="169"/>
        <v>52.432496663012891</v>
      </c>
      <c r="AE349" s="43"/>
      <c r="AF349" s="3">
        <f t="shared" si="170"/>
        <v>7.241028701987922</v>
      </c>
      <c r="AG349" s="3">
        <f t="shared" si="171"/>
        <v>49.875</v>
      </c>
      <c r="AH349" s="43"/>
      <c r="AI349" s="36" t="str">
        <f t="shared" si="172"/>
        <v>-</v>
      </c>
      <c r="AJ349" s="37">
        <f t="shared" si="156"/>
        <v>-56</v>
      </c>
      <c r="AK349" s="42"/>
      <c r="AL349" s="33">
        <f t="shared" si="175"/>
        <v>2274.0472666070459</v>
      </c>
      <c r="AM349" s="33">
        <f t="shared" si="176"/>
        <v>2749.1957999092965</v>
      </c>
      <c r="AN349" s="33">
        <f t="shared" si="173"/>
        <v>7503150.5145395054</v>
      </c>
      <c r="AO349" s="33">
        <f t="shared" si="157"/>
        <v>225766.12869927994</v>
      </c>
      <c r="AP349" s="43"/>
      <c r="AQ349" s="34">
        <f t="shared" si="174"/>
        <v>2.1078258217177182E-2</v>
      </c>
    </row>
    <row r="350" spans="1:43" x14ac:dyDescent="0.2">
      <c r="A350" s="154">
        <f t="shared" si="177"/>
        <v>42603</v>
      </c>
      <c r="B350" s="67">
        <v>148.33333329999999</v>
      </c>
      <c r="C350" s="64">
        <v>4.13</v>
      </c>
      <c r="D350" s="114">
        <v>0.75</v>
      </c>
      <c r="E350" s="114">
        <v>0.75</v>
      </c>
      <c r="F350" s="114">
        <v>3</v>
      </c>
      <c r="G350" s="66">
        <v>2.8</v>
      </c>
      <c r="H350" s="66"/>
      <c r="I350" s="66"/>
      <c r="J350" s="32">
        <f t="shared" si="158"/>
        <v>1.7275235733353282</v>
      </c>
      <c r="K350" s="33">
        <f t="shared" si="153"/>
        <v>115.48722687430275</v>
      </c>
      <c r="L350" s="34">
        <f t="shared" si="159"/>
        <v>0.5732375751993235</v>
      </c>
      <c r="M350" s="32">
        <f t="shared" si="160"/>
        <v>5.9711988724998142E-3</v>
      </c>
      <c r="N350" s="32">
        <f t="shared" si="161"/>
        <v>3.1021650513203247</v>
      </c>
      <c r="O350" s="32">
        <f t="shared" si="162"/>
        <v>1.2191009399003909</v>
      </c>
      <c r="P350" s="33">
        <f t="shared" si="154"/>
        <v>9.8818433263181529</v>
      </c>
      <c r="Q350" s="32">
        <f t="shared" si="163"/>
        <v>9.8758721274456516</v>
      </c>
      <c r="R350" s="33">
        <f t="shared" si="155"/>
        <v>28.414265370756439</v>
      </c>
      <c r="S350" s="32">
        <f t="shared" si="164"/>
        <v>0.63565683624136526</v>
      </c>
      <c r="T350" s="33">
        <f t="shared" si="165"/>
        <v>393.20601988903974</v>
      </c>
      <c r="U350" s="33">
        <f t="shared" si="166"/>
        <v>25.308559220721023</v>
      </c>
      <c r="V350" s="33">
        <f t="shared" si="167"/>
        <v>418.5145791097608</v>
      </c>
      <c r="Y350" s="4"/>
      <c r="Z350" s="4"/>
      <c r="AA350" s="4"/>
      <c r="AB350" s="4"/>
      <c r="AC350" s="33">
        <f t="shared" si="168"/>
        <v>281.73226057989399</v>
      </c>
      <c r="AD350" s="33">
        <f t="shared" si="169"/>
        <v>72997.905587314395</v>
      </c>
      <c r="AE350" s="43"/>
      <c r="AF350" s="3">
        <f t="shared" si="170"/>
        <v>-270.18124580976081</v>
      </c>
      <c r="AG350" s="3">
        <f t="shared" si="171"/>
        <v>148.33333329999999</v>
      </c>
      <c r="AH350" s="43"/>
      <c r="AI350" s="36" t="str">
        <f t="shared" si="172"/>
        <v>+</v>
      </c>
      <c r="AJ350" s="37">
        <f t="shared" si="156"/>
        <v>-55</v>
      </c>
      <c r="AK350" s="42"/>
      <c r="AL350" s="33">
        <f t="shared" si="175"/>
        <v>2568.1434332870394</v>
      </c>
      <c r="AM350" s="33">
        <f t="shared" si="176"/>
        <v>2765.9806818147463</v>
      </c>
      <c r="AN350" s="33">
        <f t="shared" si="173"/>
        <v>7411478.354964396</v>
      </c>
      <c r="AO350" s="33">
        <f t="shared" si="157"/>
        <v>39139.576905013637</v>
      </c>
      <c r="AP350" s="43"/>
      <c r="AQ350" s="34">
        <f t="shared" si="174"/>
        <v>3.3176677216568722</v>
      </c>
    </row>
    <row r="351" spans="1:43" x14ac:dyDescent="0.2">
      <c r="A351" s="154">
        <f t="shared" si="177"/>
        <v>42604</v>
      </c>
      <c r="B351" s="67">
        <v>255.54166660000001</v>
      </c>
      <c r="C351" s="64">
        <v>4.13</v>
      </c>
      <c r="D351" s="114">
        <v>0</v>
      </c>
      <c r="E351" s="114">
        <v>0</v>
      </c>
      <c r="F351" s="114">
        <v>0</v>
      </c>
      <c r="G351" s="66">
        <v>0</v>
      </c>
      <c r="H351" s="66"/>
      <c r="I351" s="66"/>
      <c r="J351" s="32">
        <f t="shared" si="158"/>
        <v>0</v>
      </c>
      <c r="K351" s="33">
        <f t="shared" si="153"/>
        <v>112.12535855631469</v>
      </c>
      <c r="L351" s="34">
        <f t="shared" si="159"/>
        <v>0.5606176061859357</v>
      </c>
      <c r="M351" s="32">
        <f t="shared" si="160"/>
        <v>0</v>
      </c>
      <c r="N351" s="32">
        <f t="shared" si="161"/>
        <v>2.3153507135479146</v>
      </c>
      <c r="O351" s="32">
        <f t="shared" si="162"/>
        <v>1.0465176044401379</v>
      </c>
      <c r="P351" s="33">
        <f t="shared" si="154"/>
        <v>4.9409216631590764</v>
      </c>
      <c r="Q351" s="32">
        <f t="shared" si="163"/>
        <v>4.9409216631590764</v>
      </c>
      <c r="R351" s="33">
        <f t="shared" si="155"/>
        <v>28.811800257210784</v>
      </c>
      <c r="S351" s="32">
        <f t="shared" si="164"/>
        <v>0.64898271798579055</v>
      </c>
      <c r="T351" s="33">
        <f t="shared" si="165"/>
        <v>196.72188103318544</v>
      </c>
      <c r="U351" s="33">
        <f t="shared" si="166"/>
        <v>25.839126734619434</v>
      </c>
      <c r="V351" s="33">
        <f t="shared" si="167"/>
        <v>222.56100776780491</v>
      </c>
      <c r="Y351" s="4"/>
      <c r="Z351" s="4"/>
      <c r="AA351" s="4"/>
      <c r="AB351" s="4"/>
      <c r="AC351" s="33">
        <f t="shared" si="168"/>
        <v>15374.317416984977</v>
      </c>
      <c r="AD351" s="33">
        <f t="shared" si="169"/>
        <v>1087.7238570056488</v>
      </c>
      <c r="AE351" s="43"/>
      <c r="AF351" s="3">
        <f t="shared" si="170"/>
        <v>32.980658832195104</v>
      </c>
      <c r="AG351" s="3">
        <f t="shared" si="171"/>
        <v>255.54166660000001</v>
      </c>
      <c r="AH351" s="43"/>
      <c r="AI351" s="36" t="str">
        <f t="shared" si="172"/>
        <v>-</v>
      </c>
      <c r="AJ351" s="37">
        <f t="shared" si="156"/>
        <v>-56</v>
      </c>
      <c r="AK351" s="42"/>
      <c r="AL351" s="33">
        <f t="shared" si="175"/>
        <v>2666.2860286250771</v>
      </c>
      <c r="AM351" s="33">
        <f t="shared" si="176"/>
        <v>2889.9738970201961</v>
      </c>
      <c r="AN351" s="33">
        <f t="shared" si="173"/>
        <v>6751733.6584043298</v>
      </c>
      <c r="AO351" s="33">
        <f t="shared" si="157"/>
        <v>50036.262467152097</v>
      </c>
      <c r="AP351" s="43"/>
      <c r="AQ351" s="34">
        <f t="shared" si="174"/>
        <v>1.6656939497802409E-2</v>
      </c>
    </row>
    <row r="352" spans="1:43" x14ac:dyDescent="0.2">
      <c r="A352" s="154">
        <f t="shared" si="177"/>
        <v>42605</v>
      </c>
      <c r="B352" s="67">
        <v>118.625</v>
      </c>
      <c r="C352" s="64">
        <v>4.13</v>
      </c>
      <c r="D352" s="114">
        <v>0</v>
      </c>
      <c r="E352" s="114">
        <v>0</v>
      </c>
      <c r="F352" s="114">
        <v>0.25</v>
      </c>
      <c r="G352" s="66">
        <v>0</v>
      </c>
      <c r="H352" s="66"/>
      <c r="I352" s="66"/>
      <c r="J352" s="32">
        <f t="shared" si="158"/>
        <v>8.7116871801179059E-3</v>
      </c>
      <c r="K352" s="33">
        <f t="shared" si="153"/>
        <v>109.04908277289309</v>
      </c>
      <c r="L352" s="34">
        <f t="shared" si="159"/>
        <v>0.54429785706948886</v>
      </c>
      <c r="M352" s="32">
        <f t="shared" si="160"/>
        <v>0</v>
      </c>
      <c r="N352" s="32">
        <f t="shared" si="161"/>
        <v>2.2519200842135088</v>
      </c>
      <c r="O352" s="32">
        <f t="shared" si="162"/>
        <v>0.83306738638822575</v>
      </c>
      <c r="P352" s="33">
        <f t="shared" si="154"/>
        <v>2.4704608315795382</v>
      </c>
      <c r="Q352" s="32">
        <f t="shared" si="163"/>
        <v>2.4704608315795382</v>
      </c>
      <c r="R352" s="33">
        <f t="shared" si="155"/>
        <v>28.986805216258112</v>
      </c>
      <c r="S352" s="32">
        <f t="shared" si="164"/>
        <v>0.65806242734089626</v>
      </c>
      <c r="T352" s="33">
        <f t="shared" si="165"/>
        <v>98.36094051659272</v>
      </c>
      <c r="U352" s="33">
        <f t="shared" si="166"/>
        <v>26.200633681165311</v>
      </c>
      <c r="V352" s="33">
        <f t="shared" si="167"/>
        <v>124.56157419775803</v>
      </c>
      <c r="Y352" s="4"/>
      <c r="Z352" s="4"/>
      <c r="AA352" s="4"/>
      <c r="AB352" s="4"/>
      <c r="AC352" s="33">
        <f t="shared" si="168"/>
        <v>167.01559594730296</v>
      </c>
      <c r="AD352" s="33">
        <f t="shared" si="169"/>
        <v>35.242913205486445</v>
      </c>
      <c r="AE352" s="43"/>
      <c r="AF352" s="3">
        <f t="shared" si="170"/>
        <v>-5.9365741977580342</v>
      </c>
      <c r="AG352" s="3">
        <f t="shared" si="171"/>
        <v>118.625</v>
      </c>
      <c r="AH352" s="43"/>
      <c r="AI352" s="36" t="str">
        <f t="shared" si="172"/>
        <v>+</v>
      </c>
      <c r="AJ352" s="37">
        <f t="shared" si="156"/>
        <v>-55</v>
      </c>
      <c r="AK352" s="42"/>
      <c r="AL352" s="33">
        <f t="shared" si="175"/>
        <v>2666.4291903930675</v>
      </c>
      <c r="AM352" s="33">
        <f t="shared" si="176"/>
        <v>2877.0504456256458</v>
      </c>
      <c r="AN352" s="33">
        <f t="shared" si="173"/>
        <v>6819061.5203509862</v>
      </c>
      <c r="AO352" s="33">
        <f t="shared" si="157"/>
        <v>44361.313155746881</v>
      </c>
      <c r="AP352" s="43"/>
      <c r="AQ352" s="34">
        <f t="shared" si="174"/>
        <v>2.5044902738850304E-3</v>
      </c>
    </row>
    <row r="353" spans="1:43" x14ac:dyDescent="0.2">
      <c r="A353" s="154">
        <f t="shared" si="177"/>
        <v>42606</v>
      </c>
      <c r="B353" s="67">
        <v>63.7083333</v>
      </c>
      <c r="C353" s="64">
        <v>4.13</v>
      </c>
      <c r="D353" s="114">
        <v>0</v>
      </c>
      <c r="E353" s="114">
        <v>0</v>
      </c>
      <c r="F353" s="114">
        <v>0</v>
      </c>
      <c r="G353" s="66">
        <v>0</v>
      </c>
      <c r="H353" s="66"/>
      <c r="I353" s="66"/>
      <c r="J353" s="32">
        <f t="shared" si="158"/>
        <v>0</v>
      </c>
      <c r="K353" s="33">
        <f t="shared" si="153"/>
        <v>106.2154432689813</v>
      </c>
      <c r="L353" s="34">
        <f t="shared" si="159"/>
        <v>0.52936447948006349</v>
      </c>
      <c r="M353" s="32">
        <f t="shared" si="160"/>
        <v>0</v>
      </c>
      <c r="N353" s="32">
        <f t="shared" si="161"/>
        <v>2.186275300252662</v>
      </c>
      <c r="O353" s="32">
        <f t="shared" si="162"/>
        <v>0.6473642036591164</v>
      </c>
      <c r="P353" s="33">
        <f t="shared" si="154"/>
        <v>1.2352304157897691</v>
      </c>
      <c r="Q353" s="32">
        <f t="shared" si="163"/>
        <v>1.2352304157897691</v>
      </c>
      <c r="R353" s="33">
        <f t="shared" si="155"/>
        <v>28.972109873787527</v>
      </c>
      <c r="S353" s="32">
        <f t="shared" si="164"/>
        <v>0.66205954612970064</v>
      </c>
      <c r="T353" s="33">
        <f t="shared" si="165"/>
        <v>49.18047025829636</v>
      </c>
      <c r="U353" s="33">
        <f t="shared" si="166"/>
        <v>26.359778225534377</v>
      </c>
      <c r="V353" s="33">
        <f t="shared" si="167"/>
        <v>75.540248483830723</v>
      </c>
      <c r="Y353" s="4"/>
      <c r="Z353" s="4"/>
      <c r="AA353" s="4"/>
      <c r="AB353" s="4"/>
      <c r="AC353" s="33">
        <f t="shared" si="168"/>
        <v>4602.2816230825256</v>
      </c>
      <c r="AD353" s="33">
        <f t="shared" si="169"/>
        <v>139.99421691736401</v>
      </c>
      <c r="AE353" s="43"/>
      <c r="AF353" s="3">
        <f t="shared" si="170"/>
        <v>-11.831915183830723</v>
      </c>
      <c r="AG353" s="3">
        <f t="shared" si="171"/>
        <v>63.7083333</v>
      </c>
      <c r="AH353" s="43"/>
      <c r="AI353" s="36" t="str">
        <f t="shared" si="172"/>
        <v>+</v>
      </c>
      <c r="AJ353" s="37">
        <f t="shared" si="156"/>
        <v>-54</v>
      </c>
      <c r="AK353" s="42"/>
      <c r="AL353" s="33">
        <f t="shared" si="175"/>
        <v>2617.5510264471309</v>
      </c>
      <c r="AM353" s="33">
        <f t="shared" si="176"/>
        <v>2809.2103275310956</v>
      </c>
      <c r="AN353" s="33">
        <f t="shared" si="173"/>
        <v>7177970.118721487</v>
      </c>
      <c r="AO353" s="33">
        <f t="shared" si="157"/>
        <v>36733.287691993828</v>
      </c>
      <c r="AP353" s="43"/>
      <c r="AQ353" s="34">
        <f t="shared" si="174"/>
        <v>3.4491938942290239E-2</v>
      </c>
    </row>
    <row r="354" spans="1:43" x14ac:dyDescent="0.2">
      <c r="A354" s="154">
        <f t="shared" si="177"/>
        <v>42607</v>
      </c>
      <c r="B354" s="67">
        <v>49.9583333</v>
      </c>
      <c r="C354" s="64">
        <v>4.13</v>
      </c>
      <c r="D354" s="114">
        <v>0</v>
      </c>
      <c r="E354" s="114">
        <v>0</v>
      </c>
      <c r="F354" s="114">
        <v>0</v>
      </c>
      <c r="G354" s="66">
        <v>0</v>
      </c>
      <c r="H354" s="66"/>
      <c r="I354" s="66"/>
      <c r="J354" s="32">
        <f t="shared" si="158"/>
        <v>0</v>
      </c>
      <c r="K354" s="33">
        <f t="shared" si="153"/>
        <v>103.60154085221802</v>
      </c>
      <c r="L354" s="34">
        <f t="shared" si="159"/>
        <v>0.5156089479076762</v>
      </c>
      <c r="M354" s="32">
        <f t="shared" si="160"/>
        <v>0</v>
      </c>
      <c r="N354" s="32">
        <f t="shared" si="161"/>
        <v>2.1294649548587028</v>
      </c>
      <c r="O354" s="32">
        <f t="shared" si="162"/>
        <v>0.48443746190457115</v>
      </c>
      <c r="P354" s="33">
        <f t="shared" si="154"/>
        <v>0.61761520789488455</v>
      </c>
      <c r="Q354" s="32">
        <f t="shared" si="163"/>
        <v>0.61761520789488455</v>
      </c>
      <c r="R354" s="33">
        <f t="shared" si="155"/>
        <v>28.794823431648293</v>
      </c>
      <c r="S354" s="32">
        <f t="shared" si="164"/>
        <v>0.66172390404380299</v>
      </c>
      <c r="T354" s="33">
        <f t="shared" si="165"/>
        <v>24.59023512914818</v>
      </c>
      <c r="U354" s="33">
        <f t="shared" si="166"/>
        <v>26.346414698040302</v>
      </c>
      <c r="V354" s="33">
        <f t="shared" si="167"/>
        <v>50.936649827188475</v>
      </c>
      <c r="Y354" s="4"/>
      <c r="Z354" s="4"/>
      <c r="AA354" s="4"/>
      <c r="AB354" s="4"/>
      <c r="AC354" s="33">
        <f t="shared" si="168"/>
        <v>6656.9473706826584</v>
      </c>
      <c r="AD354" s="33">
        <f t="shared" si="169"/>
        <v>0.9571032273701191</v>
      </c>
      <c r="AE354" s="43"/>
      <c r="AF354" s="3">
        <f t="shared" si="170"/>
        <v>-0.9783165271884755</v>
      </c>
      <c r="AG354" s="3">
        <f t="shared" si="171"/>
        <v>49.9583333</v>
      </c>
      <c r="AH354" s="43"/>
      <c r="AI354" s="36" t="str">
        <f t="shared" si="172"/>
        <v>+</v>
      </c>
      <c r="AJ354" s="37">
        <f t="shared" si="156"/>
        <v>-53</v>
      </c>
      <c r="AK354" s="42"/>
      <c r="AL354" s="33">
        <f t="shared" si="175"/>
        <v>2544.0692638445521</v>
      </c>
      <c r="AM354" s="33">
        <f t="shared" si="176"/>
        <v>2727.6202094365453</v>
      </c>
      <c r="AN354" s="33">
        <f t="shared" si="173"/>
        <v>7621815.2146445364</v>
      </c>
      <c r="AO354" s="33">
        <f t="shared" si="157"/>
        <v>33690.949627714865</v>
      </c>
      <c r="AP354" s="43"/>
      <c r="AQ354" s="34">
        <f t="shared" si="174"/>
        <v>3.8348015875118132E-4</v>
      </c>
    </row>
    <row r="355" spans="1:43" x14ac:dyDescent="0.2">
      <c r="A355" s="154">
        <f t="shared" si="177"/>
        <v>42608</v>
      </c>
      <c r="B355" s="67">
        <v>42.541666599999999</v>
      </c>
      <c r="C355" s="64">
        <v>4.13</v>
      </c>
      <c r="D355" s="114">
        <v>0</v>
      </c>
      <c r="E355" s="114">
        <v>0</v>
      </c>
      <c r="F355" s="114">
        <v>0.25</v>
      </c>
      <c r="G355" s="66">
        <v>0</v>
      </c>
      <c r="H355" s="66"/>
      <c r="I355" s="66"/>
      <c r="J355" s="32">
        <f t="shared" si="158"/>
        <v>8.7116871801179059E-3</v>
      </c>
      <c r="K355" s="33">
        <f t="shared" si="153"/>
        <v>101.18780479557442</v>
      </c>
      <c r="L355" s="34">
        <f t="shared" si="159"/>
        <v>0.50292010122435937</v>
      </c>
      <c r="M355" s="32">
        <f t="shared" si="160"/>
        <v>0</v>
      </c>
      <c r="N355" s="32">
        <f t="shared" si="161"/>
        <v>2.0813904226382625</v>
      </c>
      <c r="O355" s="32">
        <f t="shared" si="162"/>
        <v>0.341057321185462</v>
      </c>
      <c r="P355" s="33">
        <f t="shared" si="154"/>
        <v>0.30880760394744228</v>
      </c>
      <c r="Q355" s="32">
        <f t="shared" si="163"/>
        <v>0.30880760394744228</v>
      </c>
      <c r="R355" s="33">
        <f t="shared" si="155"/>
        <v>28.478206076724593</v>
      </c>
      <c r="S355" s="32">
        <f t="shared" si="164"/>
        <v>0.65767467610916264</v>
      </c>
      <c r="T355" s="33">
        <f t="shared" si="165"/>
        <v>12.29511756457409</v>
      </c>
      <c r="U355" s="33">
        <f t="shared" si="166"/>
        <v>26.185195437679621</v>
      </c>
      <c r="V355" s="33">
        <f t="shared" si="167"/>
        <v>38.480313002253709</v>
      </c>
      <c r="Y355" s="4"/>
      <c r="Z355" s="4"/>
      <c r="AA355" s="4"/>
      <c r="AB355" s="4"/>
      <c r="AC355" s="33">
        <f t="shared" si="168"/>
        <v>7922.2077394633825</v>
      </c>
      <c r="AD355" s="33">
        <f t="shared" si="169"/>
        <v>16.494593045926734</v>
      </c>
      <c r="AE355" s="43"/>
      <c r="AF355" s="3">
        <f t="shared" si="170"/>
        <v>4.0613535977462902</v>
      </c>
      <c r="AG355" s="3">
        <f t="shared" si="171"/>
        <v>42.541666599999999</v>
      </c>
      <c r="AH355" s="43"/>
      <c r="AI355" s="36" t="str">
        <f t="shared" si="172"/>
        <v>-</v>
      </c>
      <c r="AJ355" s="37">
        <f t="shared" si="156"/>
        <v>-54</v>
      </c>
      <c r="AK355" s="42"/>
      <c r="AL355" s="33">
        <f t="shared" si="175"/>
        <v>2458.1311644170382</v>
      </c>
      <c r="AM355" s="33">
        <f t="shared" si="176"/>
        <v>2638.6134246419952</v>
      </c>
      <c r="AN355" s="33">
        <f t="shared" si="173"/>
        <v>8121190.7914118934</v>
      </c>
      <c r="AO355" s="33">
        <f t="shared" si="157"/>
        <v>32573.846255909066</v>
      </c>
      <c r="AP355" s="43"/>
      <c r="AQ355" s="34">
        <f t="shared" si="174"/>
        <v>9.1140751603508551E-3</v>
      </c>
    </row>
    <row r="356" spans="1:43" x14ac:dyDescent="0.2">
      <c r="A356" s="154">
        <f t="shared" si="177"/>
        <v>42609</v>
      </c>
      <c r="B356" s="67">
        <v>37.8333333</v>
      </c>
      <c r="C356" s="64">
        <v>4.13</v>
      </c>
      <c r="D356" s="114">
        <v>0</v>
      </c>
      <c r="E356" s="114">
        <v>0</v>
      </c>
      <c r="F356" s="114">
        <v>0</v>
      </c>
      <c r="G356" s="66">
        <v>0</v>
      </c>
      <c r="H356" s="66"/>
      <c r="I356" s="66"/>
      <c r="J356" s="32">
        <f t="shared" si="158"/>
        <v>0</v>
      </c>
      <c r="K356" s="33">
        <f t="shared" si="153"/>
        <v>98.944588816401122</v>
      </c>
      <c r="L356" s="34">
        <f t="shared" si="159"/>
        <v>0.49120293590084668</v>
      </c>
      <c r="M356" s="32">
        <f t="shared" si="160"/>
        <v>0</v>
      </c>
      <c r="N356" s="32">
        <f t="shared" si="161"/>
        <v>2.0286681252704968</v>
      </c>
      <c r="O356" s="32">
        <f t="shared" si="162"/>
        <v>0.21454785390279571</v>
      </c>
      <c r="P356" s="33">
        <f t="shared" si="154"/>
        <v>0.15440380197372114</v>
      </c>
      <c r="Q356" s="32">
        <f t="shared" si="163"/>
        <v>0.15440380197372114</v>
      </c>
      <c r="R356" s="33">
        <f t="shared" si="155"/>
        <v>28.04231080489895</v>
      </c>
      <c r="S356" s="32">
        <f t="shared" si="164"/>
        <v>0.65044312572843976</v>
      </c>
      <c r="T356" s="33">
        <f t="shared" si="165"/>
        <v>6.147558782287045</v>
      </c>
      <c r="U356" s="33">
        <f t="shared" si="166"/>
        <v>25.897272598447135</v>
      </c>
      <c r="V356" s="33">
        <f t="shared" si="167"/>
        <v>32.04483138073418</v>
      </c>
      <c r="Y356" s="4"/>
      <c r="Z356" s="4"/>
      <c r="AA356" s="4"/>
      <c r="AB356" s="4"/>
      <c r="AC356" s="33">
        <f t="shared" si="168"/>
        <v>8782.5233594755027</v>
      </c>
      <c r="AD356" s="33">
        <f t="shared" si="169"/>
        <v>33.506754469344074</v>
      </c>
      <c r="AE356" s="43"/>
      <c r="AF356" s="3">
        <f t="shared" si="170"/>
        <v>5.7885019192658191</v>
      </c>
      <c r="AG356" s="3">
        <f t="shared" si="171"/>
        <v>37.8333333</v>
      </c>
      <c r="AH356" s="43"/>
      <c r="AI356" s="36" t="str">
        <f t="shared" si="172"/>
        <v>-</v>
      </c>
      <c r="AJ356" s="37">
        <f t="shared" si="156"/>
        <v>-55</v>
      </c>
      <c r="AK356" s="42"/>
      <c r="AL356" s="33">
        <f t="shared" si="175"/>
        <v>2365.7575833680053</v>
      </c>
      <c r="AM356" s="33">
        <f t="shared" si="176"/>
        <v>2544.8983065474449</v>
      </c>
      <c r="AN356" s="33">
        <f t="shared" si="173"/>
        <v>8664106.4361272063</v>
      </c>
      <c r="AO356" s="33">
        <f t="shared" si="157"/>
        <v>32091.398701252627</v>
      </c>
      <c r="AP356" s="43"/>
      <c r="AQ356" s="34">
        <f t="shared" si="174"/>
        <v>2.3409015564476804E-2</v>
      </c>
    </row>
    <row r="357" spans="1:43" x14ac:dyDescent="0.2">
      <c r="A357" s="154">
        <f t="shared" si="177"/>
        <v>42610</v>
      </c>
      <c r="B357" s="67">
        <v>34.666666599999999</v>
      </c>
      <c r="C357" s="64">
        <v>4.13</v>
      </c>
      <c r="D357" s="114">
        <v>0</v>
      </c>
      <c r="E357" s="114">
        <v>0</v>
      </c>
      <c r="F357" s="114">
        <v>0.25</v>
      </c>
      <c r="G357" s="66">
        <v>0</v>
      </c>
      <c r="H357" s="66"/>
      <c r="I357" s="66"/>
      <c r="J357" s="32">
        <f t="shared" si="158"/>
        <v>8.7116871801179059E-3</v>
      </c>
      <c r="K357" s="33">
        <f t="shared" si="153"/>
        <v>96.863031368876491</v>
      </c>
      <c r="L357" s="34">
        <f t="shared" si="159"/>
        <v>0.48031353794369475</v>
      </c>
      <c r="M357" s="32">
        <f t="shared" si="160"/>
        <v>0</v>
      </c>
      <c r="N357" s="32">
        <f t="shared" si="161"/>
        <v>1.988222257596636</v>
      </c>
      <c r="O357" s="32">
        <f t="shared" si="162"/>
        <v>0.10204687710812332</v>
      </c>
      <c r="P357" s="33">
        <f t="shared" si="154"/>
        <v>7.7201900986860569E-2</v>
      </c>
      <c r="Q357" s="32">
        <f t="shared" si="163"/>
        <v>7.7201900986860569E-2</v>
      </c>
      <c r="R357" s="33">
        <f t="shared" si="155"/>
        <v>27.503870418046493</v>
      </c>
      <c r="S357" s="32">
        <f t="shared" si="164"/>
        <v>0.64048726396057909</v>
      </c>
      <c r="T357" s="33">
        <f t="shared" si="165"/>
        <v>3.0737793911435225</v>
      </c>
      <c r="U357" s="33">
        <f t="shared" si="166"/>
        <v>25.500881805837867</v>
      </c>
      <c r="V357" s="33">
        <f t="shared" si="167"/>
        <v>28.574661196981392</v>
      </c>
      <c r="Y357" s="4"/>
      <c r="Z357" s="4"/>
      <c r="AA357" s="4"/>
      <c r="AB357" s="4"/>
      <c r="AC357" s="33">
        <f t="shared" si="168"/>
        <v>9386.0802249775497</v>
      </c>
      <c r="AD357" s="33">
        <f t="shared" si="169"/>
        <v>37.112529830407901</v>
      </c>
      <c r="AE357" s="43"/>
      <c r="AF357" s="3">
        <f t="shared" si="170"/>
        <v>6.0920054030186073</v>
      </c>
      <c r="AG357" s="3">
        <f t="shared" si="171"/>
        <v>34.666666599999999</v>
      </c>
      <c r="AH357" s="43"/>
      <c r="AI357" s="36" t="str">
        <f t="shared" si="172"/>
        <v>-</v>
      </c>
      <c r="AJ357" s="37">
        <f t="shared" si="156"/>
        <v>-56</v>
      </c>
      <c r="AK357" s="42"/>
      <c r="AL357" s="33">
        <f t="shared" si="175"/>
        <v>2269.9138321352193</v>
      </c>
      <c r="AM357" s="33">
        <f t="shared" si="176"/>
        <v>2448.0165217528947</v>
      </c>
      <c r="AN357" s="33">
        <f t="shared" si="173"/>
        <v>9243832.7589696366</v>
      </c>
      <c r="AO357" s="33">
        <f t="shared" si="157"/>
        <v>31720.568049050031</v>
      </c>
      <c r="AP357" s="43"/>
      <c r="AQ357" s="34">
        <f t="shared" si="174"/>
        <v>3.0881358150733697E-2</v>
      </c>
    </row>
    <row r="358" spans="1:43" x14ac:dyDescent="0.2">
      <c r="A358" s="154">
        <f t="shared" si="177"/>
        <v>42611</v>
      </c>
      <c r="B358" s="67">
        <v>32.25</v>
      </c>
      <c r="C358" s="64">
        <v>4.13</v>
      </c>
      <c r="D358" s="114">
        <v>1</v>
      </c>
      <c r="E358" s="114">
        <v>1</v>
      </c>
      <c r="F358" s="114">
        <v>1.75</v>
      </c>
      <c r="G358" s="66">
        <v>1.4</v>
      </c>
      <c r="H358" s="66"/>
      <c r="I358" s="66"/>
      <c r="J358" s="32">
        <f t="shared" si="158"/>
        <v>1.2234041121732826</v>
      </c>
      <c r="K358" s="33">
        <f t="shared" si="153"/>
        <v>95.494086177327134</v>
      </c>
      <c r="L358" s="34">
        <f t="shared" si="159"/>
        <v>0.47020889014017714</v>
      </c>
      <c r="M358" s="32">
        <f t="shared" si="160"/>
        <v>4.5637552327190489E-4</v>
      </c>
      <c r="N358" s="32">
        <f t="shared" si="161"/>
        <v>2.5898695549792992</v>
      </c>
      <c r="O358" s="32">
        <f t="shared" si="162"/>
        <v>2.0233732200630817E-3</v>
      </c>
      <c r="P358" s="33">
        <f t="shared" si="154"/>
        <v>3.9057326016702192E-2</v>
      </c>
      <c r="Q358" s="32">
        <f t="shared" si="163"/>
        <v>3.8600950493430285E-2</v>
      </c>
      <c r="R358" s="33">
        <f t="shared" si="155"/>
        <v>26.877704522737965</v>
      </c>
      <c r="S358" s="32">
        <f t="shared" si="164"/>
        <v>0.62818926852859214</v>
      </c>
      <c r="T358" s="33">
        <f t="shared" si="165"/>
        <v>1.5368896955717612</v>
      </c>
      <c r="U358" s="33">
        <f t="shared" si="166"/>
        <v>25.011239395119869</v>
      </c>
      <c r="V358" s="33">
        <f t="shared" si="167"/>
        <v>26.548129090691635</v>
      </c>
      <c r="Y358" s="4"/>
      <c r="Z358" s="4"/>
      <c r="AA358" s="4"/>
      <c r="AB358" s="4"/>
      <c r="AC358" s="33">
        <f t="shared" si="168"/>
        <v>9860.1824493558597</v>
      </c>
      <c r="AD358" s="33">
        <f t="shared" si="169"/>
        <v>32.511331866417002</v>
      </c>
      <c r="AE358" s="43"/>
      <c r="AF358" s="3">
        <f t="shared" si="170"/>
        <v>5.701870909308365</v>
      </c>
      <c r="AG358" s="3">
        <f t="shared" si="171"/>
        <v>32.25</v>
      </c>
      <c r="AH358" s="43"/>
      <c r="AI358" s="36" t="str">
        <f t="shared" si="172"/>
        <v>-</v>
      </c>
      <c r="AJ358" s="37">
        <f t="shared" si="156"/>
        <v>-57</v>
      </c>
      <c r="AK358" s="42"/>
      <c r="AL358" s="33">
        <f t="shared" si="175"/>
        <v>2172.0435487961436</v>
      </c>
      <c r="AM358" s="33">
        <f t="shared" si="176"/>
        <v>2348.7180703583444</v>
      </c>
      <c r="AN358" s="33">
        <f t="shared" si="173"/>
        <v>9857500.4522526134</v>
      </c>
      <c r="AO358" s="33">
        <f t="shared" si="157"/>
        <v>31213.886569232585</v>
      </c>
      <c r="AP358" s="43"/>
      <c r="AQ358" s="34">
        <f t="shared" si="174"/>
        <v>3.1259017478677487E-2</v>
      </c>
    </row>
    <row r="359" spans="1:43" x14ac:dyDescent="0.2">
      <c r="A359" s="154">
        <f t="shared" si="177"/>
        <v>42612</v>
      </c>
      <c r="B359" s="67">
        <v>33.5</v>
      </c>
      <c r="C359" s="64">
        <v>4.13</v>
      </c>
      <c r="D359" s="114">
        <v>40</v>
      </c>
      <c r="E359" s="114">
        <v>38</v>
      </c>
      <c r="F359" s="114">
        <v>23.5</v>
      </c>
      <c r="G359" s="66">
        <v>23.6</v>
      </c>
      <c r="H359" s="66"/>
      <c r="I359" s="66"/>
      <c r="J359" s="32">
        <f t="shared" si="158"/>
        <v>33.012558592019751</v>
      </c>
      <c r="K359" s="33">
        <f t="shared" si="153"/>
        <v>117.18597053432156</v>
      </c>
      <c r="L359" s="34">
        <f t="shared" si="159"/>
        <v>0.46356352513265597</v>
      </c>
      <c r="M359" s="32">
        <f t="shared" si="160"/>
        <v>7.190674235025325</v>
      </c>
      <c r="N359" s="32">
        <f t="shared" si="161"/>
        <v>4.13</v>
      </c>
      <c r="O359" s="32">
        <f t="shared" si="162"/>
        <v>0</v>
      </c>
      <c r="P359" s="33">
        <f t="shared" si="154"/>
        <v>7.2102028980336765</v>
      </c>
      <c r="Q359" s="32">
        <f t="shared" si="163"/>
        <v>1.9528663008351096E-2</v>
      </c>
      <c r="R359" s="33">
        <f t="shared" si="155"/>
        <v>26.263816903023617</v>
      </c>
      <c r="S359" s="32">
        <f t="shared" si="164"/>
        <v>0.61388761971434669</v>
      </c>
      <c r="T359" s="33">
        <f t="shared" si="165"/>
        <v>0.77753010125842326</v>
      </c>
      <c r="U359" s="33">
        <f t="shared" si="166"/>
        <v>24.44182189603417</v>
      </c>
      <c r="V359" s="33">
        <f t="shared" si="167"/>
        <v>25.219351997292598</v>
      </c>
      <c r="Y359" s="4"/>
      <c r="Z359" s="4"/>
      <c r="AA359" s="4"/>
      <c r="AB359" s="4"/>
      <c r="AC359" s="33">
        <f t="shared" si="168"/>
        <v>9613.4988208694831</v>
      </c>
      <c r="AD359" s="33">
        <f t="shared" si="169"/>
        <v>68.569131344742075</v>
      </c>
      <c r="AE359" s="43"/>
      <c r="AF359" s="3">
        <f t="shared" si="170"/>
        <v>8.2806480027074016</v>
      </c>
      <c r="AG359" s="3">
        <f t="shared" si="171"/>
        <v>33.5</v>
      </c>
      <c r="AH359" s="43"/>
      <c r="AI359" s="36" t="str">
        <f t="shared" si="172"/>
        <v>-</v>
      </c>
      <c r="AJ359" s="37">
        <f t="shared" si="156"/>
        <v>-58</v>
      </c>
      <c r="AK359" s="42"/>
      <c r="AL359" s="33">
        <f t="shared" si="175"/>
        <v>2072.8444883636689</v>
      </c>
      <c r="AM359" s="33">
        <f t="shared" si="176"/>
        <v>2250.6696189637942</v>
      </c>
      <c r="AN359" s="33">
        <f t="shared" si="173"/>
        <v>10482792.66265754</v>
      </c>
      <c r="AO359" s="33">
        <f t="shared" si="157"/>
        <v>31621.777072951601</v>
      </c>
      <c r="AP359" s="43"/>
      <c r="AQ359" s="34">
        <f t="shared" si="174"/>
        <v>6.1099693780122144E-2</v>
      </c>
    </row>
    <row r="360" spans="1:43" x14ac:dyDescent="0.2">
      <c r="A360" s="154">
        <f t="shared" si="177"/>
        <v>42613</v>
      </c>
      <c r="B360" s="67">
        <v>54.166666599999999</v>
      </c>
      <c r="C360" s="64">
        <v>4.13</v>
      </c>
      <c r="D360" s="114">
        <v>2.5</v>
      </c>
      <c r="E360" s="114">
        <v>2.25</v>
      </c>
      <c r="F360" s="114">
        <v>2.5</v>
      </c>
      <c r="G360" s="66">
        <v>2</v>
      </c>
      <c r="H360" s="66"/>
      <c r="I360" s="66"/>
      <c r="J360" s="32">
        <f t="shared" si="158"/>
        <v>2.2998256634480643</v>
      </c>
      <c r="K360" s="33">
        <f t="shared" si="153"/>
        <v>114.97563810401444</v>
      </c>
      <c r="L360" s="34">
        <f t="shared" si="159"/>
        <v>0.56886393463262885</v>
      </c>
      <c r="M360" s="32">
        <f t="shared" si="160"/>
        <v>1.8749023143413455E-2</v>
      </c>
      <c r="N360" s="32">
        <f t="shared" si="161"/>
        <v>3.3328624575351267</v>
      </c>
      <c r="O360" s="32">
        <f t="shared" si="162"/>
        <v>1.1585466130766346</v>
      </c>
      <c r="P360" s="33">
        <f t="shared" si="154"/>
        <v>3.6238504721602514</v>
      </c>
      <c r="Q360" s="32">
        <f t="shared" si="163"/>
        <v>3.6051014490168383</v>
      </c>
      <c r="R360" s="33">
        <f t="shared" si="155"/>
        <v>26.822497108998007</v>
      </c>
      <c r="S360" s="32">
        <f t="shared" si="164"/>
        <v>0.59986640710224537</v>
      </c>
      <c r="T360" s="33">
        <f t="shared" si="165"/>
        <v>143.53644658122596</v>
      </c>
      <c r="U360" s="33">
        <f t="shared" si="166"/>
        <v>23.883569912404212</v>
      </c>
      <c r="V360" s="33">
        <f t="shared" si="167"/>
        <v>167.42001649363019</v>
      </c>
      <c r="Y360" s="4"/>
      <c r="Z360" s="4"/>
      <c r="AA360" s="4"/>
      <c r="AB360" s="4"/>
      <c r="AC360" s="33">
        <f t="shared" si="168"/>
        <v>5987.9406179900889</v>
      </c>
      <c r="AD360" s="33">
        <f t="shared" si="169"/>
        <v>12826.321262129024</v>
      </c>
      <c r="AE360" s="43"/>
      <c r="AF360" s="3">
        <f t="shared" si="170"/>
        <v>-113.25334989363019</v>
      </c>
      <c r="AG360" s="3">
        <f t="shared" si="171"/>
        <v>54.166666599999999</v>
      </c>
      <c r="AH360" s="43"/>
      <c r="AI360" s="36" t="str">
        <f t="shared" si="172"/>
        <v>+</v>
      </c>
      <c r="AJ360" s="37">
        <f t="shared" si="156"/>
        <v>-57</v>
      </c>
      <c r="AK360" s="42"/>
      <c r="AL360" s="33">
        <f t="shared" si="175"/>
        <v>2115.8460924275319</v>
      </c>
      <c r="AM360" s="33">
        <f t="shared" si="176"/>
        <v>2173.287834169244</v>
      </c>
      <c r="AN360" s="33">
        <f t="shared" si="173"/>
        <v>10989860.796357218</v>
      </c>
      <c r="AO360" s="33">
        <f t="shared" si="157"/>
        <v>3299.5536943215525</v>
      </c>
      <c r="AP360" s="43"/>
      <c r="AQ360" s="34">
        <f t="shared" si="174"/>
        <v>4.3715745947763729</v>
      </c>
    </row>
    <row r="361" spans="1:43" x14ac:dyDescent="0.2">
      <c r="A361" s="154">
        <f t="shared" si="177"/>
        <v>42614</v>
      </c>
      <c r="B361" s="67">
        <v>76.791666599999999</v>
      </c>
      <c r="C361" s="64">
        <v>4.9000000000000004</v>
      </c>
      <c r="D361" s="114">
        <v>0</v>
      </c>
      <c r="E361" s="114">
        <v>0</v>
      </c>
      <c r="F361" s="114">
        <v>0</v>
      </c>
      <c r="G361" s="66">
        <v>0</v>
      </c>
      <c r="H361" s="66"/>
      <c r="I361" s="66"/>
      <c r="J361" s="32">
        <f t="shared" si="158"/>
        <v>0</v>
      </c>
      <c r="K361" s="33">
        <f t="shared" si="153"/>
        <v>111.22745250047495</v>
      </c>
      <c r="L361" s="34">
        <f t="shared" si="159"/>
        <v>0.55813416555346818</v>
      </c>
      <c r="M361" s="32">
        <f t="shared" si="160"/>
        <v>0</v>
      </c>
      <c r="N361" s="32">
        <f t="shared" si="161"/>
        <v>2.7348574112119941</v>
      </c>
      <c r="O361" s="32">
        <f t="shared" si="162"/>
        <v>1.0133281923274853</v>
      </c>
      <c r="P361" s="33">
        <f t="shared" si="154"/>
        <v>1.8119252360801257</v>
      </c>
      <c r="Q361" s="32">
        <f t="shared" si="163"/>
        <v>1.8119252360801257</v>
      </c>
      <c r="R361" s="33">
        <f t="shared" si="155"/>
        <v>27.223198620683629</v>
      </c>
      <c r="S361" s="32">
        <f t="shared" si="164"/>
        <v>0.61262668064186243</v>
      </c>
      <c r="T361" s="33">
        <f t="shared" si="165"/>
        <v>72.14146773281982</v>
      </c>
      <c r="U361" s="33">
        <f t="shared" si="166"/>
        <v>24.391617840370447</v>
      </c>
      <c r="V361" s="33">
        <f t="shared" si="167"/>
        <v>96.533085573190263</v>
      </c>
      <c r="Y361" s="4"/>
      <c r="Z361" s="4"/>
      <c r="AA361" s="4"/>
      <c r="AB361" s="4"/>
      <c r="AC361" s="33">
        <f t="shared" si="168"/>
        <v>2998.3054810366903</v>
      </c>
      <c r="AD361" s="33">
        <f t="shared" si="169"/>
        <v>389.72362307503653</v>
      </c>
      <c r="AE361" s="43"/>
      <c r="AF361" s="3">
        <f t="shared" si="170"/>
        <v>-19.741418973190264</v>
      </c>
      <c r="AG361" s="3">
        <f t="shared" si="171"/>
        <v>76.791666599999999</v>
      </c>
      <c r="AH361" s="43"/>
      <c r="AI361" s="36" t="str">
        <f t="shared" si="172"/>
        <v>+</v>
      </c>
      <c r="AJ361" s="37">
        <f t="shared" si="156"/>
        <v>-56</v>
      </c>
      <c r="AK361" s="42"/>
      <c r="AL361" s="33">
        <f t="shared" si="175"/>
        <v>2087.9607655709547</v>
      </c>
      <c r="AM361" s="33">
        <f t="shared" si="176"/>
        <v>2118.5310493746938</v>
      </c>
      <c r="AN361" s="33">
        <f t="shared" si="173"/>
        <v>11355907.086884573</v>
      </c>
      <c r="AO361" s="33">
        <f t="shared" si="157"/>
        <v>934.54225184115501</v>
      </c>
      <c r="AP361" s="43"/>
      <c r="AQ361" s="34">
        <f t="shared" si="174"/>
        <v>6.6088903292918097E-2</v>
      </c>
    </row>
    <row r="362" spans="1:43" x14ac:dyDescent="0.2">
      <c r="A362" s="154">
        <f t="shared" si="177"/>
        <v>42615</v>
      </c>
      <c r="B362" s="67">
        <v>55.875</v>
      </c>
      <c r="C362" s="64">
        <v>4.9000000000000004</v>
      </c>
      <c r="D362" s="114">
        <v>0</v>
      </c>
      <c r="E362" s="114">
        <v>0</v>
      </c>
      <c r="F362" s="114">
        <v>0.25</v>
      </c>
      <c r="G362" s="66">
        <v>0</v>
      </c>
      <c r="H362" s="66"/>
      <c r="I362" s="66"/>
      <c r="J362" s="32">
        <f t="shared" si="158"/>
        <v>8.7116871801179059E-3</v>
      </c>
      <c r="K362" s="33">
        <f t="shared" si="153"/>
        <v>107.8085400619058</v>
      </c>
      <c r="L362" s="34">
        <f t="shared" si="159"/>
        <v>0.53993908980813088</v>
      </c>
      <c r="M362" s="32">
        <f t="shared" si="160"/>
        <v>0</v>
      </c>
      <c r="N362" s="32">
        <f t="shared" si="161"/>
        <v>2.6497094467932336</v>
      </c>
      <c r="O362" s="32">
        <f t="shared" si="162"/>
        <v>0.77791467895603295</v>
      </c>
      <c r="P362" s="33">
        <f t="shared" si="154"/>
        <v>0.90596261804006284</v>
      </c>
      <c r="Q362" s="32">
        <f t="shared" si="163"/>
        <v>0.90596261804006284</v>
      </c>
      <c r="R362" s="33">
        <f t="shared" si="155"/>
        <v>27.379334583822455</v>
      </c>
      <c r="S362" s="32">
        <f t="shared" si="164"/>
        <v>0.62177871581720734</v>
      </c>
      <c r="T362" s="33">
        <f t="shared" si="165"/>
        <v>36.07073386640991</v>
      </c>
      <c r="U362" s="33">
        <f t="shared" si="166"/>
        <v>24.756004426055476</v>
      </c>
      <c r="V362" s="33">
        <f t="shared" si="167"/>
        <v>60.826738292465386</v>
      </c>
      <c r="Y362" s="4"/>
      <c r="Z362" s="4"/>
      <c r="AA362" s="4"/>
      <c r="AB362" s="4"/>
      <c r="AC362" s="33">
        <f t="shared" si="168"/>
        <v>5726.4712459633602</v>
      </c>
      <c r="AD362" s="33">
        <f t="shared" si="169"/>
        <v>24.519712117068014</v>
      </c>
      <c r="AE362" s="43"/>
      <c r="AF362" s="3">
        <f t="shared" si="170"/>
        <v>-4.9517382924653859</v>
      </c>
      <c r="AG362" s="3">
        <f t="shared" si="171"/>
        <v>55.875</v>
      </c>
      <c r="AH362" s="43"/>
      <c r="AI362" s="36" t="str">
        <f t="shared" si="172"/>
        <v>+</v>
      </c>
      <c r="AJ362" s="37">
        <f t="shared" si="156"/>
        <v>-55</v>
      </c>
      <c r="AK362" s="42"/>
      <c r="AL362" s="33">
        <f t="shared" si="175"/>
        <v>2024.3690914336528</v>
      </c>
      <c r="AM362" s="33">
        <f t="shared" si="176"/>
        <v>2042.8575979801435</v>
      </c>
      <c r="AN362" s="33">
        <f t="shared" si="173"/>
        <v>11871650.32414858</v>
      </c>
      <c r="AO362" s="33">
        <f t="shared" si="157"/>
        <v>341.8248743196304</v>
      </c>
      <c r="AP362" s="43"/>
      <c r="AQ362" s="34">
        <f t="shared" si="174"/>
        <v>7.8538082643542246E-3</v>
      </c>
    </row>
    <row r="363" spans="1:43" x14ac:dyDescent="0.2">
      <c r="A363" s="154">
        <f t="shared" si="177"/>
        <v>42616</v>
      </c>
      <c r="B363" s="67">
        <v>43.166666599999999</v>
      </c>
      <c r="C363" s="64">
        <v>4.9000000000000004</v>
      </c>
      <c r="D363" s="114">
        <v>13</v>
      </c>
      <c r="E363" s="114">
        <v>4</v>
      </c>
      <c r="F363" s="114">
        <v>14.75</v>
      </c>
      <c r="G363" s="66">
        <v>12.8</v>
      </c>
      <c r="H363" s="66"/>
      <c r="I363" s="66"/>
      <c r="J363" s="32">
        <f t="shared" si="158"/>
        <v>11.525958393337408</v>
      </c>
      <c r="K363" s="33">
        <f t="shared" si="153"/>
        <v>112.84030424814722</v>
      </c>
      <c r="L363" s="34">
        <f t="shared" si="159"/>
        <v>0.52334242748497961</v>
      </c>
      <c r="M363" s="32">
        <f t="shared" si="160"/>
        <v>1.0191172840446094</v>
      </c>
      <c r="N363" s="32">
        <f t="shared" si="161"/>
        <v>4.9000000000000004</v>
      </c>
      <c r="O363" s="32">
        <f t="shared" si="162"/>
        <v>0.57507692305137337</v>
      </c>
      <c r="P363" s="33">
        <f t="shared" si="154"/>
        <v>1.4720985930646409</v>
      </c>
      <c r="Q363" s="32">
        <f t="shared" si="163"/>
        <v>0.45298130902003142</v>
      </c>
      <c r="R363" s="33">
        <f t="shared" si="155"/>
        <v>27.32906664072998</v>
      </c>
      <c r="S363" s="32">
        <f t="shared" si="164"/>
        <v>0.62534486614384754</v>
      </c>
      <c r="T363" s="33">
        <f t="shared" si="165"/>
        <v>18.035366933204955</v>
      </c>
      <c r="U363" s="33">
        <f t="shared" si="166"/>
        <v>24.897990040912447</v>
      </c>
      <c r="V363" s="33">
        <f t="shared" si="167"/>
        <v>42.933356974117402</v>
      </c>
      <c r="Y363" s="4"/>
      <c r="Z363" s="4"/>
      <c r="AA363" s="4"/>
      <c r="AB363" s="4"/>
      <c r="AC363" s="33">
        <f t="shared" si="168"/>
        <v>7811.3398834701948</v>
      </c>
      <c r="AD363" s="33">
        <f t="shared" si="169"/>
        <v>5.4433381529477617E-2</v>
      </c>
      <c r="AE363" s="43"/>
      <c r="AF363" s="3">
        <f t="shared" si="170"/>
        <v>0.23330962588259752</v>
      </c>
      <c r="AG363" s="3">
        <f t="shared" si="171"/>
        <v>43.166666599999999</v>
      </c>
      <c r="AH363" s="43"/>
      <c r="AI363" s="36" t="str">
        <f t="shared" si="172"/>
        <v>-</v>
      </c>
      <c r="AJ363" s="37">
        <f t="shared" si="156"/>
        <v>-56</v>
      </c>
      <c r="AK363" s="42"/>
      <c r="AL363" s="33">
        <f t="shared" si="175"/>
        <v>1942.8840359780029</v>
      </c>
      <c r="AM363" s="33">
        <f t="shared" si="176"/>
        <v>1954.4758131855933</v>
      </c>
      <c r="AN363" s="33">
        <f t="shared" si="173"/>
        <v>12488505.162181841</v>
      </c>
      <c r="AO363" s="33">
        <f t="shared" si="157"/>
        <v>134.36929883041321</v>
      </c>
      <c r="AP363" s="43"/>
      <c r="AQ363" s="34">
        <f t="shared" si="174"/>
        <v>2.921247061185758E-5</v>
      </c>
    </row>
    <row r="364" spans="1:43" x14ac:dyDescent="0.2">
      <c r="A364" s="154">
        <f t="shared" si="177"/>
        <v>42617</v>
      </c>
      <c r="B364" s="67">
        <v>42.0833333</v>
      </c>
      <c r="C364" s="64">
        <v>4.9000000000000004</v>
      </c>
      <c r="D364" s="114">
        <v>11</v>
      </c>
      <c r="E364" s="114">
        <v>11.75</v>
      </c>
      <c r="F364" s="114">
        <v>9.25</v>
      </c>
      <c r="G364" s="66">
        <v>8.4</v>
      </c>
      <c r="H364" s="66"/>
      <c r="I364" s="66"/>
      <c r="J364" s="32">
        <f t="shared" si="158"/>
        <v>10.252780974101276</v>
      </c>
      <c r="K364" s="33">
        <f t="shared" si="153"/>
        <v>116.47957154268485</v>
      </c>
      <c r="L364" s="34">
        <f t="shared" si="159"/>
        <v>0.54776846722401562</v>
      </c>
      <c r="M364" s="32">
        <f t="shared" si="160"/>
        <v>0.83597192931663256</v>
      </c>
      <c r="N364" s="32">
        <f t="shared" si="161"/>
        <v>4.9000000000000004</v>
      </c>
      <c r="O364" s="32">
        <f t="shared" si="162"/>
        <v>0.87754175024699932</v>
      </c>
      <c r="P364" s="33">
        <f t="shared" si="154"/>
        <v>1.5720212258489528</v>
      </c>
      <c r="Q364" s="32">
        <f t="shared" si="163"/>
        <v>0.73604929653232043</v>
      </c>
      <c r="R364" s="33">
        <f t="shared" si="155"/>
        <v>27.582411646240107</v>
      </c>
      <c r="S364" s="32">
        <f t="shared" si="164"/>
        <v>0.62419674473686992</v>
      </c>
      <c r="T364" s="33">
        <f t="shared" si="165"/>
        <v>29.305666436009055</v>
      </c>
      <c r="U364" s="33">
        <f t="shared" si="166"/>
        <v>24.852277799708713</v>
      </c>
      <c r="V364" s="33">
        <f t="shared" si="167"/>
        <v>54.157944235717764</v>
      </c>
      <c r="Y364" s="4"/>
      <c r="Z364" s="4"/>
      <c r="AA364" s="4"/>
      <c r="AB364" s="4"/>
      <c r="AC364" s="33">
        <f t="shared" si="168"/>
        <v>8004.0073556718253</v>
      </c>
      <c r="AD364" s="33">
        <f t="shared" si="169"/>
        <v>145.79622924895503</v>
      </c>
      <c r="AE364" s="43"/>
      <c r="AF364" s="3">
        <f t="shared" si="170"/>
        <v>-12.074610935717764</v>
      </c>
      <c r="AG364" s="3">
        <f t="shared" si="171"/>
        <v>42.0833333</v>
      </c>
      <c r="AH364" s="43"/>
      <c r="AI364" s="36" t="str">
        <f t="shared" si="172"/>
        <v>+</v>
      </c>
      <c r="AJ364" s="37">
        <f t="shared" si="156"/>
        <v>-55</v>
      </c>
      <c r="AK364" s="42"/>
      <c r="AL364" s="33">
        <f t="shared" si="175"/>
        <v>1872.6235677839534</v>
      </c>
      <c r="AM364" s="33">
        <f t="shared" si="176"/>
        <v>1865.0106950910431</v>
      </c>
      <c r="AN364" s="33">
        <f t="shared" si="173"/>
        <v>13128832.147704365</v>
      </c>
      <c r="AO364" s="33">
        <f t="shared" si="157"/>
        <v>57.955830638459119</v>
      </c>
      <c r="AP364" s="43"/>
      <c r="AQ364" s="34">
        <f t="shared" si="174"/>
        <v>8.2323917439891717E-2</v>
      </c>
    </row>
    <row r="365" spans="1:43" x14ac:dyDescent="0.2">
      <c r="A365" s="154">
        <f t="shared" si="177"/>
        <v>42618</v>
      </c>
      <c r="B365" s="67">
        <v>45.5</v>
      </c>
      <c r="C365" s="64">
        <v>4.9000000000000004</v>
      </c>
      <c r="D365" s="114">
        <v>14</v>
      </c>
      <c r="E365" s="114">
        <v>21.25</v>
      </c>
      <c r="F365" s="114">
        <v>7.25</v>
      </c>
      <c r="G365" s="66">
        <v>7.4</v>
      </c>
      <c r="H365" s="66"/>
      <c r="I365" s="66"/>
      <c r="J365" s="32">
        <f t="shared" si="158"/>
        <v>12.725053279494681</v>
      </c>
      <c r="K365" s="33">
        <f t="shared" si="153"/>
        <v>121.83514732111172</v>
      </c>
      <c r="L365" s="34">
        <f t="shared" si="159"/>
        <v>0.56543481331400414</v>
      </c>
      <c r="M365" s="32">
        <f t="shared" si="160"/>
        <v>1.3578568845606716</v>
      </c>
      <c r="N365" s="32">
        <f t="shared" si="161"/>
        <v>4.9000000000000004</v>
      </c>
      <c r="O365" s="32">
        <f t="shared" si="162"/>
        <v>1.1116206165071321</v>
      </c>
      <c r="P365" s="33">
        <f t="shared" si="154"/>
        <v>2.1438674974851475</v>
      </c>
      <c r="Q365" s="32">
        <f t="shared" si="163"/>
        <v>0.78601061292447638</v>
      </c>
      <c r="R365" s="33">
        <f t="shared" si="155"/>
        <v>28.064049110087492</v>
      </c>
      <c r="S365" s="32">
        <f t="shared" si="164"/>
        <v>0.62998315265974736</v>
      </c>
      <c r="T365" s="33">
        <f t="shared" si="165"/>
        <v>31.294866996067114</v>
      </c>
      <c r="U365" s="33">
        <f t="shared" si="166"/>
        <v>25.082662559601051</v>
      </c>
      <c r="V365" s="33">
        <f t="shared" si="167"/>
        <v>56.377529555668161</v>
      </c>
      <c r="Y365" s="4"/>
      <c r="Z365" s="4"/>
      <c r="AA365" s="4"/>
      <c r="AB365" s="4"/>
      <c r="AC365" s="33">
        <f t="shared" si="168"/>
        <v>7404.3359874002781</v>
      </c>
      <c r="AD365" s="33">
        <f t="shared" si="169"/>
        <v>118.32064923443438</v>
      </c>
      <c r="AE365" s="43"/>
      <c r="AF365" s="3">
        <f t="shared" si="170"/>
        <v>-10.877529555668161</v>
      </c>
      <c r="AG365" s="3">
        <f t="shared" si="171"/>
        <v>45.5</v>
      </c>
      <c r="AH365" s="43"/>
      <c r="AI365" s="36" t="str">
        <f t="shared" si="172"/>
        <v>+</v>
      </c>
      <c r="AJ365" s="37">
        <f t="shared" si="156"/>
        <v>-54</v>
      </c>
      <c r="AK365" s="42"/>
      <c r="AL365" s="33">
        <f t="shared" si="175"/>
        <v>1804.5826849098542</v>
      </c>
      <c r="AM365" s="33">
        <f t="shared" si="176"/>
        <v>1778.9622436964928</v>
      </c>
      <c r="AN365" s="33">
        <f t="shared" si="173"/>
        <v>13759807.760592122</v>
      </c>
      <c r="AO365" s="33">
        <f t="shared" si="157"/>
        <v>656.40700796730459</v>
      </c>
      <c r="AP365" s="43"/>
      <c r="AQ365" s="34">
        <f t="shared" si="174"/>
        <v>5.7152831413807212E-2</v>
      </c>
    </row>
    <row r="366" spans="1:43" x14ac:dyDescent="0.2">
      <c r="A366" s="154">
        <f t="shared" si="177"/>
        <v>42619</v>
      </c>
      <c r="B366" s="67">
        <v>65.166666599999999</v>
      </c>
      <c r="C366" s="64">
        <v>4.9000000000000004</v>
      </c>
      <c r="D366" s="114">
        <v>1</v>
      </c>
      <c r="E366" s="114">
        <v>2.25</v>
      </c>
      <c r="F366" s="114">
        <v>0.25</v>
      </c>
      <c r="G366" s="66">
        <v>0.2</v>
      </c>
      <c r="H366" s="66"/>
      <c r="I366" s="66"/>
      <c r="J366" s="32">
        <f t="shared" si="158"/>
        <v>0.90349770394428508</v>
      </c>
      <c r="K366" s="33">
        <f t="shared" si="153"/>
        <v>117.99200721469519</v>
      </c>
      <c r="L366" s="34">
        <f t="shared" si="159"/>
        <v>0.59143275398597928</v>
      </c>
      <c r="M366" s="32">
        <f t="shared" si="160"/>
        <v>0</v>
      </c>
      <c r="N366" s="32">
        <f t="shared" si="161"/>
        <v>3.2671600632118061</v>
      </c>
      <c r="O366" s="32">
        <f t="shared" si="162"/>
        <v>1.4794777471490099</v>
      </c>
      <c r="P366" s="33">
        <f t="shared" si="154"/>
        <v>1.0719337487425737</v>
      </c>
      <c r="Q366" s="32">
        <f t="shared" si="163"/>
        <v>1.0719337487425737</v>
      </c>
      <c r="R366" s="33">
        <f t="shared" si="155"/>
        <v>28.902543089699229</v>
      </c>
      <c r="S366" s="32">
        <f t="shared" si="164"/>
        <v>0.64098376753727138</v>
      </c>
      <c r="T366" s="33">
        <f t="shared" si="165"/>
        <v>42.678843699935804</v>
      </c>
      <c r="U366" s="33">
        <f t="shared" si="166"/>
        <v>25.520650003798764</v>
      </c>
      <c r="V366" s="33">
        <f t="shared" si="167"/>
        <v>68.199493703734575</v>
      </c>
      <c r="Y366" s="4"/>
      <c r="Z366" s="4"/>
      <c r="AA366" s="4"/>
      <c r="AB366" s="4"/>
      <c r="AC366" s="33">
        <f t="shared" si="168"/>
        <v>4406.5413525099839</v>
      </c>
      <c r="AD366" s="33">
        <f t="shared" si="169"/>
        <v>9.198040241147055</v>
      </c>
      <c r="AE366" s="43"/>
      <c r="AF366" s="3">
        <f t="shared" si="170"/>
        <v>-3.0328271037345758</v>
      </c>
      <c r="AG366" s="3">
        <f t="shared" si="171"/>
        <v>65.166666599999999</v>
      </c>
      <c r="AH366" s="43"/>
      <c r="AI366" s="36" t="str">
        <f t="shared" si="172"/>
        <v>+</v>
      </c>
      <c r="AJ366" s="37">
        <f t="shared" si="156"/>
        <v>-53</v>
      </c>
      <c r="AK366" s="42"/>
      <c r="AL366" s="33">
        <f t="shared" si="175"/>
        <v>1748.3637661838213</v>
      </c>
      <c r="AM366" s="33">
        <f t="shared" si="176"/>
        <v>1712.5804589019426</v>
      </c>
      <c r="AN366" s="33">
        <f t="shared" si="173"/>
        <v>14256690.339532804</v>
      </c>
      <c r="AO366" s="33">
        <f t="shared" si="157"/>
        <v>1280.4450800293537</v>
      </c>
      <c r="AP366" s="43"/>
      <c r="AQ366" s="34">
        <f t="shared" si="174"/>
        <v>2.165929378790018E-3</v>
      </c>
    </row>
    <row r="367" spans="1:43" x14ac:dyDescent="0.2">
      <c r="A367" s="154">
        <f t="shared" si="177"/>
        <v>42620</v>
      </c>
      <c r="B367" s="67">
        <v>77.666666599999999</v>
      </c>
      <c r="C367" s="64">
        <v>4.9000000000000004</v>
      </c>
      <c r="D367" s="114">
        <v>0</v>
      </c>
      <c r="E367" s="114">
        <v>0</v>
      </c>
      <c r="F367" s="114">
        <v>0.25</v>
      </c>
      <c r="G367" s="66">
        <v>0</v>
      </c>
      <c r="H367" s="66"/>
      <c r="I367" s="66"/>
      <c r="J367" s="32">
        <f t="shared" si="158"/>
        <v>8.7116871801179059E-3</v>
      </c>
      <c r="K367" s="33">
        <f t="shared" si="153"/>
        <v>113.97770775499623</v>
      </c>
      <c r="L367" s="34">
        <f t="shared" si="159"/>
        <v>0.57277673405191842</v>
      </c>
      <c r="M367" s="32">
        <f t="shared" si="160"/>
        <v>0</v>
      </c>
      <c r="N367" s="32">
        <f t="shared" si="161"/>
        <v>2.8103278323034084</v>
      </c>
      <c r="O367" s="32">
        <f t="shared" si="162"/>
        <v>1.212683314575677</v>
      </c>
      <c r="P367" s="33">
        <f t="shared" si="154"/>
        <v>0.53596687437128687</v>
      </c>
      <c r="Q367" s="32">
        <f t="shared" si="163"/>
        <v>0.53596687437128687</v>
      </c>
      <c r="R367" s="33">
        <f t="shared" si="155"/>
        <v>29.455091407775608</v>
      </c>
      <c r="S367" s="32">
        <f t="shared" si="164"/>
        <v>0.66013499649929819</v>
      </c>
      <c r="T367" s="33">
        <f t="shared" si="165"/>
        <v>21.339421849967902</v>
      </c>
      <c r="U367" s="33">
        <f t="shared" si="166"/>
        <v>26.283152638397979</v>
      </c>
      <c r="V367" s="33">
        <f t="shared" si="167"/>
        <v>47.622574488365885</v>
      </c>
      <c r="Y367" s="4"/>
      <c r="Z367" s="4"/>
      <c r="AA367" s="4"/>
      <c r="AB367" s="4"/>
      <c r="AC367" s="33">
        <f t="shared" si="168"/>
        <v>2903.2467326462274</v>
      </c>
      <c r="AD367" s="33">
        <f t="shared" si="169"/>
        <v>902.64747081235521</v>
      </c>
      <c r="AE367" s="43"/>
      <c r="AF367" s="3">
        <f t="shared" si="170"/>
        <v>30.044092111634114</v>
      </c>
      <c r="AG367" s="3">
        <f t="shared" si="171"/>
        <v>77.666666599999999</v>
      </c>
      <c r="AH367" s="43"/>
      <c r="AI367" s="36" t="str">
        <f t="shared" si="172"/>
        <v>-</v>
      </c>
      <c r="AJ367" s="37">
        <f t="shared" si="156"/>
        <v>-54</v>
      </c>
      <c r="AK367" s="42"/>
      <c r="AL367" s="33">
        <f t="shared" si="175"/>
        <v>1671.5679282424198</v>
      </c>
      <c r="AM367" s="33">
        <f t="shared" si="176"/>
        <v>1658.6986741073924</v>
      </c>
      <c r="AN367" s="33">
        <f t="shared" si="173"/>
        <v>14666487.624789475</v>
      </c>
      <c r="AO367" s="33">
        <f t="shared" si="157"/>
        <v>165.61770199191994</v>
      </c>
      <c r="AP367" s="43"/>
      <c r="AQ367" s="34">
        <f t="shared" si="174"/>
        <v>0.14964039218364092</v>
      </c>
    </row>
    <row r="368" spans="1:43" x14ac:dyDescent="0.2">
      <c r="A368" s="154">
        <f t="shared" si="177"/>
        <v>42621</v>
      </c>
      <c r="B368" s="67">
        <v>63.5833333</v>
      </c>
      <c r="C368" s="64">
        <v>4.9000000000000004</v>
      </c>
      <c r="D368" s="114">
        <v>0</v>
      </c>
      <c r="E368" s="114">
        <v>0</v>
      </c>
      <c r="F368" s="114">
        <v>0</v>
      </c>
      <c r="G368" s="66">
        <v>0</v>
      </c>
      <c r="H368" s="66"/>
      <c r="I368" s="66"/>
      <c r="J368" s="32">
        <f t="shared" si="158"/>
        <v>0</v>
      </c>
      <c r="K368" s="33">
        <f t="shared" si="153"/>
        <v>110.31726897818098</v>
      </c>
      <c r="L368" s="34">
        <f t="shared" si="159"/>
        <v>0.55328984347085552</v>
      </c>
      <c r="M368" s="32">
        <f t="shared" si="160"/>
        <v>0</v>
      </c>
      <c r="N368" s="32">
        <f t="shared" si="161"/>
        <v>2.7111202330071924</v>
      </c>
      <c r="O368" s="32">
        <f t="shared" si="162"/>
        <v>0.94931854380805525</v>
      </c>
      <c r="P368" s="33">
        <f t="shared" si="154"/>
        <v>0.26798343718564344</v>
      </c>
      <c r="Q368" s="32">
        <f t="shared" si="163"/>
        <v>0.26798343718564344</v>
      </c>
      <c r="R368" s="33">
        <f t="shared" si="155"/>
        <v>29.731654734057894</v>
      </c>
      <c r="S368" s="32">
        <f t="shared" si="164"/>
        <v>0.67275521752576706</v>
      </c>
      <c r="T368" s="33">
        <f t="shared" si="165"/>
        <v>10.669710924983951</v>
      </c>
      <c r="U368" s="33">
        <f t="shared" si="166"/>
        <v>26.785624401488871</v>
      </c>
      <c r="V368" s="33">
        <f t="shared" si="167"/>
        <v>37.45533532647282</v>
      </c>
      <c r="Y368" s="4"/>
      <c r="Z368" s="4"/>
      <c r="AA368" s="4"/>
      <c r="AB368" s="4"/>
      <c r="AC368" s="33">
        <f t="shared" si="168"/>
        <v>4619.2572776061634</v>
      </c>
      <c r="AD368" s="33">
        <f t="shared" si="169"/>
        <v>682.67227810464044</v>
      </c>
      <c r="AE368" s="43"/>
      <c r="AF368" s="3">
        <f t="shared" si="170"/>
        <v>26.127997973527179</v>
      </c>
      <c r="AG368" s="3">
        <f t="shared" si="171"/>
        <v>63.5833333</v>
      </c>
      <c r="AH368" s="43"/>
      <c r="AI368" s="36" t="str">
        <f t="shared" si="172"/>
        <v>-</v>
      </c>
      <c r="AJ368" s="37">
        <f t="shared" si="156"/>
        <v>-55</v>
      </c>
      <c r="AK368" s="42"/>
      <c r="AL368" s="33">
        <f t="shared" si="175"/>
        <v>1584.6048511391252</v>
      </c>
      <c r="AM368" s="33">
        <f t="shared" si="176"/>
        <v>1590.7335560128422</v>
      </c>
      <c r="AN368" s="33">
        <f t="shared" si="173"/>
        <v>15191676.876199394</v>
      </c>
      <c r="AO368" s="33">
        <f t="shared" si="157"/>
        <v>37.561023429122137</v>
      </c>
      <c r="AP368" s="43"/>
      <c r="AQ368" s="34">
        <f t="shared" si="174"/>
        <v>0.16885957196302123</v>
      </c>
    </row>
    <row r="369" spans="1:43" x14ac:dyDescent="0.2">
      <c r="A369" s="154">
        <f t="shared" si="177"/>
        <v>42622</v>
      </c>
      <c r="B369" s="67">
        <v>50.666666599999999</v>
      </c>
      <c r="C369" s="64">
        <v>4.9000000000000004</v>
      </c>
      <c r="D369" s="114">
        <v>0</v>
      </c>
      <c r="E369" s="114">
        <v>0</v>
      </c>
      <c r="F369" s="114">
        <v>0</v>
      </c>
      <c r="G369" s="66">
        <v>0</v>
      </c>
      <c r="H369" s="66"/>
      <c r="I369" s="66"/>
      <c r="J369" s="32">
        <f t="shared" si="158"/>
        <v>0</v>
      </c>
      <c r="K369" s="33">
        <f t="shared" si="153"/>
        <v>106.97041071008985</v>
      </c>
      <c r="L369" s="34">
        <f t="shared" si="159"/>
        <v>0.53552072319505328</v>
      </c>
      <c r="M369" s="32">
        <f t="shared" si="160"/>
        <v>0</v>
      </c>
      <c r="N369" s="32">
        <f t="shared" si="161"/>
        <v>2.6240515436557614</v>
      </c>
      <c r="O369" s="32">
        <f t="shared" si="162"/>
        <v>0.72280672443536387</v>
      </c>
      <c r="P369" s="33">
        <f t="shared" si="154"/>
        <v>0.13399171859282172</v>
      </c>
      <c r="Q369" s="32">
        <f t="shared" si="163"/>
        <v>0.13399171859282172</v>
      </c>
      <c r="R369" s="33">
        <f t="shared" si="155"/>
        <v>29.775389525865275</v>
      </c>
      <c r="S369" s="32">
        <f t="shared" si="164"/>
        <v>0.67907193262798438</v>
      </c>
      <c r="T369" s="33">
        <f t="shared" si="165"/>
        <v>5.3348554624919755</v>
      </c>
      <c r="U369" s="33">
        <f t="shared" si="166"/>
        <v>27.037123243521595</v>
      </c>
      <c r="V369" s="33">
        <f t="shared" si="167"/>
        <v>32.371978706013572</v>
      </c>
      <c r="Y369" s="4"/>
      <c r="Z369" s="4"/>
      <c r="AA369" s="4"/>
      <c r="AB369" s="4"/>
      <c r="AC369" s="33">
        <f t="shared" si="168"/>
        <v>6541.8631115519411</v>
      </c>
      <c r="AD369" s="33">
        <f t="shared" si="169"/>
        <v>334.69560513837354</v>
      </c>
      <c r="AE369" s="43"/>
      <c r="AF369" s="3">
        <f t="shared" si="170"/>
        <v>18.294687893986428</v>
      </c>
      <c r="AG369" s="3">
        <f t="shared" si="171"/>
        <v>50.666666599999999</v>
      </c>
      <c r="AH369" s="43"/>
      <c r="AI369" s="36" t="str">
        <f t="shared" si="172"/>
        <v>-</v>
      </c>
      <c r="AJ369" s="37">
        <f t="shared" si="156"/>
        <v>-56</v>
      </c>
      <c r="AK369" s="42"/>
      <c r="AL369" s="33">
        <f t="shared" si="175"/>
        <v>1492.5584174153714</v>
      </c>
      <c r="AM369" s="33">
        <f t="shared" si="176"/>
        <v>1509.851771218292</v>
      </c>
      <c r="AN369" s="33">
        <f t="shared" si="173"/>
        <v>15828716.544411093</v>
      </c>
      <c r="AO369" s="33">
        <f t="shared" si="157"/>
        <v>299.06008575298807</v>
      </c>
      <c r="AP369" s="43"/>
      <c r="AQ369" s="34">
        <f t="shared" si="174"/>
        <v>0.13037830913142154</v>
      </c>
    </row>
    <row r="370" spans="1:43" x14ac:dyDescent="0.2">
      <c r="A370" s="154">
        <f t="shared" si="177"/>
        <v>42623</v>
      </c>
      <c r="B370" s="67">
        <v>43.75</v>
      </c>
      <c r="C370" s="64">
        <v>4.9000000000000004</v>
      </c>
      <c r="D370" s="114">
        <v>0</v>
      </c>
      <c r="E370" s="114">
        <v>0</v>
      </c>
      <c r="F370" s="114">
        <v>0</v>
      </c>
      <c r="G370" s="66">
        <v>0</v>
      </c>
      <c r="H370" s="66"/>
      <c r="I370" s="66"/>
      <c r="J370" s="32">
        <f t="shared" si="158"/>
        <v>0</v>
      </c>
      <c r="K370" s="33">
        <f t="shared" si="153"/>
        <v>103.89888462886228</v>
      </c>
      <c r="L370" s="34">
        <f t="shared" si="159"/>
        <v>0.51927383839849439</v>
      </c>
      <c r="M370" s="32">
        <f t="shared" si="160"/>
        <v>0</v>
      </c>
      <c r="N370" s="32">
        <f t="shared" si="161"/>
        <v>2.5444418081526226</v>
      </c>
      <c r="O370" s="32">
        <f t="shared" si="162"/>
        <v>0.52708427307495476</v>
      </c>
      <c r="P370" s="33">
        <f t="shared" si="154"/>
        <v>6.6995859296410859E-2</v>
      </c>
      <c r="Q370" s="32">
        <f t="shared" si="163"/>
        <v>6.6995859296410859E-2</v>
      </c>
      <c r="R370" s="33">
        <f t="shared" si="155"/>
        <v>29.622402962286845</v>
      </c>
      <c r="S370" s="32">
        <f t="shared" si="164"/>
        <v>0.68007083665338675</v>
      </c>
      <c r="T370" s="33">
        <f t="shared" si="165"/>
        <v>2.6674277312459878</v>
      </c>
      <c r="U370" s="33">
        <f t="shared" si="166"/>
        <v>27.076894422310765</v>
      </c>
      <c r="V370" s="33">
        <f t="shared" si="167"/>
        <v>29.744322153556752</v>
      </c>
      <c r="Y370" s="4"/>
      <c r="Z370" s="4"/>
      <c r="AA370" s="4"/>
      <c r="AB370" s="4"/>
      <c r="AC370" s="33">
        <f t="shared" si="168"/>
        <v>7708.5680672812041</v>
      </c>
      <c r="AD370" s="33">
        <f t="shared" si="169"/>
        <v>196.1590119383512</v>
      </c>
      <c r="AE370" s="43"/>
      <c r="AF370" s="3">
        <f t="shared" si="170"/>
        <v>14.005677846443248</v>
      </c>
      <c r="AG370" s="3">
        <f t="shared" si="171"/>
        <v>43.75</v>
      </c>
      <c r="AH370" s="43"/>
      <c r="AI370" s="36" t="str">
        <f t="shared" si="172"/>
        <v>-</v>
      </c>
      <c r="AJ370" s="37">
        <f t="shared" si="156"/>
        <v>-57</v>
      </c>
      <c r="AK370" s="42"/>
      <c r="AL370" s="33">
        <f t="shared" si="175"/>
        <v>1397.8843271391609</v>
      </c>
      <c r="AM370" s="33">
        <f t="shared" si="176"/>
        <v>1422.0533198237417</v>
      </c>
      <c r="AN370" s="33">
        <f t="shared" si="173"/>
        <v>16535043.002029717</v>
      </c>
      <c r="AO370" s="33">
        <f t="shared" si="157"/>
        <v>584.1402073873237</v>
      </c>
      <c r="AP370" s="43"/>
      <c r="AQ370" s="34">
        <f t="shared" si="174"/>
        <v>0.10248307562493451</v>
      </c>
    </row>
    <row r="371" spans="1:43" x14ac:dyDescent="0.2">
      <c r="A371" s="154">
        <f t="shared" si="177"/>
        <v>42624</v>
      </c>
      <c r="B371" s="67">
        <v>39.3333333</v>
      </c>
      <c r="C371" s="64">
        <v>4.9000000000000004</v>
      </c>
      <c r="D371" s="114">
        <v>0</v>
      </c>
      <c r="E371" s="114">
        <v>0</v>
      </c>
      <c r="F371" s="114">
        <v>0</v>
      </c>
      <c r="G371" s="66">
        <v>0</v>
      </c>
      <c r="H371" s="66"/>
      <c r="I371" s="66"/>
      <c r="J371" s="32">
        <f t="shared" si="158"/>
        <v>0</v>
      </c>
      <c r="K371" s="33">
        <f t="shared" si="153"/>
        <v>101.07047027732371</v>
      </c>
      <c r="L371" s="34">
        <f t="shared" si="159"/>
        <v>0.50436351761583631</v>
      </c>
      <c r="M371" s="32">
        <f t="shared" si="160"/>
        <v>0</v>
      </c>
      <c r="N371" s="32">
        <f t="shared" si="161"/>
        <v>2.471381236317598</v>
      </c>
      <c r="O371" s="32">
        <f t="shared" si="162"/>
        <v>0.35703311522096554</v>
      </c>
      <c r="P371" s="33">
        <f t="shared" si="154"/>
        <v>3.349792964820543E-2</v>
      </c>
      <c r="Q371" s="32">
        <f t="shared" si="163"/>
        <v>3.349792964820543E-2</v>
      </c>
      <c r="R371" s="33">
        <f t="shared" si="155"/>
        <v>29.302859458795691</v>
      </c>
      <c r="S371" s="32">
        <f t="shared" si="164"/>
        <v>0.67657661871211905</v>
      </c>
      <c r="T371" s="33">
        <f t="shared" si="165"/>
        <v>1.3337138656229939</v>
      </c>
      <c r="U371" s="33">
        <f t="shared" si="166"/>
        <v>26.937772782056591</v>
      </c>
      <c r="V371" s="33">
        <f t="shared" si="167"/>
        <v>28.271486647679581</v>
      </c>
      <c r="Y371" s="4"/>
      <c r="Z371" s="4"/>
      <c r="AA371" s="4"/>
      <c r="AB371" s="4"/>
      <c r="AC371" s="33">
        <f t="shared" si="168"/>
        <v>8503.6280051918511</v>
      </c>
      <c r="AD371" s="33">
        <f t="shared" si="169"/>
        <v>122.36445135945246</v>
      </c>
      <c r="AE371" s="43"/>
      <c r="AF371" s="3">
        <f t="shared" si="170"/>
        <v>11.061846652320419</v>
      </c>
      <c r="AG371" s="3">
        <f t="shared" si="171"/>
        <v>39.3333333</v>
      </c>
      <c r="AH371" s="43"/>
      <c r="AI371" s="36" t="str">
        <f t="shared" si="172"/>
        <v>-</v>
      </c>
      <c r="AJ371" s="37">
        <f t="shared" si="156"/>
        <v>-58</v>
      </c>
      <c r="AK371" s="42"/>
      <c r="AL371" s="33">
        <f t="shared" si="175"/>
        <v>1301.7374013570732</v>
      </c>
      <c r="AM371" s="33">
        <f t="shared" si="176"/>
        <v>1329.8382017291915</v>
      </c>
      <c r="AN371" s="33">
        <f t="shared" si="173"/>
        <v>17293500.907945532</v>
      </c>
      <c r="AO371" s="33">
        <f t="shared" si="157"/>
        <v>789.6549815536456</v>
      </c>
      <c r="AP371" s="43"/>
      <c r="AQ371" s="34">
        <f t="shared" si="174"/>
        <v>7.909221948446199E-2</v>
      </c>
    </row>
    <row r="372" spans="1:43" x14ac:dyDescent="0.2">
      <c r="A372" s="154">
        <f t="shared" si="177"/>
        <v>42625</v>
      </c>
      <c r="B372" s="67">
        <v>36.0833333</v>
      </c>
      <c r="C372" s="64">
        <v>4.9000000000000004</v>
      </c>
      <c r="D372" s="114">
        <v>0</v>
      </c>
      <c r="E372" s="114">
        <v>0</v>
      </c>
      <c r="F372" s="114">
        <v>0.25</v>
      </c>
      <c r="G372" s="66">
        <v>0</v>
      </c>
      <c r="H372" s="66"/>
      <c r="I372" s="66"/>
      <c r="J372" s="32">
        <f t="shared" si="158"/>
        <v>8.7116871801179059E-3</v>
      </c>
      <c r="K372" s="33">
        <f t="shared" si="153"/>
        <v>98.462098854888893</v>
      </c>
      <c r="L372" s="34">
        <f t="shared" si="159"/>
        <v>0.49063335086079468</v>
      </c>
      <c r="M372" s="32">
        <f t="shared" si="160"/>
        <v>0</v>
      </c>
      <c r="N372" s="32">
        <f t="shared" si="161"/>
        <v>2.40854086212518</v>
      </c>
      <c r="O372" s="32">
        <f t="shared" si="162"/>
        <v>0.20854224748975453</v>
      </c>
      <c r="P372" s="33">
        <f t="shared" si="154"/>
        <v>1.6748964824102715E-2</v>
      </c>
      <c r="Q372" s="32">
        <f t="shared" si="163"/>
        <v>1.6748964824102715E-2</v>
      </c>
      <c r="R372" s="33">
        <f t="shared" si="155"/>
        <v>28.842123471279699</v>
      </c>
      <c r="S372" s="32">
        <f t="shared" si="164"/>
        <v>0.66927823500574946</v>
      </c>
      <c r="T372" s="33">
        <f t="shared" si="165"/>
        <v>0.66685693281149694</v>
      </c>
      <c r="U372" s="33">
        <f t="shared" si="166"/>
        <v>26.647188986340026</v>
      </c>
      <c r="V372" s="33">
        <f t="shared" si="167"/>
        <v>27.314045919151518</v>
      </c>
      <c r="Y372" s="4"/>
      <c r="Z372" s="4"/>
      <c r="AA372" s="4"/>
      <c r="AB372" s="4"/>
      <c r="AC372" s="33">
        <f t="shared" si="168"/>
        <v>9113.5887728064281</v>
      </c>
      <c r="AD372" s="33">
        <f t="shared" si="169"/>
        <v>76.900401167908427</v>
      </c>
      <c r="AE372" s="43"/>
      <c r="AF372" s="3">
        <f t="shared" si="170"/>
        <v>8.7692873808484819</v>
      </c>
      <c r="AG372" s="3">
        <f t="shared" si="171"/>
        <v>36.0833333</v>
      </c>
      <c r="AH372" s="43"/>
      <c r="AI372" s="36" t="str">
        <f t="shared" si="172"/>
        <v>-</v>
      </c>
      <c r="AJ372" s="37">
        <f t="shared" si="156"/>
        <v>-59</v>
      </c>
      <c r="AK372" s="42"/>
      <c r="AL372" s="33">
        <f t="shared" si="175"/>
        <v>1204.6330348464573</v>
      </c>
      <c r="AM372" s="33">
        <f t="shared" si="176"/>
        <v>1234.3730836346413</v>
      </c>
      <c r="AN372" s="33">
        <f t="shared" si="173"/>
        <v>18096606.576570954</v>
      </c>
      <c r="AO372" s="33">
        <f t="shared" si="157"/>
        <v>884.47050192355937</v>
      </c>
      <c r="AP372" s="43"/>
      <c r="AQ372" s="34">
        <f t="shared" si="174"/>
        <v>5.9062973233833603E-2</v>
      </c>
    </row>
    <row r="373" spans="1:43" x14ac:dyDescent="0.2">
      <c r="A373" s="154">
        <f t="shared" si="177"/>
        <v>42626</v>
      </c>
      <c r="B373" s="67">
        <v>34</v>
      </c>
      <c r="C373" s="64">
        <v>4.9000000000000004</v>
      </c>
      <c r="D373" s="114">
        <v>0</v>
      </c>
      <c r="E373" s="114">
        <v>0</v>
      </c>
      <c r="F373" s="114">
        <v>6</v>
      </c>
      <c r="G373" s="66">
        <v>5.6</v>
      </c>
      <c r="H373" s="66"/>
      <c r="I373" s="66"/>
      <c r="J373" s="32">
        <f t="shared" si="158"/>
        <v>2.6128136146894554</v>
      </c>
      <c r="K373" s="33">
        <f t="shared" si="153"/>
        <v>97.279011138458031</v>
      </c>
      <c r="L373" s="34">
        <f t="shared" si="159"/>
        <v>0.47797135366450921</v>
      </c>
      <c r="M373" s="32">
        <f t="shared" si="160"/>
        <v>2.3830973177334232E-2</v>
      </c>
      <c r="N373" s="32">
        <f t="shared" si="161"/>
        <v>3.6935827366907512</v>
      </c>
      <c r="O373" s="32">
        <f t="shared" si="162"/>
        <v>7.8487621252218795E-2</v>
      </c>
      <c r="P373" s="33">
        <f t="shared" si="154"/>
        <v>3.220545558938559E-2</v>
      </c>
      <c r="Q373" s="32">
        <f t="shared" si="163"/>
        <v>8.3744824120513574E-3</v>
      </c>
      <c r="R373" s="33">
        <f t="shared" si="155"/>
        <v>28.261856082024511</v>
      </c>
      <c r="S373" s="32">
        <f t="shared" si="164"/>
        <v>0.65875501050740537</v>
      </c>
      <c r="T373" s="33">
        <f t="shared" si="165"/>
        <v>0.33342846640574847</v>
      </c>
      <c r="U373" s="33">
        <f t="shared" si="166"/>
        <v>26.228208751683731</v>
      </c>
      <c r="V373" s="33">
        <f t="shared" si="167"/>
        <v>26.561637218089484</v>
      </c>
      <c r="Y373" s="4"/>
      <c r="Z373" s="4"/>
      <c r="AA373" s="4"/>
      <c r="AB373" s="4"/>
      <c r="AC373" s="33">
        <f t="shared" si="168"/>
        <v>9515.7003694749328</v>
      </c>
      <c r="AD373" s="33">
        <f t="shared" si="169"/>
        <v>55.329240875311555</v>
      </c>
      <c r="AE373" s="43"/>
      <c r="AF373" s="3">
        <f t="shared" si="170"/>
        <v>7.4383627819105165</v>
      </c>
      <c r="AG373" s="3">
        <f t="shared" si="171"/>
        <v>34</v>
      </c>
      <c r="AH373" s="43"/>
      <c r="AI373" s="36" t="str">
        <f t="shared" si="172"/>
        <v>-</v>
      </c>
      <c r="AJ373" s="37">
        <f t="shared" si="156"/>
        <v>-60</v>
      </c>
      <c r="AK373" s="42"/>
      <c r="AL373" s="33">
        <f t="shared" si="175"/>
        <v>1106.7762596347795</v>
      </c>
      <c r="AM373" s="33">
        <f t="shared" si="176"/>
        <v>1136.824632240091</v>
      </c>
      <c r="AN373" s="33">
        <f t="shared" si="173"/>
        <v>18936066.578413531</v>
      </c>
      <c r="AO373" s="33">
        <f t="shared" si="157"/>
        <v>902.90469622763112</v>
      </c>
      <c r="AP373" s="43"/>
      <c r="AQ373" s="34">
        <f t="shared" si="174"/>
        <v>4.786266511705152E-2</v>
      </c>
    </row>
    <row r="374" spans="1:43" x14ac:dyDescent="0.2">
      <c r="A374" s="154">
        <f t="shared" si="177"/>
        <v>42627</v>
      </c>
      <c r="B374" s="67">
        <v>32.0833333</v>
      </c>
      <c r="C374" s="64">
        <v>4.9000000000000004</v>
      </c>
      <c r="D374" s="114">
        <v>0</v>
      </c>
      <c r="E374" s="114">
        <v>0</v>
      </c>
      <c r="F374" s="114">
        <v>0.25</v>
      </c>
      <c r="G374" s="66">
        <v>2.2000000000000002</v>
      </c>
      <c r="H374" s="66"/>
      <c r="I374" s="66"/>
      <c r="J374" s="32">
        <f t="shared" si="158"/>
        <v>0.95303541382414958</v>
      </c>
      <c r="K374" s="33">
        <f t="shared" si="153"/>
        <v>95.393467318522241</v>
      </c>
      <c r="L374" s="34">
        <f t="shared" si="159"/>
        <v>0.47222820940999044</v>
      </c>
      <c r="M374" s="32">
        <f t="shared" si="160"/>
        <v>0</v>
      </c>
      <c r="N374" s="32">
        <f t="shared" si="161"/>
        <v>2.8169034329586156</v>
      </c>
      <c r="O374" s="32">
        <f t="shared" si="162"/>
        <v>2.1675800801328061E-2</v>
      </c>
      <c r="P374" s="33">
        <f t="shared" si="154"/>
        <v>1.6102727794692795E-2</v>
      </c>
      <c r="Q374" s="32">
        <f t="shared" si="163"/>
        <v>1.6102727794692795E-2</v>
      </c>
      <c r="R374" s="33">
        <f t="shared" si="155"/>
        <v>27.638030197805602</v>
      </c>
      <c r="S374" s="32">
        <f t="shared" si="164"/>
        <v>0.64550168502023919</v>
      </c>
      <c r="T374" s="33">
        <f t="shared" si="165"/>
        <v>0.64112712515906489</v>
      </c>
      <c r="U374" s="33">
        <f t="shared" si="166"/>
        <v>25.700530051731747</v>
      </c>
      <c r="V374" s="33">
        <f t="shared" si="167"/>
        <v>26.341657176890809</v>
      </c>
      <c r="Y374" s="4"/>
      <c r="Z374" s="4"/>
      <c r="AA374" s="4"/>
      <c r="AB374" s="4"/>
      <c r="AC374" s="33">
        <f t="shared" si="168"/>
        <v>9893.30971756283</v>
      </c>
      <c r="AD374" s="33">
        <f t="shared" si="169"/>
        <v>32.966844702682181</v>
      </c>
      <c r="AE374" s="43"/>
      <c r="AF374" s="3">
        <f t="shared" si="170"/>
        <v>5.7416761231091904</v>
      </c>
      <c r="AG374" s="3">
        <f t="shared" si="171"/>
        <v>32.0833333</v>
      </c>
      <c r="AH374" s="43"/>
      <c r="AI374" s="36" t="str">
        <f t="shared" si="172"/>
        <v>-</v>
      </c>
      <c r="AJ374" s="37">
        <f t="shared" si="156"/>
        <v>-61</v>
      </c>
      <c r="AK374" s="42"/>
      <c r="AL374" s="33">
        <f t="shared" si="175"/>
        <v>1008.699504381903</v>
      </c>
      <c r="AM374" s="33">
        <f t="shared" si="176"/>
        <v>1037.3595141455407</v>
      </c>
      <c r="AN374" s="33">
        <f t="shared" si="173"/>
        <v>19811616.567173392</v>
      </c>
      <c r="AO374" s="33">
        <f t="shared" si="157"/>
        <v>821.39615965181008</v>
      </c>
      <c r="AP374" s="43"/>
      <c r="AQ374" s="34">
        <f t="shared" si="174"/>
        <v>3.2027159028845328E-2</v>
      </c>
    </row>
    <row r="375" spans="1:43" x14ac:dyDescent="0.2">
      <c r="A375" s="154">
        <f t="shared" si="177"/>
        <v>42628</v>
      </c>
      <c r="B375" s="67">
        <v>30.4583333</v>
      </c>
      <c r="C375" s="64">
        <v>4.9000000000000004</v>
      </c>
      <c r="D375" s="114">
        <v>0</v>
      </c>
      <c r="E375" s="114">
        <v>0</v>
      </c>
      <c r="F375" s="114">
        <v>0.25</v>
      </c>
      <c r="G375" s="66">
        <v>0</v>
      </c>
      <c r="H375" s="66"/>
      <c r="I375" s="66"/>
      <c r="J375" s="32">
        <f t="shared" si="158"/>
        <v>8.7116871801179059E-3</v>
      </c>
      <c r="K375" s="33">
        <f t="shared" si="153"/>
        <v>93.128433571850138</v>
      </c>
      <c r="L375" s="34">
        <f t="shared" si="159"/>
        <v>0.4630750840704963</v>
      </c>
      <c r="M375" s="32">
        <f t="shared" si="160"/>
        <v>0</v>
      </c>
      <c r="N375" s="32">
        <f t="shared" si="161"/>
        <v>2.2737454338522212</v>
      </c>
      <c r="O375" s="32">
        <f t="shared" si="162"/>
        <v>0</v>
      </c>
      <c r="P375" s="33">
        <f t="shared" si="154"/>
        <v>8.0513638973463975E-3</v>
      </c>
      <c r="Q375" s="32">
        <f t="shared" si="163"/>
        <v>8.0513638973463975E-3</v>
      </c>
      <c r="R375" s="33">
        <f t="shared" si="155"/>
        <v>27.006776715672459</v>
      </c>
      <c r="S375" s="32">
        <f t="shared" si="164"/>
        <v>0.63125348213314481</v>
      </c>
      <c r="T375" s="33">
        <f t="shared" si="165"/>
        <v>0.32056356257953245</v>
      </c>
      <c r="U375" s="33">
        <f t="shared" si="166"/>
        <v>25.133240492338167</v>
      </c>
      <c r="V375" s="33">
        <f t="shared" si="167"/>
        <v>25.453804054917704</v>
      </c>
      <c r="Y375" s="4"/>
      <c r="Z375" s="4"/>
      <c r="AA375" s="4"/>
      <c r="AB375" s="4"/>
      <c r="AC375" s="33">
        <f t="shared" si="168"/>
        <v>10219.211976370119</v>
      </c>
      <c r="AD375" s="33">
        <f t="shared" si="169"/>
        <v>25.045312964883973</v>
      </c>
      <c r="AE375" s="43"/>
      <c r="AF375" s="3">
        <f t="shared" si="170"/>
        <v>5.0045292450822956</v>
      </c>
      <c r="AG375" s="3">
        <f t="shared" si="171"/>
        <v>30.4583333</v>
      </c>
      <c r="AH375" s="43"/>
      <c r="AI375" s="36" t="str">
        <f t="shared" si="172"/>
        <v>-</v>
      </c>
      <c r="AJ375" s="37">
        <f t="shared" si="156"/>
        <v>-62</v>
      </c>
      <c r="AK375" s="42"/>
      <c r="AL375" s="33">
        <f t="shared" si="175"/>
        <v>909.73489600705329</v>
      </c>
      <c r="AM375" s="33">
        <f t="shared" si="176"/>
        <v>936.26939605099051</v>
      </c>
      <c r="AN375" s="33">
        <f t="shared" si="173"/>
        <v>20721744.906327635</v>
      </c>
      <c r="AO375" s="33">
        <f t="shared" si="157"/>
        <v>704.07969258170408</v>
      </c>
      <c r="AP375" s="43"/>
      <c r="AQ375" s="34">
        <f t="shared" si="174"/>
        <v>2.6996918374186669E-2</v>
      </c>
    </row>
    <row r="376" spans="1:43" x14ac:dyDescent="0.2">
      <c r="A376" s="154">
        <f t="shared" si="177"/>
        <v>42629</v>
      </c>
      <c r="B376" s="67">
        <v>29.791666599999999</v>
      </c>
      <c r="C376" s="64">
        <v>4.9000000000000004</v>
      </c>
      <c r="D376" s="114">
        <v>0</v>
      </c>
      <c r="E376" s="114">
        <v>0</v>
      </c>
      <c r="F376" s="114">
        <v>0</v>
      </c>
      <c r="G376" s="66">
        <v>0</v>
      </c>
      <c r="H376" s="66"/>
      <c r="I376" s="66"/>
      <c r="J376" s="32">
        <f t="shared" si="158"/>
        <v>0</v>
      </c>
      <c r="K376" s="33">
        <f t="shared" si="153"/>
        <v>90.913242676209038</v>
      </c>
      <c r="L376" s="34">
        <f t="shared" si="159"/>
        <v>0.45207977462063176</v>
      </c>
      <c r="M376" s="32">
        <f t="shared" si="160"/>
        <v>0</v>
      </c>
      <c r="N376" s="32">
        <f t="shared" si="161"/>
        <v>2.2151908956410957</v>
      </c>
      <c r="O376" s="32">
        <f t="shared" si="162"/>
        <v>0</v>
      </c>
      <c r="P376" s="33">
        <f t="shared" si="154"/>
        <v>4.0256819486731987E-3</v>
      </c>
      <c r="Q376" s="32">
        <f t="shared" si="163"/>
        <v>4.0256819486731987E-3</v>
      </c>
      <c r="R376" s="33">
        <f t="shared" si="155"/>
        <v>26.389941082997225</v>
      </c>
      <c r="S376" s="32">
        <f t="shared" si="164"/>
        <v>0.61683563267523156</v>
      </c>
      <c r="T376" s="33">
        <f t="shared" si="165"/>
        <v>0.16028178128976622</v>
      </c>
      <c r="U376" s="33">
        <f t="shared" si="166"/>
        <v>24.559196486143478</v>
      </c>
      <c r="V376" s="33">
        <f t="shared" si="167"/>
        <v>24.719478267433246</v>
      </c>
      <c r="Y376" s="4"/>
      <c r="Z376" s="4"/>
      <c r="AA376" s="4"/>
      <c r="AB376" s="4"/>
      <c r="AC376" s="33">
        <f t="shared" si="168"/>
        <v>10354.443251724415</v>
      </c>
      <c r="AD376" s="33">
        <f t="shared" si="169"/>
        <v>25.727094481026302</v>
      </c>
      <c r="AE376" s="43"/>
      <c r="AF376" s="3">
        <f t="shared" si="170"/>
        <v>5.0721883325667534</v>
      </c>
      <c r="AG376" s="3">
        <f t="shared" si="171"/>
        <v>29.791666599999999</v>
      </c>
      <c r="AH376" s="43"/>
      <c r="AI376" s="36" t="str">
        <f t="shared" si="172"/>
        <v>-</v>
      </c>
      <c r="AJ376" s="37">
        <f t="shared" si="156"/>
        <v>-63</v>
      </c>
      <c r="AK376" s="42"/>
      <c r="AL376" s="33">
        <f t="shared" si="175"/>
        <v>810.03596184471917</v>
      </c>
      <c r="AM376" s="33">
        <f t="shared" si="176"/>
        <v>834.51261125644021</v>
      </c>
      <c r="AN376" s="33">
        <f t="shared" si="173"/>
        <v>21658516.386791606</v>
      </c>
      <c r="AO376" s="33">
        <f t="shared" si="157"/>
        <v>599.10636642430404</v>
      </c>
      <c r="AP376" s="43"/>
      <c r="AQ376" s="34">
        <f t="shared" si="174"/>
        <v>2.898685801240761E-2</v>
      </c>
    </row>
    <row r="377" spans="1:43" x14ac:dyDescent="0.2">
      <c r="A377" s="154">
        <f t="shared" si="177"/>
        <v>42630</v>
      </c>
      <c r="B377" s="67">
        <v>28.0833333</v>
      </c>
      <c r="C377" s="64">
        <v>4.9000000000000004</v>
      </c>
      <c r="D377" s="114">
        <v>0</v>
      </c>
      <c r="E377" s="114">
        <v>0</v>
      </c>
      <c r="F377" s="114">
        <v>0</v>
      </c>
      <c r="G377" s="66">
        <v>0</v>
      </c>
      <c r="H377" s="66"/>
      <c r="I377" s="66"/>
      <c r="J377" s="32">
        <f t="shared" si="158"/>
        <v>0</v>
      </c>
      <c r="K377" s="33">
        <f t="shared" si="153"/>
        <v>88.750743214493383</v>
      </c>
      <c r="L377" s="34">
        <f t="shared" si="159"/>
        <v>0.44132642075829631</v>
      </c>
      <c r="M377" s="32">
        <f t="shared" si="160"/>
        <v>0</v>
      </c>
      <c r="N377" s="32">
        <f t="shared" si="161"/>
        <v>2.1624994617156519</v>
      </c>
      <c r="O377" s="32">
        <f t="shared" si="162"/>
        <v>0</v>
      </c>
      <c r="P377" s="33">
        <f t="shared" si="154"/>
        <v>2.0128409743365994E-3</v>
      </c>
      <c r="Q377" s="32">
        <f t="shared" si="163"/>
        <v>2.0128409743365994E-3</v>
      </c>
      <c r="R377" s="33">
        <f t="shared" si="155"/>
        <v>25.787193995643179</v>
      </c>
      <c r="S377" s="32">
        <f t="shared" si="164"/>
        <v>0.60274708735404736</v>
      </c>
      <c r="T377" s="33">
        <f t="shared" si="165"/>
        <v>8.0140890644883112E-2</v>
      </c>
      <c r="U377" s="33">
        <f t="shared" si="166"/>
        <v>23.998263663170402</v>
      </c>
      <c r="V377" s="33">
        <f t="shared" si="167"/>
        <v>24.078404553815286</v>
      </c>
      <c r="Y377" s="4"/>
      <c r="Z377" s="4"/>
      <c r="AA377" s="4"/>
      <c r="AB377" s="4"/>
      <c r="AC377" s="33">
        <f t="shared" si="168"/>
        <v>10705.030662319232</v>
      </c>
      <c r="AD377" s="33">
        <f t="shared" si="169"/>
        <v>16.039454262016662</v>
      </c>
      <c r="AE377" s="43"/>
      <c r="AF377" s="3">
        <f t="shared" si="170"/>
        <v>4.0049287461847136</v>
      </c>
      <c r="AG377" s="3">
        <f t="shared" si="171"/>
        <v>28.0833333</v>
      </c>
      <c r="AH377" s="43"/>
      <c r="AI377" s="36" t="str">
        <f t="shared" si="172"/>
        <v>-</v>
      </c>
      <c r="AJ377" s="37">
        <f t="shared" si="156"/>
        <v>-64</v>
      </c>
      <c r="AK377" s="42"/>
      <c r="AL377" s="33">
        <f t="shared" si="175"/>
        <v>709.69595396876707</v>
      </c>
      <c r="AM377" s="33">
        <f t="shared" si="176"/>
        <v>731.04749316188997</v>
      </c>
      <c r="AN377" s="33">
        <f t="shared" si="173"/>
        <v>22632248.067180604</v>
      </c>
      <c r="AO377" s="33">
        <f t="shared" si="157"/>
        <v>455.88822591546347</v>
      </c>
      <c r="AP377" s="43"/>
      <c r="AQ377" s="34">
        <f t="shared" si="174"/>
        <v>2.0337252412307258E-2</v>
      </c>
    </row>
    <row r="378" spans="1:43" x14ac:dyDescent="0.2">
      <c r="A378" s="154">
        <f t="shared" si="177"/>
        <v>42631</v>
      </c>
      <c r="B378" s="67">
        <v>26.75</v>
      </c>
      <c r="C378" s="64">
        <v>4.9000000000000004</v>
      </c>
      <c r="D378" s="114">
        <v>0</v>
      </c>
      <c r="E378" s="114">
        <v>0</v>
      </c>
      <c r="F378" s="114">
        <v>4.25</v>
      </c>
      <c r="G378" s="66">
        <v>0</v>
      </c>
      <c r="H378" s="66"/>
      <c r="I378" s="66"/>
      <c r="J378" s="32">
        <f t="shared" si="158"/>
        <v>0.14809868206200441</v>
      </c>
      <c r="K378" s="33">
        <f t="shared" si="153"/>
        <v>86.703487031731598</v>
      </c>
      <c r="L378" s="34">
        <f t="shared" si="159"/>
        <v>0.43082885055579312</v>
      </c>
      <c r="M378" s="32">
        <f t="shared" si="160"/>
        <v>0</v>
      </c>
      <c r="N378" s="32">
        <f t="shared" si="161"/>
        <v>2.1953548648237895</v>
      </c>
      <c r="O378" s="32">
        <f t="shared" si="162"/>
        <v>0</v>
      </c>
      <c r="P378" s="33">
        <f t="shared" si="154"/>
        <v>1.0064204871682997E-3</v>
      </c>
      <c r="Q378" s="32">
        <f t="shared" si="163"/>
        <v>1.0064204871682997E-3</v>
      </c>
      <c r="R378" s="33">
        <f t="shared" si="155"/>
        <v>25.198213670790466</v>
      </c>
      <c r="S378" s="32">
        <f t="shared" si="164"/>
        <v>0.58898032485271468</v>
      </c>
      <c r="T378" s="33">
        <f t="shared" si="165"/>
        <v>4.0070445322441556E-2</v>
      </c>
      <c r="U378" s="33">
        <f t="shared" si="166"/>
        <v>23.450142563580304</v>
      </c>
      <c r="V378" s="33">
        <f t="shared" si="167"/>
        <v>23.490213008902742</v>
      </c>
      <c r="Y378" s="4"/>
      <c r="Z378" s="4"/>
      <c r="AA378" s="4"/>
      <c r="AB378" s="4"/>
      <c r="AC378" s="33">
        <f t="shared" si="168"/>
        <v>10982.715414695913</v>
      </c>
      <c r="AD378" s="33">
        <f t="shared" si="169"/>
        <v>10.626211227326912</v>
      </c>
      <c r="AE378" s="43"/>
      <c r="AF378" s="3">
        <f t="shared" si="170"/>
        <v>3.2597869910972577</v>
      </c>
      <c r="AG378" s="3">
        <f t="shared" si="171"/>
        <v>26.75</v>
      </c>
      <c r="AH378" s="43"/>
      <c r="AI378" s="36" t="str">
        <f t="shared" si="172"/>
        <v>-</v>
      </c>
      <c r="AJ378" s="37">
        <f t="shared" si="156"/>
        <v>-65</v>
      </c>
      <c r="AK378" s="42"/>
      <c r="AL378" s="33">
        <f t="shared" si="175"/>
        <v>608.76775454790243</v>
      </c>
      <c r="AM378" s="33">
        <f t="shared" si="176"/>
        <v>626.24904176733969</v>
      </c>
      <c r="AN378" s="33">
        <f t="shared" si="173"/>
        <v>23640353.72329348</v>
      </c>
      <c r="AO378" s="33">
        <f t="shared" si="157"/>
        <v>305.59540284846059</v>
      </c>
      <c r="AP378" s="43"/>
      <c r="AQ378" s="34">
        <f t="shared" si="174"/>
        <v>1.4850151073214307E-2</v>
      </c>
    </row>
    <row r="379" spans="1:43" x14ac:dyDescent="0.2">
      <c r="A379" s="154">
        <f t="shared" si="177"/>
        <v>42632</v>
      </c>
      <c r="B379" s="67">
        <v>26.75</v>
      </c>
      <c r="C379" s="64">
        <v>4.9000000000000004</v>
      </c>
      <c r="D379" s="114">
        <v>1.25</v>
      </c>
      <c r="E379" s="114">
        <v>6</v>
      </c>
      <c r="F379" s="114">
        <v>7.5</v>
      </c>
      <c r="G379" s="66">
        <v>9.6</v>
      </c>
      <c r="H379" s="66"/>
      <c r="I379" s="66"/>
      <c r="J379" s="32">
        <f t="shared" si="158"/>
        <v>6.0242049036180747</v>
      </c>
      <c r="K379" s="33">
        <f t="shared" si="153"/>
        <v>87.624647460175765</v>
      </c>
      <c r="L379" s="34">
        <f t="shared" si="159"/>
        <v>0.42089071374626991</v>
      </c>
      <c r="M379" s="32">
        <f t="shared" si="160"/>
        <v>0.20304447517390181</v>
      </c>
      <c r="N379" s="32">
        <f t="shared" si="161"/>
        <v>4.9000000000000004</v>
      </c>
      <c r="O379" s="32">
        <f t="shared" si="162"/>
        <v>0</v>
      </c>
      <c r="P379" s="33">
        <f t="shared" si="154"/>
        <v>0.20354768541748594</v>
      </c>
      <c r="Q379" s="32">
        <f t="shared" si="163"/>
        <v>5.0321024358414984E-4</v>
      </c>
      <c r="R379" s="33">
        <f t="shared" si="155"/>
        <v>24.622685675148997</v>
      </c>
      <c r="S379" s="32">
        <f t="shared" si="164"/>
        <v>0.5755279956414705</v>
      </c>
      <c r="T379" s="33">
        <f t="shared" si="165"/>
        <v>2.0035222661220778E-2</v>
      </c>
      <c r="U379" s="33">
        <f t="shared" si="166"/>
        <v>22.914540567206693</v>
      </c>
      <c r="V379" s="33">
        <f t="shared" si="167"/>
        <v>22.934575789867914</v>
      </c>
      <c r="Y379" s="4"/>
      <c r="Z379" s="4"/>
      <c r="AA379" s="4"/>
      <c r="AB379" s="4"/>
      <c r="AC379" s="33">
        <f t="shared" si="168"/>
        <v>10982.715414695913</v>
      </c>
      <c r="AD379" s="33">
        <f t="shared" si="169"/>
        <v>14.557461903262054</v>
      </c>
      <c r="AE379" s="43"/>
      <c r="AF379" s="3">
        <f t="shared" si="170"/>
        <v>3.8154242101320861</v>
      </c>
      <c r="AG379" s="3">
        <f t="shared" si="171"/>
        <v>26.75</v>
      </c>
      <c r="AH379" s="43"/>
      <c r="AI379" s="36" t="str">
        <f t="shared" si="172"/>
        <v>-</v>
      </c>
      <c r="AJ379" s="37">
        <f t="shared" si="156"/>
        <v>-66</v>
      </c>
      <c r="AK379" s="42"/>
      <c r="AL379" s="33">
        <f t="shared" si="175"/>
        <v>507.28391790800299</v>
      </c>
      <c r="AM379" s="33">
        <f t="shared" si="176"/>
        <v>521.45059037278941</v>
      </c>
      <c r="AN379" s="33">
        <f t="shared" si="173"/>
        <v>24670424.810235746</v>
      </c>
      <c r="AO379" s="33">
        <f t="shared" si="157"/>
        <v>200.69460872453763</v>
      </c>
      <c r="AP379" s="43"/>
      <c r="AQ379" s="34">
        <f t="shared" si="174"/>
        <v>2.0344081618673498E-2</v>
      </c>
    </row>
    <row r="380" spans="1:43" x14ac:dyDescent="0.2">
      <c r="A380" s="154">
        <f t="shared" si="177"/>
        <v>42633</v>
      </c>
      <c r="B380" s="67">
        <v>28.0833333</v>
      </c>
      <c r="C380" s="64">
        <v>4.9000000000000004</v>
      </c>
      <c r="D380" s="114">
        <v>0</v>
      </c>
      <c r="E380" s="114">
        <v>0</v>
      </c>
      <c r="F380" s="114">
        <v>0</v>
      </c>
      <c r="G380" s="66">
        <v>0</v>
      </c>
      <c r="H380" s="66"/>
      <c r="I380" s="66"/>
      <c r="J380" s="32">
        <f t="shared" si="158"/>
        <v>0</v>
      </c>
      <c r="K380" s="33">
        <f t="shared" si="153"/>
        <v>85.540371865249256</v>
      </c>
      <c r="L380" s="34">
        <f t="shared" si="159"/>
        <v>0.42536236631153285</v>
      </c>
      <c r="M380" s="32">
        <f t="shared" si="160"/>
        <v>0</v>
      </c>
      <c r="N380" s="32">
        <f t="shared" si="161"/>
        <v>2.084275594926511</v>
      </c>
      <c r="O380" s="32">
        <f t="shared" si="162"/>
        <v>0</v>
      </c>
      <c r="P380" s="33">
        <f t="shared" si="154"/>
        <v>0.10177384270874297</v>
      </c>
      <c r="Q380" s="32">
        <f t="shared" si="163"/>
        <v>0.10177384270874297</v>
      </c>
      <c r="R380" s="33">
        <f t="shared" si="155"/>
        <v>24.060302757094952</v>
      </c>
      <c r="S380" s="32">
        <f t="shared" si="164"/>
        <v>0.56238291805404417</v>
      </c>
      <c r="T380" s="33">
        <f t="shared" si="165"/>
        <v>4.0521067004406923</v>
      </c>
      <c r="U380" s="33">
        <f t="shared" si="166"/>
        <v>22.39117173733694</v>
      </c>
      <c r="V380" s="33">
        <f t="shared" si="167"/>
        <v>26.443278437777632</v>
      </c>
      <c r="Y380" s="4"/>
      <c r="Z380" s="4"/>
      <c r="AA380" s="4"/>
      <c r="AB380" s="4"/>
      <c r="AC380" s="33">
        <f t="shared" si="168"/>
        <v>10705.030662319232</v>
      </c>
      <c r="AD380" s="33">
        <f t="shared" si="169"/>
        <v>2.6897799510992284</v>
      </c>
      <c r="AE380" s="43"/>
      <c r="AF380" s="3">
        <f t="shared" si="170"/>
        <v>1.6400548622223674</v>
      </c>
      <c r="AG380" s="3">
        <f t="shared" si="171"/>
        <v>28.0833333</v>
      </c>
      <c r="AH380" s="43"/>
      <c r="AI380" s="36" t="str">
        <f t="shared" si="172"/>
        <v>-</v>
      </c>
      <c r="AJ380" s="37">
        <f t="shared" si="156"/>
        <v>-67</v>
      </c>
      <c r="AK380" s="42"/>
      <c r="AL380" s="33">
        <f t="shared" si="175"/>
        <v>409.30878391601328</v>
      </c>
      <c r="AM380" s="33">
        <f t="shared" si="176"/>
        <v>417.98547227823917</v>
      </c>
      <c r="AN380" s="33">
        <f t="shared" si="173"/>
        <v>25708938.488548033</v>
      </c>
      <c r="AO380" s="33">
        <f t="shared" si="157"/>
        <v>75.284920935186179</v>
      </c>
      <c r="AP380" s="43"/>
      <c r="AQ380" s="34">
        <f t="shared" si="174"/>
        <v>3.4105109129935335E-3</v>
      </c>
    </row>
    <row r="381" spans="1:43" x14ac:dyDescent="0.2">
      <c r="A381" s="154">
        <f t="shared" si="177"/>
        <v>42634</v>
      </c>
      <c r="B381" s="67">
        <v>30.625</v>
      </c>
      <c r="C381" s="64">
        <v>4.9000000000000004</v>
      </c>
      <c r="D381" s="114">
        <v>0</v>
      </c>
      <c r="E381" s="114">
        <v>0</v>
      </c>
      <c r="F381" s="114">
        <v>0.25</v>
      </c>
      <c r="G381" s="66">
        <v>0</v>
      </c>
      <c r="H381" s="66"/>
      <c r="I381" s="66"/>
      <c r="J381" s="32">
        <f t="shared" si="158"/>
        <v>8.7116871801179059E-3</v>
      </c>
      <c r="K381" s="33">
        <f t="shared" si="153"/>
        <v>83.509291179915479</v>
      </c>
      <c r="L381" s="34">
        <f t="shared" si="159"/>
        <v>0.41524452361771486</v>
      </c>
      <c r="M381" s="32">
        <f t="shared" si="160"/>
        <v>0</v>
      </c>
      <c r="N381" s="32">
        <f t="shared" si="161"/>
        <v>2.0397923725139062</v>
      </c>
      <c r="O381" s="32">
        <f t="shared" si="162"/>
        <v>0</v>
      </c>
      <c r="P381" s="33">
        <f t="shared" si="154"/>
        <v>5.0886921354371485E-2</v>
      </c>
      <c r="Q381" s="32">
        <f t="shared" si="163"/>
        <v>5.0886921354371485E-2</v>
      </c>
      <c r="R381" s="33">
        <f t="shared" si="155"/>
        <v>23.510764682641302</v>
      </c>
      <c r="S381" s="32">
        <f t="shared" si="164"/>
        <v>0.54953807445364899</v>
      </c>
      <c r="T381" s="33">
        <f t="shared" si="165"/>
        <v>2.0260533502203462</v>
      </c>
      <c r="U381" s="33">
        <f t="shared" si="166"/>
        <v>21.879756668061948</v>
      </c>
      <c r="V381" s="33">
        <f t="shared" si="167"/>
        <v>23.905810018282295</v>
      </c>
      <c r="Y381" s="4"/>
      <c r="Z381" s="4"/>
      <c r="AA381" s="4"/>
      <c r="AB381" s="4"/>
      <c r="AC381" s="33">
        <f t="shared" si="168"/>
        <v>10185.543041388148</v>
      </c>
      <c r="AD381" s="33">
        <f t="shared" si="169"/>
        <v>45.14751401041557</v>
      </c>
      <c r="AE381" s="43"/>
      <c r="AF381" s="3">
        <f t="shared" si="170"/>
        <v>6.7191899817177045</v>
      </c>
      <c r="AG381" s="3">
        <f t="shared" si="171"/>
        <v>30.625</v>
      </c>
      <c r="AH381" s="43"/>
      <c r="AI381" s="36" t="str">
        <f t="shared" si="172"/>
        <v>-</v>
      </c>
      <c r="AJ381" s="37">
        <f t="shared" si="156"/>
        <v>-68</v>
      </c>
      <c r="AK381" s="42"/>
      <c r="AL381" s="33">
        <f t="shared" si="175"/>
        <v>308.79618150452825</v>
      </c>
      <c r="AM381" s="33">
        <f t="shared" si="176"/>
        <v>317.06202088368889</v>
      </c>
      <c r="AN381" s="33">
        <f t="shared" si="173"/>
        <v>26742568.215750936</v>
      </c>
      <c r="AO381" s="33">
        <f t="shared" si="157"/>
        <v>68.324100642082726</v>
      </c>
      <c r="AP381" s="43"/>
      <c r="AQ381" s="34">
        <f t="shared" si="174"/>
        <v>4.813729107316278E-2</v>
      </c>
    </row>
    <row r="382" spans="1:43" x14ac:dyDescent="0.2">
      <c r="A382" s="154">
        <f t="shared" si="177"/>
        <v>42635</v>
      </c>
      <c r="B382" s="67">
        <v>27.75</v>
      </c>
      <c r="C382" s="64">
        <v>4.9000000000000004</v>
      </c>
      <c r="D382" s="114">
        <v>0</v>
      </c>
      <c r="E382" s="114">
        <v>0</v>
      </c>
      <c r="F382" s="114">
        <v>0</v>
      </c>
      <c r="G382" s="66">
        <v>0</v>
      </c>
      <c r="H382" s="66"/>
      <c r="I382" s="66"/>
      <c r="J382" s="32">
        <f t="shared" si="158"/>
        <v>0</v>
      </c>
      <c r="K382" s="33">
        <f t="shared" si="153"/>
        <v>81.522905127577687</v>
      </c>
      <c r="L382" s="34">
        <f t="shared" si="159"/>
        <v>0.40538490864036641</v>
      </c>
      <c r="M382" s="32">
        <f t="shared" si="160"/>
        <v>0</v>
      </c>
      <c r="N382" s="32">
        <f t="shared" si="161"/>
        <v>1.9863860523377956</v>
      </c>
      <c r="O382" s="32">
        <f t="shared" si="162"/>
        <v>0</v>
      </c>
      <c r="P382" s="33">
        <f t="shared" si="154"/>
        <v>2.5443460677185743E-2</v>
      </c>
      <c r="Q382" s="32">
        <f t="shared" si="163"/>
        <v>2.5443460677185743E-2</v>
      </c>
      <c r="R382" s="33">
        <f t="shared" si="155"/>
        <v>22.973778075154758</v>
      </c>
      <c r="S382" s="32">
        <f t="shared" si="164"/>
        <v>0.53698660748654381</v>
      </c>
      <c r="T382" s="33">
        <f t="shared" si="165"/>
        <v>1.0130266751101731</v>
      </c>
      <c r="U382" s="33">
        <f t="shared" si="166"/>
        <v>21.380022335112393</v>
      </c>
      <c r="V382" s="33">
        <f t="shared" si="167"/>
        <v>22.393049010222562</v>
      </c>
      <c r="Y382" s="4"/>
      <c r="Z382" s="4"/>
      <c r="AA382" s="4"/>
      <c r="AB382" s="4"/>
      <c r="AC382" s="33">
        <f t="shared" si="168"/>
        <v>10774.118511906812</v>
      </c>
      <c r="AD382" s="33">
        <f t="shared" si="169"/>
        <v>28.696923906877473</v>
      </c>
      <c r="AE382" s="43"/>
      <c r="AF382" s="3">
        <f t="shared" si="170"/>
        <v>5.3569509897774381</v>
      </c>
      <c r="AG382" s="3">
        <f t="shared" si="171"/>
        <v>27.75</v>
      </c>
      <c r="AH382" s="43"/>
      <c r="AI382" s="36" t="str">
        <f t="shared" si="172"/>
        <v>-</v>
      </c>
      <c r="AJ382" s="37">
        <f t="shared" si="156"/>
        <v>-69</v>
      </c>
      <c r="AK382" s="42"/>
      <c r="AL382" s="33">
        <f t="shared" si="175"/>
        <v>206.77081808498346</v>
      </c>
      <c r="AM382" s="33">
        <f t="shared" si="176"/>
        <v>213.26356948913863</v>
      </c>
      <c r="AN382" s="33">
        <f t="shared" si="173"/>
        <v>27826892.704332646</v>
      </c>
      <c r="AO382" s="33">
        <f t="shared" si="157"/>
        <v>42.155820796158956</v>
      </c>
      <c r="AP382" s="43"/>
      <c r="AQ382" s="34">
        <f t="shared" si="174"/>
        <v>3.7265707532671014E-2</v>
      </c>
    </row>
    <row r="383" spans="1:43" x14ac:dyDescent="0.2">
      <c r="A383" s="154">
        <f t="shared" si="177"/>
        <v>42636</v>
      </c>
      <c r="B383" s="67">
        <v>24.8333333</v>
      </c>
      <c r="C383" s="64">
        <v>4.9000000000000004</v>
      </c>
      <c r="D383" s="64">
        <v>0</v>
      </c>
      <c r="E383" s="64">
        <v>0</v>
      </c>
      <c r="F383" s="64">
        <v>0</v>
      </c>
      <c r="G383" s="63">
        <v>0</v>
      </c>
      <c r="H383" s="63"/>
      <c r="I383" s="63"/>
      <c r="J383" s="32">
        <f t="shared" si="158"/>
        <v>0</v>
      </c>
      <c r="K383" s="33">
        <f t="shared" ref="K383:K384" si="178">K382+J383-M383-N383-O383</f>
        <v>79.583768063863459</v>
      </c>
      <c r="L383" s="34">
        <f t="shared" si="159"/>
        <v>0.39574225790086254</v>
      </c>
      <c r="M383" s="32">
        <f t="shared" si="160"/>
        <v>0</v>
      </c>
      <c r="N383" s="32">
        <f t="shared" si="161"/>
        <v>1.9391370637142267</v>
      </c>
      <c r="O383" s="32">
        <f t="shared" si="162"/>
        <v>0</v>
      </c>
      <c r="P383" s="33">
        <f t="shared" ref="P383:P384" si="179">P382+M383-Q383</f>
        <v>1.2721730338592871E-2</v>
      </c>
      <c r="Q383" s="32">
        <f t="shared" si="163"/>
        <v>1.2721730338592871E-2</v>
      </c>
      <c r="R383" s="33">
        <f t="shared" ref="R383:R384" si="180">R382-S383+O383</f>
        <v>22.449056258733595</v>
      </c>
      <c r="S383" s="32">
        <f t="shared" si="164"/>
        <v>0.524721816421164</v>
      </c>
      <c r="T383" s="33">
        <f t="shared" si="165"/>
        <v>0.50651333755508654</v>
      </c>
      <c r="U383" s="33">
        <f t="shared" si="166"/>
        <v>20.891701950101897</v>
      </c>
      <c r="V383" s="33">
        <f t="shared" si="167"/>
        <v>21.398215287656988</v>
      </c>
      <c r="AC383" s="33">
        <f t="shared" si="168"/>
        <v>11388.116429933809</v>
      </c>
      <c r="AD383" s="33">
        <f t="shared" si="169"/>
        <v>11.8000357587234</v>
      </c>
      <c r="AE383" s="43"/>
      <c r="AF383" s="3">
        <f t="shared" si="170"/>
        <v>3.4351180123430112</v>
      </c>
      <c r="AG383" s="3">
        <f t="shared" si="171"/>
        <v>24.8333333</v>
      </c>
      <c r="AH383" s="43"/>
      <c r="AI383" s="36" t="str">
        <f t="shared" si="172"/>
        <v>-</v>
      </c>
      <c r="AJ383" s="37">
        <f t="shared" ref="AJ383:AJ384" si="181">IF(AI383="-",AJ382-1,AJ382+1)</f>
        <v>-70</v>
      </c>
      <c r="AK383" s="42"/>
      <c r="AL383" s="33">
        <f t="shared" si="175"/>
        <v>103.7506209428731</v>
      </c>
      <c r="AM383" s="33">
        <f t="shared" si="176"/>
        <v>106.54845139458837</v>
      </c>
      <c r="AN383" s="33">
        <f t="shared" ref="AN383:AN384" si="182">(AM383-AM$16)^2</f>
        <v>28964150.962475583</v>
      </c>
      <c r="AO383" s="33">
        <f t="shared" ref="AO383:AO384" si="183">(AM383-AL383)^2</f>
        <v>7.8278552365452763</v>
      </c>
      <c r="AP383" s="43"/>
      <c r="AQ383" s="34">
        <f t="shared" si="174"/>
        <v>1.9134331266809985E-2</v>
      </c>
    </row>
    <row r="384" spans="1:43" x14ac:dyDescent="0.2">
      <c r="A384" s="154">
        <f t="shared" si="177"/>
        <v>42637</v>
      </c>
      <c r="B384" s="67">
        <v>25</v>
      </c>
      <c r="C384" s="64">
        <v>2.6</v>
      </c>
      <c r="D384" s="64">
        <v>0</v>
      </c>
      <c r="E384" s="64">
        <v>0</v>
      </c>
      <c r="F384" s="64">
        <v>0</v>
      </c>
      <c r="G384" s="63">
        <v>0</v>
      </c>
      <c r="H384" s="63"/>
      <c r="I384" s="63"/>
      <c r="J384" s="32">
        <f t="shared" si="158"/>
        <v>0</v>
      </c>
      <c r="K384" s="33">
        <f t="shared" si="178"/>
        <v>78.579312738785575</v>
      </c>
      <c r="L384" s="34">
        <f t="shared" si="159"/>
        <v>0.38632897118380322</v>
      </c>
      <c r="M384" s="32">
        <f t="shared" si="160"/>
        <v>0</v>
      </c>
      <c r="N384" s="32">
        <f t="shared" si="161"/>
        <v>1.0044553250778885</v>
      </c>
      <c r="O384" s="32">
        <f t="shared" si="162"/>
        <v>0</v>
      </c>
      <c r="P384" s="33">
        <f t="shared" si="179"/>
        <v>6.3608651692964356E-3</v>
      </c>
      <c r="Q384" s="32">
        <f t="shared" si="163"/>
        <v>6.3608651692964356E-3</v>
      </c>
      <c r="R384" s="33">
        <f t="shared" si="180"/>
        <v>21.936319105162731</v>
      </c>
      <c r="S384" s="32">
        <f t="shared" si="164"/>
        <v>0.5127371535708648</v>
      </c>
      <c r="T384" s="33">
        <f t="shared" si="165"/>
        <v>0.25325666877754327</v>
      </c>
      <c r="U384" s="33">
        <f t="shared" si="166"/>
        <v>20.414534818099245</v>
      </c>
      <c r="V384" s="33">
        <f t="shared" si="167"/>
        <v>20.667791486876791</v>
      </c>
      <c r="AC384" s="33">
        <f t="shared" si="168"/>
        <v>11352.572494576838</v>
      </c>
      <c r="AD384" s="33">
        <f t="shared" si="169"/>
        <v>18.768030601177209</v>
      </c>
      <c r="AE384" s="43"/>
      <c r="AF384" s="3">
        <f t="shared" si="170"/>
        <v>4.3322085131232093</v>
      </c>
      <c r="AG384" s="3">
        <f t="shared" si="171"/>
        <v>25</v>
      </c>
      <c r="AH384" s="43"/>
      <c r="AI384" s="36" t="str">
        <f t="shared" si="172"/>
        <v>-</v>
      </c>
      <c r="AJ384" s="37">
        <f t="shared" si="181"/>
        <v>-71</v>
      </c>
      <c r="AK384" s="42"/>
      <c r="AL384" s="33">
        <f t="shared" si="175"/>
        <v>-1.7465140444983263E-11</v>
      </c>
      <c r="AM384" s="33">
        <f t="shared" si="176"/>
        <v>3.8113512346171774E-11</v>
      </c>
      <c r="AN384" s="33">
        <f t="shared" si="182"/>
        <v>30122355.964091487</v>
      </c>
      <c r="AO384" s="33">
        <f t="shared" si="183"/>
        <v>3.0889866460797655E-21</v>
      </c>
      <c r="AP384" s="43"/>
      <c r="AQ384" s="34">
        <f t="shared" si="174"/>
        <v>3.0028848961883532E-2</v>
      </c>
    </row>
    <row r="385" spans="3:3" x14ac:dyDescent="0.2">
      <c r="C385" s="111"/>
    </row>
    <row r="386" spans="3:3" x14ac:dyDescent="0.2">
      <c r="C386" s="111"/>
    </row>
    <row r="387" spans="3:3" x14ac:dyDescent="0.2">
      <c r="C387" s="111"/>
    </row>
    <row r="388" spans="3:3" x14ac:dyDescent="0.2">
      <c r="C388" s="111"/>
    </row>
    <row r="389" spans="3:3" x14ac:dyDescent="0.2">
      <c r="C389" s="111"/>
    </row>
    <row r="390" spans="3:3" x14ac:dyDescent="0.2">
      <c r="C390" s="111"/>
    </row>
    <row r="391" spans="3:3" x14ac:dyDescent="0.2">
      <c r="C391" s="111"/>
    </row>
    <row r="392" spans="3:3" x14ac:dyDescent="0.2">
      <c r="C392" s="111"/>
    </row>
    <row r="393" spans="3:3" x14ac:dyDescent="0.2">
      <c r="C393" s="111"/>
    </row>
    <row r="394" spans="3:3" x14ac:dyDescent="0.2">
      <c r="C394" s="111"/>
    </row>
    <row r="395" spans="3:3" x14ac:dyDescent="0.2">
      <c r="C395" s="111"/>
    </row>
    <row r="396" spans="3:3" x14ac:dyDescent="0.2">
      <c r="C396" s="111"/>
    </row>
    <row r="397" spans="3:3" x14ac:dyDescent="0.2">
      <c r="C397" s="111"/>
    </row>
    <row r="398" spans="3:3" x14ac:dyDescent="0.2">
      <c r="C398" s="111"/>
    </row>
    <row r="399" spans="3:3" x14ac:dyDescent="0.2">
      <c r="C399" s="111"/>
    </row>
    <row r="400" spans="3:3" x14ac:dyDescent="0.2">
      <c r="C400" s="111"/>
    </row>
    <row r="401" spans="3:3" x14ac:dyDescent="0.2">
      <c r="C401" s="111"/>
    </row>
    <row r="402" spans="3:3" x14ac:dyDescent="0.2">
      <c r="C402" s="111"/>
    </row>
    <row r="403" spans="3:3" x14ac:dyDescent="0.2">
      <c r="C403" s="111"/>
    </row>
    <row r="404" spans="3:3" x14ac:dyDescent="0.2">
      <c r="C404" s="111"/>
    </row>
    <row r="405" spans="3:3" x14ac:dyDescent="0.2">
      <c r="C405" s="111"/>
    </row>
    <row r="406" spans="3:3" x14ac:dyDescent="0.2">
      <c r="C406" s="111"/>
    </row>
    <row r="407" spans="3:3" x14ac:dyDescent="0.2">
      <c r="C407" s="111"/>
    </row>
    <row r="408" spans="3:3" x14ac:dyDescent="0.2">
      <c r="C408" s="111"/>
    </row>
    <row r="409" spans="3:3" x14ac:dyDescent="0.2">
      <c r="C409" s="111"/>
    </row>
    <row r="410" spans="3:3" x14ac:dyDescent="0.2">
      <c r="C410" s="111"/>
    </row>
    <row r="411" spans="3:3" x14ac:dyDescent="0.2">
      <c r="C411" s="111"/>
    </row>
    <row r="412" spans="3:3" x14ac:dyDescent="0.2">
      <c r="C412" s="111"/>
    </row>
    <row r="413" spans="3:3" x14ac:dyDescent="0.2">
      <c r="C413" s="111"/>
    </row>
    <row r="414" spans="3:3" x14ac:dyDescent="0.2">
      <c r="C414" s="111"/>
    </row>
    <row r="415" spans="3:3" x14ac:dyDescent="0.2">
      <c r="C415" s="111"/>
    </row>
    <row r="416" spans="3:3" x14ac:dyDescent="0.2">
      <c r="C416" s="111"/>
    </row>
    <row r="417" spans="3:3" x14ac:dyDescent="0.2">
      <c r="C417" s="111"/>
    </row>
    <row r="418" spans="3:3" x14ac:dyDescent="0.2">
      <c r="C418" s="111"/>
    </row>
    <row r="419" spans="3:3" x14ac:dyDescent="0.2">
      <c r="C419" s="111"/>
    </row>
    <row r="420" spans="3:3" x14ac:dyDescent="0.2">
      <c r="C420" s="111"/>
    </row>
    <row r="421" spans="3:3" x14ac:dyDescent="0.2">
      <c r="C421" s="111"/>
    </row>
    <row r="422" spans="3:3" x14ac:dyDescent="0.2">
      <c r="C422" s="111"/>
    </row>
    <row r="423" spans="3:3" x14ac:dyDescent="0.2">
      <c r="C423" s="111"/>
    </row>
    <row r="424" spans="3:3" x14ac:dyDescent="0.2">
      <c r="C424" s="111"/>
    </row>
    <row r="425" spans="3:3" x14ac:dyDescent="0.2">
      <c r="C425" s="111"/>
    </row>
    <row r="426" spans="3:3" x14ac:dyDescent="0.2">
      <c r="C426" s="111"/>
    </row>
    <row r="427" spans="3:3" x14ac:dyDescent="0.2">
      <c r="C427" s="111"/>
    </row>
    <row r="428" spans="3:3" x14ac:dyDescent="0.2">
      <c r="C428" s="111"/>
    </row>
    <row r="429" spans="3:3" x14ac:dyDescent="0.2">
      <c r="C429" s="111"/>
    </row>
    <row r="430" spans="3:3" x14ac:dyDescent="0.2">
      <c r="C430" s="111"/>
    </row>
    <row r="431" spans="3:3" x14ac:dyDescent="0.2">
      <c r="C431" s="111"/>
    </row>
    <row r="432" spans="3:3" x14ac:dyDescent="0.2">
      <c r="C432" s="111"/>
    </row>
    <row r="433" spans="3:3" x14ac:dyDescent="0.2">
      <c r="C433" s="111"/>
    </row>
    <row r="434" spans="3:3" x14ac:dyDescent="0.2">
      <c r="C434" s="111"/>
    </row>
    <row r="435" spans="3:3" x14ac:dyDescent="0.2">
      <c r="C435" s="111"/>
    </row>
    <row r="436" spans="3:3" x14ac:dyDescent="0.2">
      <c r="C436" s="111"/>
    </row>
    <row r="437" spans="3:3" x14ac:dyDescent="0.2">
      <c r="C437" s="111"/>
    </row>
    <row r="438" spans="3:3" x14ac:dyDescent="0.2">
      <c r="C438" s="111"/>
    </row>
    <row r="439" spans="3:3" x14ac:dyDescent="0.2">
      <c r="C439" s="111"/>
    </row>
    <row r="440" spans="3:3" x14ac:dyDescent="0.2">
      <c r="C440" s="111"/>
    </row>
    <row r="441" spans="3:3" x14ac:dyDescent="0.2">
      <c r="C441" s="111"/>
    </row>
    <row r="442" spans="3:3" x14ac:dyDescent="0.2">
      <c r="C442" s="111"/>
    </row>
    <row r="443" spans="3:3" x14ac:dyDescent="0.2">
      <c r="C443" s="111"/>
    </row>
    <row r="444" spans="3:3" x14ac:dyDescent="0.2">
      <c r="C444" s="111"/>
    </row>
    <row r="445" spans="3:3" x14ac:dyDescent="0.2">
      <c r="C445" s="111"/>
    </row>
    <row r="446" spans="3:3" x14ac:dyDescent="0.2">
      <c r="C446" s="111"/>
    </row>
    <row r="447" spans="3:3" x14ac:dyDescent="0.2">
      <c r="C447" s="111"/>
    </row>
    <row r="448" spans="3:3" x14ac:dyDescent="0.2">
      <c r="C448" s="111"/>
    </row>
    <row r="449" spans="3:3" x14ac:dyDescent="0.2">
      <c r="C449" s="111"/>
    </row>
    <row r="450" spans="3:3" x14ac:dyDescent="0.2">
      <c r="C450" s="111"/>
    </row>
    <row r="451" spans="3:3" x14ac:dyDescent="0.2">
      <c r="C451" s="111"/>
    </row>
    <row r="452" spans="3:3" x14ac:dyDescent="0.2">
      <c r="C452" s="111"/>
    </row>
    <row r="453" spans="3:3" x14ac:dyDescent="0.2">
      <c r="C453" s="111"/>
    </row>
    <row r="454" spans="3:3" x14ac:dyDescent="0.2">
      <c r="C454" s="111"/>
    </row>
    <row r="455" spans="3:3" x14ac:dyDescent="0.2">
      <c r="C455" s="111"/>
    </row>
    <row r="456" spans="3:3" x14ac:dyDescent="0.2">
      <c r="C456" s="111"/>
    </row>
    <row r="457" spans="3:3" x14ac:dyDescent="0.2">
      <c r="C457" s="111"/>
    </row>
    <row r="458" spans="3:3" x14ac:dyDescent="0.2">
      <c r="C458" s="111"/>
    </row>
    <row r="459" spans="3:3" x14ac:dyDescent="0.2">
      <c r="C459" s="111"/>
    </row>
    <row r="460" spans="3:3" x14ac:dyDescent="0.2">
      <c r="C460" s="111"/>
    </row>
    <row r="461" spans="3:3" x14ac:dyDescent="0.2">
      <c r="C461" s="111"/>
    </row>
    <row r="462" spans="3:3" x14ac:dyDescent="0.2">
      <c r="C462" s="111"/>
    </row>
    <row r="463" spans="3:3" x14ac:dyDescent="0.2">
      <c r="C463" s="111"/>
    </row>
    <row r="464" spans="3:3" x14ac:dyDescent="0.2">
      <c r="C464" s="111"/>
    </row>
    <row r="465" spans="3:3" x14ac:dyDescent="0.2">
      <c r="C465" s="111"/>
    </row>
    <row r="466" spans="3:3" x14ac:dyDescent="0.2">
      <c r="C466" s="111"/>
    </row>
    <row r="467" spans="3:3" x14ac:dyDescent="0.2">
      <c r="C467" s="111"/>
    </row>
    <row r="468" spans="3:3" x14ac:dyDescent="0.2">
      <c r="C468" s="111"/>
    </row>
    <row r="469" spans="3:3" x14ac:dyDescent="0.2">
      <c r="C469" s="111"/>
    </row>
    <row r="470" spans="3:3" x14ac:dyDescent="0.2">
      <c r="C470" s="111"/>
    </row>
    <row r="471" spans="3:3" x14ac:dyDescent="0.2">
      <c r="C471" s="111"/>
    </row>
    <row r="472" spans="3:3" x14ac:dyDescent="0.2">
      <c r="C472" s="111"/>
    </row>
    <row r="473" spans="3:3" x14ac:dyDescent="0.2">
      <c r="C473" s="111"/>
    </row>
    <row r="474" spans="3:3" x14ac:dyDescent="0.2">
      <c r="C474" s="111"/>
    </row>
    <row r="475" spans="3:3" x14ac:dyDescent="0.2">
      <c r="C475" s="111"/>
    </row>
    <row r="476" spans="3:3" x14ac:dyDescent="0.2">
      <c r="C476" s="111"/>
    </row>
    <row r="477" spans="3:3" x14ac:dyDescent="0.2">
      <c r="C477" s="111"/>
    </row>
    <row r="478" spans="3:3" x14ac:dyDescent="0.2">
      <c r="C478" s="111"/>
    </row>
    <row r="479" spans="3:3" x14ac:dyDescent="0.2">
      <c r="C479" s="111"/>
    </row>
    <row r="480" spans="3:3" x14ac:dyDescent="0.2">
      <c r="C480" s="111"/>
    </row>
    <row r="481" spans="3:3" x14ac:dyDescent="0.2">
      <c r="C481" s="111"/>
    </row>
    <row r="482" spans="3:3" x14ac:dyDescent="0.2">
      <c r="C482" s="111"/>
    </row>
    <row r="483" spans="3:3" x14ac:dyDescent="0.2">
      <c r="C483" s="111"/>
    </row>
    <row r="484" spans="3:3" x14ac:dyDescent="0.2">
      <c r="C484" s="111"/>
    </row>
    <row r="485" spans="3:3" x14ac:dyDescent="0.2">
      <c r="C485" s="111"/>
    </row>
    <row r="486" spans="3:3" x14ac:dyDescent="0.2">
      <c r="C486" s="111"/>
    </row>
    <row r="487" spans="3:3" x14ac:dyDescent="0.2">
      <c r="C487" s="111"/>
    </row>
    <row r="488" spans="3:3" x14ac:dyDescent="0.2">
      <c r="C488" s="111"/>
    </row>
    <row r="489" spans="3:3" x14ac:dyDescent="0.2">
      <c r="C489" s="111"/>
    </row>
    <row r="490" spans="3:3" x14ac:dyDescent="0.2">
      <c r="C490" s="111"/>
    </row>
    <row r="491" spans="3:3" x14ac:dyDescent="0.2">
      <c r="C491" s="111"/>
    </row>
    <row r="492" spans="3:3" x14ac:dyDescent="0.2">
      <c r="C492" s="111"/>
    </row>
    <row r="493" spans="3:3" x14ac:dyDescent="0.2">
      <c r="C493" s="111"/>
    </row>
    <row r="494" spans="3:3" x14ac:dyDescent="0.2">
      <c r="C494" s="111"/>
    </row>
    <row r="495" spans="3:3" x14ac:dyDescent="0.2">
      <c r="C495" s="111"/>
    </row>
    <row r="496" spans="3:3" x14ac:dyDescent="0.2">
      <c r="C496" s="111"/>
    </row>
    <row r="497" spans="3:3" x14ac:dyDescent="0.2">
      <c r="C497" s="111"/>
    </row>
    <row r="498" spans="3:3" x14ac:dyDescent="0.2">
      <c r="C498" s="111"/>
    </row>
    <row r="499" spans="3:3" x14ac:dyDescent="0.2">
      <c r="C499" s="111"/>
    </row>
    <row r="500" spans="3:3" x14ac:dyDescent="0.2">
      <c r="C500" s="111"/>
    </row>
    <row r="501" spans="3:3" x14ac:dyDescent="0.2">
      <c r="C501" s="111"/>
    </row>
    <row r="502" spans="3:3" x14ac:dyDescent="0.2">
      <c r="C502" s="111"/>
    </row>
    <row r="503" spans="3:3" x14ac:dyDescent="0.2">
      <c r="C503" s="111"/>
    </row>
    <row r="504" spans="3:3" x14ac:dyDescent="0.2">
      <c r="C504" s="111"/>
    </row>
    <row r="505" spans="3:3" x14ac:dyDescent="0.2">
      <c r="C505" s="111"/>
    </row>
    <row r="506" spans="3:3" x14ac:dyDescent="0.2">
      <c r="C506" s="111"/>
    </row>
    <row r="507" spans="3:3" x14ac:dyDescent="0.2">
      <c r="C507" s="111"/>
    </row>
    <row r="508" spans="3:3" x14ac:dyDescent="0.2">
      <c r="C508" s="111"/>
    </row>
    <row r="509" spans="3:3" x14ac:dyDescent="0.2">
      <c r="C509" s="111"/>
    </row>
    <row r="510" spans="3:3" x14ac:dyDescent="0.2">
      <c r="C510" s="111"/>
    </row>
    <row r="511" spans="3:3" x14ac:dyDescent="0.2">
      <c r="C511" s="111"/>
    </row>
    <row r="512" spans="3:3" x14ac:dyDescent="0.2">
      <c r="C512" s="111"/>
    </row>
    <row r="513" spans="3:3" x14ac:dyDescent="0.2">
      <c r="C513" s="111"/>
    </row>
    <row r="514" spans="3:3" x14ac:dyDescent="0.2">
      <c r="C514" s="111"/>
    </row>
    <row r="515" spans="3:3" x14ac:dyDescent="0.2">
      <c r="C515" s="111"/>
    </row>
    <row r="516" spans="3:3" x14ac:dyDescent="0.2">
      <c r="C516" s="111"/>
    </row>
    <row r="517" spans="3:3" x14ac:dyDescent="0.2">
      <c r="C517" s="111"/>
    </row>
    <row r="518" spans="3:3" x14ac:dyDescent="0.2">
      <c r="C518" s="111"/>
    </row>
    <row r="519" spans="3:3" x14ac:dyDescent="0.2">
      <c r="C519" s="111"/>
    </row>
    <row r="520" spans="3:3" x14ac:dyDescent="0.2">
      <c r="C520" s="111"/>
    </row>
    <row r="521" spans="3:3" x14ac:dyDescent="0.2">
      <c r="C521" s="111"/>
    </row>
    <row r="522" spans="3:3" x14ac:dyDescent="0.2">
      <c r="C522" s="111"/>
    </row>
    <row r="523" spans="3:3" x14ac:dyDescent="0.2">
      <c r="C523" s="111"/>
    </row>
    <row r="524" spans="3:3" x14ac:dyDescent="0.2">
      <c r="C524" s="111"/>
    </row>
    <row r="525" spans="3:3" x14ac:dyDescent="0.2">
      <c r="C525" s="111"/>
    </row>
    <row r="526" spans="3:3" x14ac:dyDescent="0.2">
      <c r="C526" s="111"/>
    </row>
    <row r="527" spans="3:3" x14ac:dyDescent="0.2">
      <c r="C527" s="111"/>
    </row>
    <row r="528" spans="3:3" x14ac:dyDescent="0.2">
      <c r="C528" s="111"/>
    </row>
    <row r="529" spans="3:3" x14ac:dyDescent="0.2">
      <c r="C529" s="111"/>
    </row>
    <row r="530" spans="3:3" x14ac:dyDescent="0.2">
      <c r="C530" s="111"/>
    </row>
    <row r="531" spans="3:3" x14ac:dyDescent="0.2">
      <c r="C531" s="111"/>
    </row>
    <row r="532" spans="3:3" x14ac:dyDescent="0.2">
      <c r="C532" s="111"/>
    </row>
    <row r="533" spans="3:3" x14ac:dyDescent="0.2">
      <c r="C533" s="111"/>
    </row>
    <row r="534" spans="3:3" x14ac:dyDescent="0.2">
      <c r="C534" s="111"/>
    </row>
    <row r="535" spans="3:3" x14ac:dyDescent="0.2">
      <c r="C535" s="111"/>
    </row>
    <row r="536" spans="3:3" x14ac:dyDescent="0.2">
      <c r="C536" s="111"/>
    </row>
    <row r="537" spans="3:3" x14ac:dyDescent="0.2">
      <c r="C537" s="111"/>
    </row>
    <row r="538" spans="3:3" x14ac:dyDescent="0.2">
      <c r="C538" s="111"/>
    </row>
    <row r="539" spans="3:3" x14ac:dyDescent="0.2">
      <c r="C539" s="111"/>
    </row>
    <row r="540" spans="3:3" x14ac:dyDescent="0.2">
      <c r="C540" s="111"/>
    </row>
    <row r="541" spans="3:3" x14ac:dyDescent="0.2">
      <c r="C541" s="111"/>
    </row>
    <row r="542" spans="3:3" x14ac:dyDescent="0.2">
      <c r="C542" s="111"/>
    </row>
    <row r="543" spans="3:3" x14ac:dyDescent="0.2">
      <c r="C543" s="111"/>
    </row>
    <row r="544" spans="3:3" x14ac:dyDescent="0.2">
      <c r="C544" s="111"/>
    </row>
    <row r="545" spans="3:3" x14ac:dyDescent="0.2">
      <c r="C545" s="111"/>
    </row>
    <row r="546" spans="3:3" x14ac:dyDescent="0.2">
      <c r="C546" s="111"/>
    </row>
    <row r="547" spans="3:3" x14ac:dyDescent="0.2">
      <c r="C547" s="111"/>
    </row>
  </sheetData>
  <phoneticPr fontId="0" type="noConversion"/>
  <conditionalFormatting sqref="D18:I382">
    <cfRule type="cellIs" dxfId="1" priority="2" stopIfTrue="1" operator="greaterThan">
      <formula>30</formula>
    </cfRule>
    <cfRule type="cellIs" dxfId="0" priority="3" stopIfTrue="1" operator="between">
      <formula>10</formula>
      <formula>30</formula>
    </cfRule>
  </conditionalFormatting>
  <conditionalFormatting sqref="D18:I384">
    <cfRule type="colorScale" priority="5">
      <colorScale>
        <cfvo type="min"/>
        <cfvo type="max"/>
        <color rgb="FFFCFCFF"/>
        <color rgb="FFF8696B"/>
      </colorScale>
    </cfRule>
  </conditionalFormatting>
  <hyperlinks>
    <hyperlink ref="C5" r:id="rId1" xr:uid="{00000000-0004-0000-0000-000000000000}"/>
  </hyperlinks>
  <pageMargins left="0.2" right="0.24" top="1.26" bottom="0.28000000000000003" header="0.32" footer="0.24"/>
  <pageSetup paperSize="9" scale="47" orientation="landscape" horizontalDpi="180" verticalDpi="18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3"/>
  <dimension ref="A1:K53"/>
  <sheetViews>
    <sheetView workbookViewId="0">
      <selection activeCell="J38" sqref="J38"/>
    </sheetView>
  </sheetViews>
  <sheetFormatPr defaultRowHeight="12.75" x14ac:dyDescent="0.2"/>
  <cols>
    <col min="1" max="1" width="62.28515625" customWidth="1"/>
    <col min="2" max="2" width="26.42578125" customWidth="1"/>
    <col min="3" max="3" width="29" customWidth="1"/>
  </cols>
  <sheetData>
    <row r="1" spans="1:11" x14ac:dyDescent="0.2">
      <c r="A1" s="10" t="s">
        <v>15</v>
      </c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">
      <c r="A2" s="10" t="s">
        <v>105</v>
      </c>
      <c r="B2" s="11" t="s">
        <v>18</v>
      </c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">
      <c r="A3" s="10" t="s">
        <v>106</v>
      </c>
      <c r="B3" s="11" t="s">
        <v>19</v>
      </c>
      <c r="C3" s="89"/>
      <c r="D3" s="89"/>
      <c r="E3" s="89"/>
      <c r="F3" s="89"/>
      <c r="G3" s="89"/>
      <c r="H3" s="89"/>
      <c r="I3" s="89"/>
      <c r="J3" s="89"/>
      <c r="K3" s="89"/>
    </row>
    <row r="4" spans="1:11" x14ac:dyDescent="0.2">
      <c r="A4" s="10" t="s">
        <v>290</v>
      </c>
      <c r="B4" s="11" t="s">
        <v>20</v>
      </c>
      <c r="C4" s="89"/>
      <c r="D4" s="89"/>
      <c r="E4" s="89"/>
      <c r="F4" s="89"/>
      <c r="G4" s="89"/>
      <c r="H4" s="89"/>
      <c r="I4" s="89"/>
      <c r="J4" s="89"/>
      <c r="K4" s="89"/>
    </row>
    <row r="5" spans="1:11" x14ac:dyDescent="0.2">
      <c r="A5" s="10" t="s">
        <v>107</v>
      </c>
      <c r="B5" s="11" t="s">
        <v>21</v>
      </c>
      <c r="C5" s="89"/>
      <c r="D5" s="89"/>
      <c r="E5" s="89"/>
      <c r="F5" s="89"/>
      <c r="G5" s="89"/>
      <c r="H5" s="89"/>
      <c r="I5" s="89"/>
      <c r="J5" s="89"/>
      <c r="K5" s="89"/>
    </row>
    <row r="6" spans="1:11" x14ac:dyDescent="0.2">
      <c r="A6" s="10" t="s">
        <v>111</v>
      </c>
      <c r="B6" s="11" t="s">
        <v>22</v>
      </c>
      <c r="C6" s="89"/>
      <c r="D6" s="89"/>
      <c r="E6" s="89"/>
      <c r="F6" s="89"/>
      <c r="G6" s="89"/>
      <c r="H6" s="89"/>
      <c r="I6" s="89"/>
      <c r="J6" s="89"/>
      <c r="K6" s="89"/>
    </row>
    <row r="7" spans="1:11" x14ac:dyDescent="0.2">
      <c r="A7" s="10" t="s">
        <v>112</v>
      </c>
      <c r="B7" s="12"/>
      <c r="C7" s="89"/>
      <c r="D7" s="89"/>
      <c r="E7" s="89"/>
      <c r="F7" s="89"/>
      <c r="G7" s="89"/>
      <c r="H7" s="89"/>
      <c r="I7" s="89"/>
      <c r="J7" s="89"/>
      <c r="K7" s="89"/>
    </row>
    <row r="8" spans="1:11" x14ac:dyDescent="0.2">
      <c r="A8" s="10" t="s">
        <v>113</v>
      </c>
      <c r="B8" s="12"/>
      <c r="C8" s="89"/>
      <c r="D8" s="89"/>
      <c r="E8" s="89"/>
      <c r="F8" s="89"/>
      <c r="G8" s="89"/>
      <c r="H8" s="89"/>
      <c r="I8" s="89"/>
      <c r="J8" s="89"/>
      <c r="K8" s="89"/>
    </row>
    <row r="9" spans="1:11" x14ac:dyDescent="0.2">
      <c r="A9" s="10" t="s">
        <v>36</v>
      </c>
      <c r="B9" s="11" t="s">
        <v>23</v>
      </c>
      <c r="C9" s="89"/>
      <c r="D9" s="89"/>
      <c r="E9" s="89"/>
      <c r="F9" s="89"/>
      <c r="G9" s="89"/>
      <c r="H9" s="89"/>
      <c r="I9" s="89"/>
      <c r="J9" s="89"/>
      <c r="K9" s="89"/>
    </row>
    <row r="10" spans="1:11" x14ac:dyDescent="0.2">
      <c r="A10" s="10" t="s">
        <v>114</v>
      </c>
      <c r="B10" s="11" t="s">
        <v>24</v>
      </c>
      <c r="C10" s="89"/>
      <c r="D10" s="89"/>
      <c r="E10" s="89"/>
      <c r="F10" s="89"/>
      <c r="G10" s="89"/>
      <c r="H10" s="89"/>
      <c r="I10" s="89"/>
      <c r="J10" s="89"/>
      <c r="K10" s="89"/>
    </row>
    <row r="11" spans="1:11" x14ac:dyDescent="0.2">
      <c r="A11" s="10" t="s">
        <v>115</v>
      </c>
      <c r="B11" s="11" t="s">
        <v>25</v>
      </c>
      <c r="C11" s="89"/>
      <c r="D11" s="89"/>
      <c r="E11" s="89"/>
      <c r="F11" s="89"/>
      <c r="G11" s="89"/>
      <c r="H11" s="89"/>
      <c r="I11" s="89"/>
      <c r="J11" s="89"/>
      <c r="K11" s="89"/>
    </row>
    <row r="12" spans="1:11" x14ac:dyDescent="0.2">
      <c r="A12" s="10" t="s">
        <v>116</v>
      </c>
      <c r="B12" s="11" t="s">
        <v>38</v>
      </c>
      <c r="C12" s="89"/>
      <c r="D12" s="89"/>
      <c r="E12" s="89"/>
      <c r="F12" s="89"/>
      <c r="G12" s="89"/>
      <c r="H12" s="89"/>
      <c r="I12" s="89"/>
      <c r="J12" s="89"/>
      <c r="K12" s="89"/>
    </row>
    <row r="13" spans="1:11" x14ac:dyDescent="0.2">
      <c r="A13" s="10" t="s">
        <v>291</v>
      </c>
      <c r="B13" s="12"/>
      <c r="C13" s="89"/>
      <c r="D13" s="89"/>
      <c r="E13" s="89"/>
      <c r="F13" s="89"/>
      <c r="G13" s="89"/>
      <c r="H13" s="89"/>
      <c r="I13" s="89"/>
      <c r="J13" s="89"/>
      <c r="K13" s="89"/>
    </row>
    <row r="14" spans="1:11" x14ac:dyDescent="0.2">
      <c r="A14" s="10" t="s">
        <v>293</v>
      </c>
      <c r="B14" s="12"/>
      <c r="C14" s="89"/>
      <c r="D14" s="89"/>
      <c r="E14" s="89"/>
      <c r="F14" s="89"/>
      <c r="G14" s="89"/>
      <c r="H14" s="89"/>
      <c r="I14" s="89"/>
      <c r="J14" s="89"/>
      <c r="K14" s="89"/>
    </row>
    <row r="15" spans="1:11" x14ac:dyDescent="0.2">
      <c r="A15" s="10" t="s">
        <v>292</v>
      </c>
      <c r="B15" s="12"/>
      <c r="C15" s="89"/>
      <c r="D15" s="89"/>
      <c r="E15" s="89"/>
      <c r="F15" s="89"/>
      <c r="G15" s="89"/>
      <c r="H15" s="89"/>
      <c r="I15" s="89"/>
      <c r="J15" s="89"/>
      <c r="K15" s="89"/>
    </row>
    <row r="16" spans="1:11" x14ac:dyDescent="0.2">
      <c r="A16" s="10" t="s">
        <v>16</v>
      </c>
      <c r="B16" s="12"/>
      <c r="C16" s="89"/>
      <c r="D16" s="89"/>
      <c r="E16" s="89"/>
      <c r="F16" s="89"/>
      <c r="G16" s="89"/>
      <c r="H16" s="89"/>
      <c r="I16" s="89"/>
      <c r="J16" s="89"/>
      <c r="K16" s="89"/>
    </row>
    <row r="17" spans="1:11" x14ac:dyDescent="0.2">
      <c r="A17" s="10" t="s">
        <v>117</v>
      </c>
      <c r="B17" s="11" t="s">
        <v>26</v>
      </c>
      <c r="C17" s="89"/>
      <c r="D17" s="89"/>
      <c r="E17" s="89"/>
      <c r="F17" s="89"/>
      <c r="G17" s="89"/>
      <c r="H17" s="89"/>
      <c r="I17" s="89"/>
      <c r="J17" s="89"/>
      <c r="K17" s="89"/>
    </row>
    <row r="18" spans="1:11" x14ac:dyDescent="0.2">
      <c r="A18" s="10" t="s">
        <v>295</v>
      </c>
      <c r="B18" s="12"/>
      <c r="C18" s="89"/>
      <c r="D18" s="89"/>
      <c r="E18" s="89"/>
      <c r="F18" s="89"/>
      <c r="G18" s="89"/>
      <c r="H18" s="89"/>
      <c r="I18" s="89"/>
      <c r="J18" s="89"/>
      <c r="K18" s="89"/>
    </row>
    <row r="19" spans="1:11" x14ac:dyDescent="0.2">
      <c r="A19" s="10" t="s">
        <v>296</v>
      </c>
      <c r="B19" s="12"/>
      <c r="C19" s="89"/>
      <c r="D19" s="89"/>
      <c r="E19" s="89"/>
      <c r="F19" s="89"/>
      <c r="G19" s="89"/>
      <c r="H19" s="89"/>
      <c r="I19" s="89"/>
      <c r="J19" s="89"/>
      <c r="K19" s="89"/>
    </row>
    <row r="20" spans="1:11" x14ac:dyDescent="0.2">
      <c r="A20" s="10" t="s">
        <v>294</v>
      </c>
      <c r="B20" s="12"/>
      <c r="C20" s="89"/>
      <c r="D20" s="89"/>
      <c r="E20" s="89"/>
      <c r="F20" s="89"/>
      <c r="G20" s="89"/>
      <c r="H20" s="89"/>
      <c r="I20" s="89"/>
      <c r="J20" s="89"/>
      <c r="K20" s="89"/>
    </row>
    <row r="21" spans="1:11" x14ac:dyDescent="0.2">
      <c r="A21" s="10" t="s">
        <v>16</v>
      </c>
      <c r="B21" s="12"/>
      <c r="C21" s="89"/>
      <c r="D21" s="89"/>
      <c r="E21" s="89"/>
      <c r="F21" s="89"/>
      <c r="G21" s="89"/>
      <c r="H21" s="89"/>
      <c r="I21" s="89"/>
      <c r="J21" s="89"/>
      <c r="K21" s="89"/>
    </row>
    <row r="22" spans="1:11" x14ac:dyDescent="0.2">
      <c r="A22" s="10" t="s">
        <v>118</v>
      </c>
      <c r="B22" s="11" t="s">
        <v>27</v>
      </c>
      <c r="C22" s="89"/>
      <c r="D22" s="89"/>
      <c r="E22" s="89"/>
      <c r="F22" s="89"/>
      <c r="G22" s="89"/>
      <c r="H22" s="89"/>
      <c r="I22" s="89"/>
      <c r="J22" s="89"/>
      <c r="K22" s="89"/>
    </row>
    <row r="23" spans="1:11" x14ac:dyDescent="0.2">
      <c r="A23" s="10" t="s">
        <v>119</v>
      </c>
      <c r="B23" s="12"/>
      <c r="C23" s="89"/>
      <c r="D23" s="89"/>
      <c r="E23" s="89"/>
      <c r="F23" s="89"/>
      <c r="G23" s="89"/>
      <c r="H23" s="89"/>
      <c r="I23" s="89"/>
      <c r="J23" s="89"/>
      <c r="K23" s="89"/>
    </row>
    <row r="24" spans="1:11" x14ac:dyDescent="0.2">
      <c r="A24" s="10" t="s">
        <v>17</v>
      </c>
      <c r="B24" s="12"/>
      <c r="C24" s="89"/>
      <c r="D24" s="89"/>
      <c r="E24" s="89"/>
      <c r="F24" s="89"/>
      <c r="G24" s="89"/>
      <c r="H24" s="89"/>
      <c r="I24" s="89"/>
      <c r="J24" s="89"/>
      <c r="K24" s="89"/>
    </row>
    <row r="25" spans="1:11" x14ac:dyDescent="0.2">
      <c r="A25" s="10" t="s">
        <v>120</v>
      </c>
      <c r="B25" s="12"/>
      <c r="C25" s="89"/>
      <c r="D25" s="89"/>
      <c r="E25" s="89"/>
      <c r="F25" s="89"/>
      <c r="G25" s="89"/>
      <c r="H25" s="89"/>
      <c r="I25" s="89"/>
      <c r="J25" s="89"/>
      <c r="K25" s="89"/>
    </row>
    <row r="26" spans="1:11" x14ac:dyDescent="0.2">
      <c r="A26" s="10" t="s">
        <v>16</v>
      </c>
      <c r="B26" s="12"/>
      <c r="C26" s="89"/>
      <c r="D26" s="89"/>
      <c r="E26" s="89"/>
      <c r="F26" s="89"/>
      <c r="G26" s="89"/>
      <c r="H26" s="89"/>
      <c r="I26" s="89"/>
      <c r="J26" s="89"/>
      <c r="K26" s="89"/>
    </row>
    <row r="27" spans="1:11" x14ac:dyDescent="0.2">
      <c r="A27" s="10" t="s">
        <v>121</v>
      </c>
      <c r="B27" s="11" t="s">
        <v>28</v>
      </c>
      <c r="C27" s="89"/>
      <c r="D27" s="89"/>
      <c r="E27" s="89"/>
      <c r="F27" s="89"/>
      <c r="G27" s="89"/>
      <c r="H27" s="89"/>
      <c r="I27" s="89"/>
      <c r="J27" s="89"/>
      <c r="K27" s="89"/>
    </row>
    <row r="28" spans="1:11" x14ac:dyDescent="0.2">
      <c r="A28" s="10" t="s">
        <v>122</v>
      </c>
      <c r="B28" s="11" t="s">
        <v>29</v>
      </c>
      <c r="C28" s="89"/>
      <c r="D28" s="89"/>
      <c r="E28" s="89"/>
      <c r="F28" s="89"/>
      <c r="G28" s="89"/>
      <c r="H28" s="89"/>
      <c r="I28" s="89"/>
      <c r="J28" s="89"/>
      <c r="K28" s="89"/>
    </row>
    <row r="29" spans="1:11" x14ac:dyDescent="0.2">
      <c r="A29" s="10" t="s">
        <v>123</v>
      </c>
      <c r="B29" s="12"/>
      <c r="C29" s="89"/>
      <c r="D29" s="89"/>
      <c r="E29" s="89"/>
      <c r="F29" s="89"/>
      <c r="G29" s="89"/>
      <c r="H29" s="89"/>
      <c r="I29" s="89"/>
      <c r="J29" s="89"/>
      <c r="K29" s="89"/>
    </row>
    <row r="30" spans="1:11" x14ac:dyDescent="0.2">
      <c r="A30" s="10" t="s">
        <v>124</v>
      </c>
      <c r="B30" s="12"/>
      <c r="C30" s="89"/>
      <c r="D30" s="89"/>
      <c r="E30" s="89"/>
      <c r="F30" s="89"/>
      <c r="G30" s="89"/>
      <c r="H30" s="89"/>
      <c r="I30" s="89"/>
      <c r="J30" s="89"/>
      <c r="K30" s="89"/>
    </row>
    <row r="31" spans="1:11" x14ac:dyDescent="0.2">
      <c r="A31" s="10" t="s">
        <v>16</v>
      </c>
      <c r="B31" s="12"/>
      <c r="C31" s="89"/>
      <c r="D31" s="89"/>
      <c r="E31" s="89"/>
      <c r="F31" s="89"/>
      <c r="G31" s="89"/>
      <c r="H31" s="89"/>
      <c r="I31" s="89"/>
      <c r="J31" s="89"/>
      <c r="K31" s="89"/>
    </row>
    <row r="32" spans="1:11" x14ac:dyDescent="0.2">
      <c r="A32" s="10" t="s">
        <v>125</v>
      </c>
      <c r="B32" s="11" t="s">
        <v>30</v>
      </c>
      <c r="C32" s="89"/>
      <c r="D32" s="89"/>
      <c r="E32" s="89"/>
      <c r="F32" s="89"/>
      <c r="G32" s="89"/>
      <c r="H32" s="89"/>
      <c r="I32" s="89"/>
      <c r="J32" s="89"/>
      <c r="K32" s="89"/>
    </row>
    <row r="33" spans="1:11" x14ac:dyDescent="0.2">
      <c r="A33" s="10" t="s">
        <v>126</v>
      </c>
      <c r="B33" s="11" t="s">
        <v>31</v>
      </c>
      <c r="C33" s="89"/>
      <c r="D33" s="89"/>
      <c r="E33" s="89"/>
      <c r="F33" s="89"/>
      <c r="G33" s="89"/>
      <c r="H33" s="89"/>
      <c r="I33" s="89"/>
      <c r="J33" s="89"/>
      <c r="K33" s="89"/>
    </row>
    <row r="34" spans="1:11" x14ac:dyDescent="0.2">
      <c r="A34" s="10" t="s">
        <v>127</v>
      </c>
      <c r="B34" s="11" t="s">
        <v>32</v>
      </c>
      <c r="C34" s="89"/>
      <c r="D34" s="89"/>
      <c r="E34" s="89"/>
      <c r="F34" s="89"/>
      <c r="G34" s="89"/>
      <c r="H34" s="89"/>
      <c r="I34" s="89"/>
      <c r="J34" s="89"/>
      <c r="K34" s="89"/>
    </row>
    <row r="35" spans="1:11" x14ac:dyDescent="0.2">
      <c r="A35" s="10" t="s">
        <v>128</v>
      </c>
      <c r="B35" s="11" t="s">
        <v>33</v>
      </c>
      <c r="C35" s="89"/>
      <c r="D35" s="89"/>
      <c r="E35" s="89"/>
      <c r="F35" s="89"/>
      <c r="G35" s="89"/>
      <c r="H35" s="89"/>
      <c r="I35" s="89"/>
      <c r="J35" s="89"/>
      <c r="K35" s="89"/>
    </row>
    <row r="36" spans="1:11" x14ac:dyDescent="0.2">
      <c r="A36" s="10" t="s">
        <v>129</v>
      </c>
      <c r="B36" s="11" t="s">
        <v>34</v>
      </c>
      <c r="C36" s="89"/>
      <c r="D36" s="89"/>
      <c r="E36" s="89"/>
      <c r="F36" s="89"/>
      <c r="G36" s="89"/>
      <c r="H36" s="89"/>
      <c r="I36" s="89"/>
      <c r="J36" s="89"/>
      <c r="K36" s="89"/>
    </row>
    <row r="37" spans="1:11" x14ac:dyDescent="0.2">
      <c r="A37" s="10" t="s">
        <v>37</v>
      </c>
      <c r="B37" s="11" t="s">
        <v>35</v>
      </c>
      <c r="C37" s="89"/>
      <c r="D37" s="89"/>
      <c r="E37" s="89"/>
      <c r="F37" s="89"/>
      <c r="G37" s="89"/>
      <c r="H37" s="89"/>
      <c r="I37" s="89"/>
      <c r="J37" s="89"/>
      <c r="K37" s="89"/>
    </row>
    <row r="38" spans="1:11" x14ac:dyDescent="0.2">
      <c r="B38" s="13"/>
      <c r="C38" s="89"/>
      <c r="D38" s="89"/>
      <c r="E38" s="89"/>
      <c r="F38" s="89"/>
      <c r="G38" s="89"/>
      <c r="H38" s="89"/>
      <c r="I38" s="89"/>
      <c r="J38" s="89"/>
      <c r="K38" s="89"/>
    </row>
    <row r="39" spans="1:11" x14ac:dyDescent="0.2">
      <c r="C39" s="89"/>
      <c r="D39" s="89"/>
      <c r="E39" s="89"/>
      <c r="F39" s="89"/>
      <c r="G39" s="89"/>
      <c r="H39" s="89"/>
      <c r="I39" s="89"/>
      <c r="J39" s="89"/>
      <c r="K39" s="89"/>
    </row>
    <row r="40" spans="1:11" x14ac:dyDescent="0.2">
      <c r="C40" s="89"/>
      <c r="D40" s="89"/>
      <c r="E40" s="89"/>
      <c r="F40" s="89"/>
      <c r="G40" s="89"/>
      <c r="H40" s="89"/>
      <c r="I40" s="89"/>
      <c r="J40" s="89"/>
      <c r="K40" s="89"/>
    </row>
    <row r="41" spans="1:11" x14ac:dyDescent="0.2">
      <c r="C41" s="89"/>
      <c r="D41" s="89"/>
      <c r="E41" s="89"/>
      <c r="F41" s="89"/>
      <c r="G41" s="89"/>
      <c r="H41" s="89"/>
      <c r="I41" s="89"/>
      <c r="J41" s="89"/>
      <c r="K41" s="89"/>
    </row>
    <row r="42" spans="1:11" x14ac:dyDescent="0.2">
      <c r="C42" s="89"/>
      <c r="D42" s="89"/>
      <c r="E42" s="89"/>
      <c r="F42" s="89"/>
      <c r="G42" s="89"/>
      <c r="H42" s="89"/>
      <c r="I42" s="89"/>
      <c r="J42" s="89"/>
      <c r="K42" s="89"/>
    </row>
    <row r="43" spans="1:11" x14ac:dyDescent="0.2">
      <c r="C43" s="89"/>
      <c r="D43" s="89"/>
      <c r="E43" s="89"/>
      <c r="F43" s="89"/>
      <c r="G43" s="89"/>
      <c r="H43" s="89"/>
      <c r="I43" s="89"/>
      <c r="J43" s="89"/>
      <c r="K43" s="89"/>
    </row>
    <row r="44" spans="1:11" x14ac:dyDescent="0.2">
      <c r="C44" s="89"/>
      <c r="D44" s="89"/>
      <c r="E44" s="89"/>
      <c r="F44" s="89"/>
      <c r="G44" s="89"/>
      <c r="H44" s="89"/>
      <c r="I44" s="89"/>
      <c r="J44" s="89"/>
      <c r="K44" s="89"/>
    </row>
    <row r="45" spans="1:11" x14ac:dyDescent="0.2">
      <c r="C45" s="89"/>
      <c r="D45" s="89"/>
      <c r="E45" s="89"/>
      <c r="F45" s="89"/>
      <c r="G45" s="89"/>
      <c r="H45" s="89"/>
      <c r="I45" s="89"/>
      <c r="J45" s="89"/>
      <c r="K45" s="89"/>
    </row>
    <row r="46" spans="1:11" x14ac:dyDescent="0.2">
      <c r="C46" s="89"/>
      <c r="D46" s="89"/>
      <c r="E46" s="89"/>
      <c r="F46" s="89"/>
      <c r="G46" s="89"/>
      <c r="H46" s="89"/>
      <c r="I46" s="89"/>
      <c r="J46" s="89"/>
      <c r="K46" s="89"/>
    </row>
    <row r="47" spans="1:11" x14ac:dyDescent="0.2">
      <c r="C47" s="89"/>
      <c r="D47" s="89"/>
      <c r="E47" s="89"/>
      <c r="F47" s="89"/>
      <c r="G47" s="89"/>
      <c r="H47" s="89"/>
      <c r="I47" s="89"/>
      <c r="J47" s="89"/>
      <c r="K47" s="89"/>
    </row>
    <row r="48" spans="1:11" x14ac:dyDescent="0.2">
      <c r="C48" s="89"/>
      <c r="D48" s="89"/>
      <c r="E48" s="89"/>
      <c r="F48" s="89"/>
      <c r="G48" s="89"/>
      <c r="H48" s="89"/>
      <c r="I48" s="89"/>
      <c r="J48" s="89"/>
      <c r="K48" s="89"/>
    </row>
    <row r="49" spans="3:11" x14ac:dyDescent="0.2">
      <c r="C49" s="89"/>
      <c r="D49" s="89"/>
      <c r="E49" s="89"/>
      <c r="F49" s="89"/>
      <c r="G49" s="89"/>
      <c r="H49" s="89"/>
      <c r="I49" s="89"/>
      <c r="J49" s="89"/>
      <c r="K49" s="89"/>
    </row>
    <row r="50" spans="3:11" x14ac:dyDescent="0.2">
      <c r="C50" s="89"/>
      <c r="D50" s="89"/>
      <c r="E50" s="89"/>
      <c r="F50" s="89"/>
      <c r="G50" s="89"/>
      <c r="H50" s="89"/>
      <c r="I50" s="89"/>
      <c r="J50" s="89"/>
      <c r="K50" s="89"/>
    </row>
    <row r="51" spans="3:11" x14ac:dyDescent="0.2">
      <c r="C51" s="89"/>
      <c r="D51" s="89"/>
      <c r="E51" s="89"/>
      <c r="F51" s="89"/>
      <c r="G51" s="89"/>
      <c r="H51" s="89"/>
      <c r="I51" s="89"/>
      <c r="J51" s="89"/>
      <c r="K51" s="89"/>
    </row>
    <row r="52" spans="3:11" x14ac:dyDescent="0.2">
      <c r="C52" s="89"/>
      <c r="D52" s="89"/>
      <c r="E52" s="89"/>
      <c r="F52" s="89"/>
      <c r="G52" s="89"/>
      <c r="H52" s="89"/>
      <c r="I52" s="89"/>
      <c r="J52" s="89"/>
      <c r="K52" s="89"/>
    </row>
    <row r="53" spans="3:11" x14ac:dyDescent="0.2">
      <c r="C53" s="89"/>
      <c r="D53" s="89"/>
      <c r="E53" s="89"/>
      <c r="F53" s="89"/>
      <c r="G53" s="89"/>
      <c r="H53" s="89"/>
      <c r="I53" s="89"/>
      <c r="J53" s="89"/>
      <c r="K53" s="89"/>
    </row>
  </sheetData>
  <phoneticPr fontId="0" type="noConversion"/>
  <pageMargins left="1.38" right="0.28000000000000003" top="0.5" bottom="0.28999999999999998" header="0.37" footer="0.24"/>
  <pageSetup paperSize="9" orientation="landscape" horizontalDpi="180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4" sqref="E34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4" sqref="H34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2A7A-E686-4DD7-B6B6-CA855F4834AC}">
  <dimension ref="A1:G100"/>
  <sheetViews>
    <sheetView workbookViewId="0">
      <selection activeCell="F18" sqref="F18"/>
    </sheetView>
  </sheetViews>
  <sheetFormatPr defaultRowHeight="12.75" x14ac:dyDescent="0.2"/>
  <cols>
    <col min="1" max="1" width="4" bestFit="1" customWidth="1"/>
    <col min="2" max="2" width="5" bestFit="1" customWidth="1"/>
    <col min="3" max="7" width="4" bestFit="1" customWidth="1"/>
  </cols>
  <sheetData>
    <row r="1" spans="1:7" x14ac:dyDescent="0.2">
      <c r="A1" t="s">
        <v>277</v>
      </c>
    </row>
    <row r="2" spans="1:7" x14ac:dyDescent="0.2">
      <c r="C2" s="144"/>
      <c r="D2" t="s">
        <v>6</v>
      </c>
    </row>
    <row r="3" spans="1:7" x14ac:dyDescent="0.2">
      <c r="A3" s="3">
        <f>'Smap - Diário'!B38-'Smap - Diário'!U38</f>
        <v>382.80375772834395</v>
      </c>
      <c r="B3" s="3">
        <f>'Smap - Diário'!B116-'Smap - Diário'!U116</f>
        <v>343.26799241156959</v>
      </c>
      <c r="C3" s="3">
        <f>'Smap - Diário'!B175-'Smap - Diário'!U175</f>
        <v>358.75585899126042</v>
      </c>
      <c r="D3" s="3">
        <f>'Smap - Diário'!B129-'Smap - Diário'!U129</f>
        <v>867.64299331657026</v>
      </c>
      <c r="E3" s="3"/>
      <c r="F3" s="3"/>
      <c r="G3" s="3"/>
    </row>
    <row r="4" spans="1:7" x14ac:dyDescent="0.2">
      <c r="A4" s="3">
        <f>'Smap - Diário'!B39-'Smap - Diário'!U39</f>
        <v>187.24367716331443</v>
      </c>
      <c r="B4" s="3">
        <f>'Smap - Diário'!B117-'Smap - Diário'!U117</f>
        <v>232.50442355452736</v>
      </c>
      <c r="C4" s="3">
        <f>'Smap - Diário'!B176-'Smap - Diário'!U176</f>
        <v>323.94628343212855</v>
      </c>
      <c r="D4" s="3">
        <f>'Smap - Diário'!B130-'Smap - Diário'!U130</f>
        <v>600.73960379858931</v>
      </c>
      <c r="E4" s="3"/>
      <c r="F4" s="3"/>
      <c r="G4" s="3"/>
    </row>
    <row r="5" spans="1:7" x14ac:dyDescent="0.2">
      <c r="A5" s="3">
        <f>'Smap - Diário'!B40-'Smap - Diário'!U40</f>
        <v>98.304594619300701</v>
      </c>
      <c r="B5" s="3">
        <f>'Smap - Diário'!B118-'Smap - Diário'!U118</f>
        <v>106.18218101960647</v>
      </c>
      <c r="C5" s="3">
        <f>'Smap - Diário'!B177-'Smap - Diário'!U177</f>
        <v>149.04085519564703</v>
      </c>
      <c r="D5" s="3">
        <f>'Smap - Diário'!B131-'Smap - Diário'!U131</f>
        <v>308.24514115616859</v>
      </c>
      <c r="E5" s="3"/>
      <c r="F5" s="3"/>
      <c r="G5" s="3"/>
    </row>
    <row r="6" spans="1:7" x14ac:dyDescent="0.2">
      <c r="A6" s="3">
        <f>'Smap - Diário'!B41-'Smap - Diário'!U41</f>
        <v>63.43974723871365</v>
      </c>
      <c r="B6" s="3">
        <f>'Smap - Diário'!B119-'Smap - Diário'!U119</f>
        <v>138.07512364427686</v>
      </c>
      <c r="C6" s="3">
        <f>'Smap - Diário'!B178-'Smap - Diário'!U178</f>
        <v>77.817457494895066</v>
      </c>
      <c r="D6" s="3">
        <f>'Smap - Diário'!B132-'Smap - Diário'!U132</f>
        <v>124.9023643122185</v>
      </c>
      <c r="E6" s="3"/>
      <c r="F6" s="3"/>
      <c r="G6" s="3"/>
    </row>
    <row r="7" spans="1:7" x14ac:dyDescent="0.2">
      <c r="A7" s="3">
        <f>'Smap - Diário'!B42-'Smap - Diário'!U42</f>
        <v>44.566819116231784</v>
      </c>
      <c r="B7" s="3">
        <f>'Smap - Diário'!B120-'Smap - Diário'!U120</f>
        <v>114.72117369206833</v>
      </c>
      <c r="C7" s="3">
        <f>'Smap - Diário'!B179-'Smap - Diário'!U179</f>
        <v>55.483308304598211</v>
      </c>
      <c r="D7" s="3">
        <f>'Smap - Diário'!B133-'Smap - Diário'!U133</f>
        <v>89.587631826061937</v>
      </c>
      <c r="E7" s="3"/>
      <c r="F7" s="3"/>
      <c r="G7" s="3"/>
    </row>
    <row r="8" spans="1:7" x14ac:dyDescent="0.2">
      <c r="A8" s="3">
        <f>'Smap - Diário'!B43-'Smap - Diário'!U43</f>
        <v>32.0229823285691</v>
      </c>
      <c r="B8" s="3">
        <f>'Smap - Diário'!B121-'Smap - Diário'!U121</f>
        <v>64.880304325133778</v>
      </c>
      <c r="C8" s="3">
        <f>'Smap - Diário'!B180-'Smap - Diário'!U180</f>
        <v>39.867669275552473</v>
      </c>
      <c r="D8" s="3">
        <f>'Smap - Diário'!B134-'Smap - Diário'!U134</f>
        <v>66.622315312900284</v>
      </c>
      <c r="E8" s="3"/>
      <c r="F8" s="3"/>
      <c r="G8" s="3"/>
    </row>
    <row r="9" spans="1:7" x14ac:dyDescent="0.2">
      <c r="A9" s="3">
        <f>'Smap - Diário'!B44-'Smap - Diário'!U44</f>
        <v>24.498875670288967</v>
      </c>
      <c r="B9" s="3">
        <f>'Smap - Diário'!B122-'Smap - Diário'!U122</f>
        <v>39.619687294805161</v>
      </c>
      <c r="C9" s="3">
        <f>'Smap - Diário'!B181-'Smap - Diário'!U181</f>
        <v>31.005271742217076</v>
      </c>
      <c r="D9" s="3">
        <f>'Smap - Diário'!B135-'Smap - Diário'!U135</f>
        <v>51.667012129881542</v>
      </c>
      <c r="E9" s="3"/>
      <c r="F9" s="3"/>
      <c r="G9" s="3"/>
    </row>
    <row r="10" spans="1:7" x14ac:dyDescent="0.2">
      <c r="A10" s="3">
        <f>'Smap - Diário'!B45-'Smap - Diário'!U45</f>
        <v>16.960051401000683</v>
      </c>
      <c r="B10" s="3">
        <f>'Smap - Diário'!B123-'Smap - Diário'!U123</f>
        <v>25.315004552131697</v>
      </c>
      <c r="C10" s="3">
        <f>'Smap - Diário'!B182-'Smap - Diário'!U182</f>
        <v>18.46290784433053</v>
      </c>
      <c r="D10" s="3">
        <f>'Smap - Diário'!B136-'Smap - Diário'!U136</f>
        <v>40.321696458715508</v>
      </c>
      <c r="E10" s="3"/>
      <c r="F10" s="3"/>
      <c r="G10" s="3"/>
    </row>
    <row r="11" spans="1:7" x14ac:dyDescent="0.2">
      <c r="A11" s="3">
        <f>'Smap - Diário'!B46-'Smap - Diário'!U46</f>
        <v>9.5446119928112552</v>
      </c>
      <c r="B11" s="3">
        <f>'Smap - Diário'!B124-'Smap - Diário'!U124</f>
        <v>16.819432205936891</v>
      </c>
      <c r="C11" s="3">
        <f>'Smap - Diário'!B183-'Smap - Diário'!U183</f>
        <v>9.8888733637648016</v>
      </c>
      <c r="D11" s="3">
        <f>'Smap - Diário'!B137-'Smap - Diário'!U137</f>
        <v>32.330129052581981</v>
      </c>
      <c r="E11" s="3"/>
      <c r="F11" s="3"/>
      <c r="G11" s="3"/>
    </row>
    <row r="12" spans="1:7" x14ac:dyDescent="0.2">
      <c r="A12" s="3"/>
      <c r="B12" s="3"/>
      <c r="C12" s="3">
        <f>'Smap - Diário'!B184-'Smap - Diário'!U184</f>
        <v>5.2928339350809352</v>
      </c>
      <c r="D12" s="3">
        <f>'Smap - Diário'!B138-'Smap - Diário'!U138</f>
        <v>25.363852333214822</v>
      </c>
      <c r="E12" s="3"/>
      <c r="F12" s="3"/>
      <c r="G12" s="3"/>
    </row>
    <row r="13" spans="1:7" x14ac:dyDescent="0.2">
      <c r="A13" s="3"/>
      <c r="B13" s="3"/>
      <c r="C13" s="3">
        <f>'Smap - Diário'!B185-'Smap - Diário'!U185</f>
        <v>5.7205619963650776</v>
      </c>
      <c r="D13" s="3">
        <f>'Smap - Diário'!B139-'Smap - Diário'!U139</f>
        <v>20.097921622236498</v>
      </c>
      <c r="E13" s="3"/>
      <c r="F13" s="3"/>
      <c r="G13" s="3"/>
    </row>
    <row r="14" spans="1:7" x14ac:dyDescent="0.2">
      <c r="A14" s="3"/>
      <c r="B14" s="3"/>
      <c r="C14" s="3"/>
      <c r="D14" s="3">
        <f>'Smap - Diário'!B140-'Smap - Diário'!U140</f>
        <v>16.297811466597125</v>
      </c>
      <c r="E14" s="3"/>
      <c r="F14" s="3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x14ac:dyDescent="0.2">
      <c r="A16" s="3"/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 t="s">
        <v>278</v>
      </c>
      <c r="B20" s="3"/>
      <c r="C20" s="3"/>
      <c r="D20" s="3"/>
      <c r="E20" s="3"/>
      <c r="F20" s="3"/>
      <c r="G20" s="3"/>
    </row>
    <row r="21" spans="1:7" x14ac:dyDescent="0.2">
      <c r="A21" s="3">
        <f>'Smap - Diário'!B116</f>
        <v>432.79</v>
      </c>
      <c r="B21" s="3">
        <f>'Smap - Diário'!B199</f>
        <v>79.33</v>
      </c>
      <c r="C21" s="3">
        <f>'Smap - Diário'!B279</f>
        <v>148.66666660000001</v>
      </c>
      <c r="D21" s="3"/>
      <c r="E21" s="3"/>
      <c r="F21" s="3"/>
      <c r="G21" s="3"/>
    </row>
    <row r="22" spans="1:7" x14ac:dyDescent="0.2">
      <c r="A22" s="3">
        <f>'Smap - Diário'!B117</f>
        <v>323.5</v>
      </c>
      <c r="B22" s="3">
        <f>'Smap - Diário'!B200</f>
        <v>98.75</v>
      </c>
      <c r="C22" s="3">
        <f>'Smap - Diário'!B280</f>
        <v>133.91666660000001</v>
      </c>
      <c r="D22" s="3"/>
      <c r="E22" s="3"/>
      <c r="F22" s="3"/>
      <c r="G22" s="3"/>
    </row>
    <row r="23" spans="1:7" x14ac:dyDescent="0.2">
      <c r="A23" s="3">
        <f>'Smap - Diário'!B118</f>
        <v>198.75</v>
      </c>
      <c r="B23" s="3">
        <f>'Smap - Diário'!B201</f>
        <v>179.88</v>
      </c>
      <c r="C23" s="3">
        <f>'Smap - Diário'!B281</f>
        <v>123.25</v>
      </c>
      <c r="D23" s="3"/>
      <c r="E23" s="3"/>
      <c r="G23" s="3"/>
    </row>
    <row r="24" spans="1:7" x14ac:dyDescent="0.2">
      <c r="A24" s="3">
        <f>'Smap - Diário'!B119</f>
        <v>231.58</v>
      </c>
      <c r="B24" s="3">
        <f>'Smap - Diário'!B202</f>
        <v>196.17</v>
      </c>
      <c r="C24" s="3">
        <f>'Smap - Diário'!B282</f>
        <v>115.25</v>
      </c>
      <c r="D24" s="3"/>
      <c r="E24" s="3"/>
      <c r="G24" s="3"/>
    </row>
    <row r="25" spans="1:7" x14ac:dyDescent="0.2">
      <c r="A25" s="3">
        <f>'Smap - Diário'!B120</f>
        <v>209.42</v>
      </c>
      <c r="B25" s="3">
        <f>'Smap - Diário'!B203</f>
        <v>127.33</v>
      </c>
      <c r="C25" s="3">
        <f>'Smap - Diário'!B283</f>
        <v>109.2916666</v>
      </c>
      <c r="D25" s="3"/>
      <c r="E25" s="3"/>
      <c r="G25" s="3"/>
    </row>
    <row r="26" spans="1:7" x14ac:dyDescent="0.2">
      <c r="A26" s="3">
        <f>'Smap - Diário'!B121</f>
        <v>160.46</v>
      </c>
      <c r="B26" s="3">
        <f>'Smap - Diário'!B204</f>
        <v>104.21</v>
      </c>
      <c r="C26" s="3">
        <f>'Smap - Diário'!B284</f>
        <v>104.875</v>
      </c>
      <c r="D26" s="3"/>
      <c r="G26" s="3"/>
    </row>
    <row r="27" spans="1:7" x14ac:dyDescent="0.2">
      <c r="A27" s="3">
        <f>'Smap - Diário'!B122</f>
        <v>135.46</v>
      </c>
      <c r="B27" s="3">
        <f>'Smap - Diário'!B205</f>
        <v>90.83</v>
      </c>
      <c r="C27" s="3">
        <f>'Smap - Diário'!B285</f>
        <v>100.95833330000001</v>
      </c>
      <c r="D27" s="3"/>
      <c r="G27" s="3"/>
    </row>
    <row r="28" spans="1:7" x14ac:dyDescent="0.2">
      <c r="A28" s="3">
        <f>'Smap - Diário'!B123</f>
        <v>120.92</v>
      </c>
      <c r="B28" s="3">
        <f>'Smap - Diário'!B206</f>
        <v>83.71</v>
      </c>
      <c r="C28" s="3">
        <f>'Smap - Diário'!B286</f>
        <v>97.166666599999999</v>
      </c>
    </row>
    <row r="29" spans="1:7" x14ac:dyDescent="0.2">
      <c r="A29" s="3">
        <f>'Smap - Diário'!B124</f>
        <v>111.79</v>
      </c>
      <c r="B29" s="3">
        <f>'Smap - Diário'!B207</f>
        <v>84.96</v>
      </c>
      <c r="C29" s="3">
        <f>'Smap - Diário'!B287</f>
        <v>93.666666599999999</v>
      </c>
    </row>
    <row r="30" spans="1:7" x14ac:dyDescent="0.2">
      <c r="A30" s="3">
        <f>'Smap - Diário'!B125</f>
        <v>157.41999999999999</v>
      </c>
      <c r="B30" s="3">
        <f>'Smap - Diário'!B208</f>
        <v>86.083333300000007</v>
      </c>
      <c r="C30" s="3">
        <f>'Smap - Diário'!B288</f>
        <v>81.458333300000007</v>
      </c>
    </row>
    <row r="31" spans="1:7" x14ac:dyDescent="0.2">
      <c r="A31" s="3">
        <f>'Smap - Diário'!B126</f>
        <v>337</v>
      </c>
      <c r="B31" s="3">
        <f>'Smap - Diário'!B209</f>
        <v>76.25</v>
      </c>
      <c r="C31" s="3">
        <f>'Smap - Diário'!B289</f>
        <v>64.125</v>
      </c>
    </row>
    <row r="32" spans="1:7" x14ac:dyDescent="0.2">
      <c r="A32" s="3">
        <f>'Smap - Diário'!B127</f>
        <v>850.96</v>
      </c>
      <c r="B32" s="3">
        <f>'Smap - Diário'!B210</f>
        <v>72.75</v>
      </c>
      <c r="C32" s="3">
        <f>'Smap - Diário'!B290</f>
        <v>64</v>
      </c>
    </row>
    <row r="33" spans="1:3" x14ac:dyDescent="0.2">
      <c r="A33" s="3">
        <f>'Smap - Diário'!B128</f>
        <v>944.67</v>
      </c>
      <c r="B33" s="3">
        <f>'Smap - Diário'!B211</f>
        <v>70.583333300000007</v>
      </c>
      <c r="C33" s="3">
        <f>'Smap - Diário'!B291</f>
        <v>64.875</v>
      </c>
    </row>
    <row r="34" spans="1:3" x14ac:dyDescent="0.2">
      <c r="A34" s="3">
        <f>'Smap - Diário'!B129</f>
        <v>967.08</v>
      </c>
      <c r="B34" s="3">
        <f>'Smap - Diário'!B212</f>
        <v>68.333333300000007</v>
      </c>
      <c r="C34" s="3">
        <f>'Smap - Diário'!B292</f>
        <v>66.625</v>
      </c>
    </row>
    <row r="35" spans="1:3" x14ac:dyDescent="0.2">
      <c r="A35" s="3">
        <f>'Smap - Diário'!B130</f>
        <v>704</v>
      </c>
      <c r="B35" s="3">
        <f>'Smap - Diário'!B213</f>
        <v>66.375</v>
      </c>
      <c r="C35" s="3">
        <f>'Smap - Diário'!B293</f>
        <v>62.916666599999999</v>
      </c>
    </row>
    <row r="36" spans="1:3" x14ac:dyDescent="0.2">
      <c r="A36" s="3">
        <f>'Smap - Diário'!B131</f>
        <v>414.42</v>
      </c>
      <c r="B36" s="3">
        <f>'Smap - Diário'!B214</f>
        <v>64.75</v>
      </c>
      <c r="C36" s="3">
        <f>'Smap - Diário'!B294</f>
        <v>58.5833333</v>
      </c>
    </row>
    <row r="37" spans="1:3" x14ac:dyDescent="0.2">
      <c r="A37" s="3">
        <f>'Smap - Diário'!B132</f>
        <v>232.88</v>
      </c>
      <c r="B37" s="3">
        <f>'Smap - Diário'!B215</f>
        <v>63.75</v>
      </c>
      <c r="C37" s="3">
        <f>'Smap - Diário'!B295</f>
        <v>56.25</v>
      </c>
    </row>
    <row r="38" spans="1:3" x14ac:dyDescent="0.2">
      <c r="A38" s="3">
        <f>'Smap - Diário'!B133</f>
        <v>198.5</v>
      </c>
      <c r="B38" s="3">
        <f>'Smap - Diário'!B216</f>
        <v>62.166666599999999</v>
      </c>
      <c r="C38" s="3">
        <f>'Smap - Diário'!B296</f>
        <v>54.75</v>
      </c>
    </row>
    <row r="39" spans="1:3" x14ac:dyDescent="0.2">
      <c r="A39" s="3">
        <f>'Smap - Diário'!B134</f>
        <v>175.79</v>
      </c>
      <c r="B39" s="3">
        <f>'Smap - Diário'!B217</f>
        <v>61.666666599999999</v>
      </c>
      <c r="C39" s="3">
        <f>'Smap - Diário'!B297</f>
        <v>52.916666599999999</v>
      </c>
    </row>
    <row r="40" spans="1:3" x14ac:dyDescent="0.2">
      <c r="A40" s="3">
        <f>'Smap - Diário'!B135</f>
        <v>160.54</v>
      </c>
      <c r="B40" s="3">
        <f>'Smap - Diário'!B218</f>
        <v>60.791666599999999</v>
      </c>
      <c r="C40" s="3">
        <f>'Smap - Diário'!B298</f>
        <v>51.875</v>
      </c>
    </row>
    <row r="41" spans="1:3" x14ac:dyDescent="0.2">
      <c r="A41" s="3">
        <f>'Smap - Diário'!B136</f>
        <v>148.46</v>
      </c>
      <c r="B41" s="3">
        <f>'Smap - Diário'!B219</f>
        <v>59.875</v>
      </c>
      <c r="C41" s="3">
        <f>'Smap - Diário'!B299</f>
        <v>50.541666599999999</v>
      </c>
    </row>
    <row r="42" spans="1:3" x14ac:dyDescent="0.2">
      <c r="A42" s="3">
        <f>'Smap - Diário'!B137</f>
        <v>139.38</v>
      </c>
      <c r="B42" s="3">
        <f>'Smap - Diário'!B220</f>
        <v>60.625</v>
      </c>
      <c r="C42" s="3">
        <f>'Smap - Diário'!B300</f>
        <v>49.541666599999999</v>
      </c>
    </row>
    <row r="43" spans="1:3" x14ac:dyDescent="0.2">
      <c r="A43" s="3">
        <f>'Smap - Diário'!B138</f>
        <v>131.04</v>
      </c>
      <c r="B43" s="3">
        <f>'Smap - Diário'!B221</f>
        <v>58.916666599999999</v>
      </c>
      <c r="C43" s="3">
        <f>'Smap - Diário'!B301</f>
        <v>48.375</v>
      </c>
    </row>
    <row r="44" spans="1:3" x14ac:dyDescent="0.2">
      <c r="A44" s="3">
        <f>'Smap - Diário'!B139</f>
        <v>124.17</v>
      </c>
      <c r="B44" s="3">
        <f>'Smap - Diário'!B222</f>
        <v>58</v>
      </c>
      <c r="C44" s="3">
        <f>'Smap - Diário'!B302</f>
        <v>46.9583333</v>
      </c>
    </row>
    <row r="45" spans="1:3" x14ac:dyDescent="0.2">
      <c r="A45" s="3">
        <f>'Smap - Diário'!B140</f>
        <v>118.58</v>
      </c>
      <c r="B45" s="3">
        <f>'Smap - Diário'!B223</f>
        <v>57.75</v>
      </c>
      <c r="C45" s="3">
        <f>'Smap - Diário'!B303</f>
        <v>46</v>
      </c>
    </row>
    <row r="46" spans="1:3" x14ac:dyDescent="0.2">
      <c r="A46" s="3">
        <f>'Smap - Diário'!B141</f>
        <v>121.33</v>
      </c>
      <c r="B46" s="3">
        <f>'Smap - Diário'!B224</f>
        <v>56.2083333</v>
      </c>
      <c r="C46" s="3">
        <f>'Smap - Diário'!B304</f>
        <v>45.375</v>
      </c>
    </row>
    <row r="47" spans="1:3" x14ac:dyDescent="0.2">
      <c r="A47" s="3">
        <f>'Smap - Diário'!B142</f>
        <v>125.38</v>
      </c>
      <c r="B47" s="3">
        <f>'Smap - Diário'!B225</f>
        <v>55.625</v>
      </c>
      <c r="C47" s="3">
        <f>'Smap - Diário'!B305</f>
        <v>44.7083333</v>
      </c>
    </row>
    <row r="48" spans="1:3" x14ac:dyDescent="0.2">
      <c r="A48" s="3">
        <f>'Smap - Diário'!B143</f>
        <v>112.42</v>
      </c>
      <c r="B48" s="3">
        <f>'Smap - Diário'!B226</f>
        <v>54.75</v>
      </c>
      <c r="C48" s="3">
        <f>'Smap - Diário'!B306</f>
        <v>43.3333333</v>
      </c>
    </row>
    <row r="49" spans="1:3" x14ac:dyDescent="0.2">
      <c r="A49" s="3">
        <f>'Smap - Diário'!B144</f>
        <v>118.75</v>
      </c>
      <c r="B49" s="3">
        <f>'Smap - Diário'!B227</f>
        <v>53.541666599999999</v>
      </c>
      <c r="C49" s="3">
        <f>'Smap - Diário'!B307</f>
        <v>42.8333333</v>
      </c>
    </row>
    <row r="50" spans="1:3" x14ac:dyDescent="0.2">
      <c r="A50" s="3">
        <f>'Smap - Diário'!B145</f>
        <v>125.75</v>
      </c>
      <c r="B50" s="3">
        <f>'Smap - Diário'!B228</f>
        <v>53</v>
      </c>
      <c r="C50" s="3">
        <f>'Smap - Diário'!B308</f>
        <v>42</v>
      </c>
    </row>
    <row r="51" spans="1:3" x14ac:dyDescent="0.2">
      <c r="A51" s="3">
        <f>'Smap - Diário'!B146</f>
        <v>110.13</v>
      </c>
      <c r="B51" s="3">
        <f>'Smap - Diário'!B229</f>
        <v>52.416666599999999</v>
      </c>
      <c r="C51" s="3">
        <f>'Smap - Diário'!B309</f>
        <v>41.166666599999999</v>
      </c>
    </row>
    <row r="52" spans="1:3" x14ac:dyDescent="0.2">
      <c r="A52" s="3">
        <f>'Smap - Diário'!B147</f>
        <v>112.46</v>
      </c>
      <c r="B52" s="3">
        <f>'Smap - Diário'!B230</f>
        <v>52</v>
      </c>
      <c r="C52" s="3">
        <f>'Smap - Diário'!B310</f>
        <v>40.875</v>
      </c>
    </row>
    <row r="53" spans="1:3" x14ac:dyDescent="0.2">
      <c r="A53" s="3">
        <f>'Smap - Diário'!B148</f>
        <v>106.83</v>
      </c>
      <c r="B53" s="3">
        <f>'Smap - Diário'!B231</f>
        <v>51.791666599999999</v>
      </c>
      <c r="C53" s="3">
        <f>'Smap - Diário'!B311</f>
        <v>40</v>
      </c>
    </row>
    <row r="54" spans="1:3" x14ac:dyDescent="0.2">
      <c r="A54" s="3">
        <f>'Smap - Diário'!B149</f>
        <v>98.33</v>
      </c>
      <c r="B54" s="3">
        <f>'Smap - Diário'!B232</f>
        <v>51.0833333</v>
      </c>
      <c r="C54" s="3">
        <f>'Smap - Diário'!B312</f>
        <v>39.791666599999999</v>
      </c>
    </row>
    <row r="55" spans="1:3" x14ac:dyDescent="0.2">
      <c r="A55" s="3">
        <f>'Smap - Diário'!B150</f>
        <v>92.13</v>
      </c>
      <c r="B55" s="3">
        <f>'Smap - Diário'!B233</f>
        <v>68.833333300000007</v>
      </c>
      <c r="C55" s="3">
        <f>'Smap - Diário'!B313</f>
        <v>38.75</v>
      </c>
    </row>
    <row r="56" spans="1:3" x14ac:dyDescent="0.2">
      <c r="A56" s="3">
        <f>'Smap - Diário'!B151</f>
        <v>116.5</v>
      </c>
      <c r="B56" s="3">
        <f>'Smap - Diário'!B234</f>
        <v>85.833333300000007</v>
      </c>
      <c r="C56" s="3">
        <f>'Smap - Diário'!B314</f>
        <v>48.916666599999999</v>
      </c>
    </row>
    <row r="57" spans="1:3" x14ac:dyDescent="0.2">
      <c r="A57" s="3"/>
      <c r="B57" s="3">
        <f>'Smap - Diário'!B235</f>
        <v>79.791666599999999</v>
      </c>
      <c r="C57" s="3">
        <f>'Smap - Diário'!B315</f>
        <v>64.083333300000007</v>
      </c>
    </row>
    <row r="58" spans="1:3" x14ac:dyDescent="0.2">
      <c r="A58" s="3"/>
      <c r="B58" s="3">
        <f>'Smap - Diário'!B236</f>
        <v>64.5</v>
      </c>
      <c r="C58" s="3">
        <f>'Smap - Diário'!B316</f>
        <v>79.833333300000007</v>
      </c>
    </row>
    <row r="59" spans="1:3" x14ac:dyDescent="0.2">
      <c r="A59" s="3"/>
      <c r="B59" s="3">
        <f>'Smap - Diário'!B237</f>
        <v>57.7083333</v>
      </c>
      <c r="C59" s="3">
        <f>'Smap - Diário'!B317</f>
        <v>54.2083333</v>
      </c>
    </row>
    <row r="60" spans="1:3" x14ac:dyDescent="0.2">
      <c r="A60" s="3"/>
      <c r="B60" s="3">
        <f>'Smap - Diário'!B238</f>
        <v>54.8333333</v>
      </c>
      <c r="C60" s="3">
        <f>'Smap - Diário'!B318</f>
        <v>45.875</v>
      </c>
    </row>
    <row r="61" spans="1:3" x14ac:dyDescent="0.2">
      <c r="A61" s="3"/>
      <c r="B61" s="3">
        <f>'Smap - Diário'!B239</f>
        <v>53</v>
      </c>
      <c r="C61" s="3">
        <f>'Smap - Diário'!B319</f>
        <v>42.541666599999999</v>
      </c>
    </row>
    <row r="62" spans="1:3" x14ac:dyDescent="0.2">
      <c r="A62" s="3"/>
      <c r="B62" s="3">
        <f>'Smap - Diário'!B240</f>
        <v>52.2083333</v>
      </c>
      <c r="C62" s="3">
        <f>'Smap - Diário'!B320</f>
        <v>40.8333333</v>
      </c>
    </row>
    <row r="63" spans="1:3" x14ac:dyDescent="0.2">
      <c r="A63" s="3"/>
      <c r="B63" s="3">
        <f>'Smap - Diário'!B241</f>
        <v>51.9583333</v>
      </c>
      <c r="C63" s="3">
        <f>'Smap - Diário'!B321</f>
        <v>39.625</v>
      </c>
    </row>
    <row r="64" spans="1:3" x14ac:dyDescent="0.2">
      <c r="A64" s="3"/>
      <c r="B64" s="3">
        <f>'Smap - Diário'!B242</f>
        <v>51</v>
      </c>
      <c r="C64" s="3">
        <f>'Smap - Diário'!B322</f>
        <v>38.041666599999999</v>
      </c>
    </row>
    <row r="65" spans="1:3" x14ac:dyDescent="0.2">
      <c r="A65" s="3"/>
      <c r="B65" s="3">
        <f>'Smap - Diário'!B243</f>
        <v>50.791666599999999</v>
      </c>
      <c r="C65" s="3">
        <f>'Smap - Diário'!B323</f>
        <v>37.25</v>
      </c>
    </row>
    <row r="66" spans="1:3" x14ac:dyDescent="0.2">
      <c r="A66" s="3"/>
      <c r="B66" s="3">
        <f>'Smap - Diário'!B244</f>
        <v>50.9583333</v>
      </c>
      <c r="C66" s="3">
        <f>'Smap - Diário'!B324</f>
        <v>36.75</v>
      </c>
    </row>
    <row r="67" spans="1:3" x14ac:dyDescent="0.2">
      <c r="A67" s="3"/>
      <c r="B67" s="3">
        <f>'Smap - Diário'!B245</f>
        <v>57.791666599999999</v>
      </c>
      <c r="C67" s="3">
        <f>'Smap - Diário'!B325</f>
        <v>35.875</v>
      </c>
    </row>
    <row r="68" spans="1:3" x14ac:dyDescent="0.2">
      <c r="A68" s="3"/>
      <c r="B68" s="3"/>
      <c r="C68" s="3">
        <f>'Smap - Diário'!B326</f>
        <v>35</v>
      </c>
    </row>
    <row r="69" spans="1:3" x14ac:dyDescent="0.2">
      <c r="A69" s="3"/>
      <c r="B69" s="3"/>
      <c r="C69" s="3">
        <f>'Smap - Diário'!B327</f>
        <v>34.541666599999999</v>
      </c>
    </row>
    <row r="70" spans="1:3" x14ac:dyDescent="0.2">
      <c r="A70" s="3"/>
      <c r="B70" s="3"/>
      <c r="C70" s="3">
        <f>'Smap - Diário'!B328</f>
        <v>33.8333333</v>
      </c>
    </row>
    <row r="71" spans="1:3" x14ac:dyDescent="0.2">
      <c r="A71" s="3"/>
      <c r="B71" s="3"/>
      <c r="C71" s="3">
        <f>'Smap - Diário'!B329</f>
        <v>33</v>
      </c>
    </row>
    <row r="72" spans="1:3" x14ac:dyDescent="0.2">
      <c r="A72" s="3"/>
      <c r="B72" s="3"/>
      <c r="C72" s="3">
        <f>'Smap - Diário'!B330</f>
        <v>33</v>
      </c>
    </row>
    <row r="73" spans="1:3" x14ac:dyDescent="0.2">
      <c r="A73" s="3"/>
      <c r="B73" s="3"/>
      <c r="C73" s="3">
        <f>'Smap - Diário'!B331</f>
        <v>32.7083333</v>
      </c>
    </row>
    <row r="74" spans="1:3" x14ac:dyDescent="0.2">
      <c r="A74" s="3"/>
      <c r="B74" s="3"/>
      <c r="C74" s="3">
        <f>'Smap - Diário'!B332</f>
        <v>32</v>
      </c>
    </row>
    <row r="75" spans="1:3" x14ac:dyDescent="0.2">
      <c r="A75" s="3"/>
      <c r="B75" s="3"/>
      <c r="C75" s="3">
        <f>'Smap - Diário'!B333</f>
        <v>31.625</v>
      </c>
    </row>
    <row r="76" spans="1:3" x14ac:dyDescent="0.2">
      <c r="A76" s="3"/>
      <c r="B76" s="3"/>
      <c r="C76" s="3">
        <f>'Smap - Diário'!B334</f>
        <v>31</v>
      </c>
    </row>
    <row r="77" spans="1:3" x14ac:dyDescent="0.2">
      <c r="A77" s="3"/>
      <c r="B77" s="3"/>
      <c r="C77" s="3">
        <f>'Smap - Diário'!B335</f>
        <v>30.791666599999999</v>
      </c>
    </row>
    <row r="78" spans="1:3" x14ac:dyDescent="0.2">
      <c r="A78" s="3"/>
      <c r="B78" s="3"/>
      <c r="C78" s="3">
        <f>'Smap - Diário'!B336</f>
        <v>30</v>
      </c>
    </row>
    <row r="79" spans="1:3" x14ac:dyDescent="0.2">
      <c r="A79" s="3"/>
      <c r="B79" s="3"/>
      <c r="C79" s="3">
        <f>'Smap - Diário'!B337</f>
        <v>30</v>
      </c>
    </row>
    <row r="80" spans="1:3" x14ac:dyDescent="0.2">
      <c r="A80" s="3"/>
      <c r="B80" s="3"/>
      <c r="C80" s="3">
        <f>'Smap - Diário'!B338</f>
        <v>30.3333333</v>
      </c>
    </row>
    <row r="81" spans="1:3" x14ac:dyDescent="0.2">
      <c r="A81" s="3"/>
      <c r="B81" s="3"/>
      <c r="C81" s="3">
        <f>'Smap - Diário'!B339</f>
        <v>28.666666599999999</v>
      </c>
    </row>
    <row r="82" spans="1:3" x14ac:dyDescent="0.2">
      <c r="A82" s="3"/>
      <c r="B82" s="3"/>
      <c r="C82" s="3">
        <f>'Smap - Diário'!B340</f>
        <v>31.375</v>
      </c>
    </row>
    <row r="83" spans="1:3" x14ac:dyDescent="0.2">
      <c r="A83" s="3"/>
      <c r="B83" s="3"/>
      <c r="C83" s="3">
        <f>'Smap - Diário'!B341</f>
        <v>28.541666599999999</v>
      </c>
    </row>
    <row r="84" spans="1:3" x14ac:dyDescent="0.2">
      <c r="A84" s="3"/>
      <c r="B84" s="3"/>
      <c r="C84" s="3">
        <f>'Smap - Diário'!B342</f>
        <v>24.875</v>
      </c>
    </row>
    <row r="85" spans="1:3" x14ac:dyDescent="0.2">
      <c r="A85" s="3"/>
      <c r="B85" s="3"/>
      <c r="C85" s="3">
        <f>'Smap - Diário'!B343</f>
        <v>23.375</v>
      </c>
    </row>
    <row r="86" spans="1:3" x14ac:dyDescent="0.2">
      <c r="A86" s="3"/>
      <c r="B86" s="3"/>
      <c r="C86" s="3">
        <f>'Smap - Diário'!B344</f>
        <v>23</v>
      </c>
    </row>
    <row r="87" spans="1:3" x14ac:dyDescent="0.2">
      <c r="A87" s="3"/>
      <c r="B87" s="3"/>
      <c r="C87" s="3">
        <f>'Smap - Diário'!B345</f>
        <v>23</v>
      </c>
    </row>
    <row r="88" spans="1:3" x14ac:dyDescent="0.2">
      <c r="A88" s="3"/>
      <c r="B88" s="3"/>
      <c r="C88" s="3">
        <f>'Smap - Diário'!B346</f>
        <v>23</v>
      </c>
    </row>
    <row r="89" spans="1:3" x14ac:dyDescent="0.2">
      <c r="A89" s="3"/>
      <c r="B89" s="3"/>
      <c r="C89" s="3">
        <f>'Smap - Diário'!B347</f>
        <v>23.25</v>
      </c>
    </row>
    <row r="90" spans="1:3" x14ac:dyDescent="0.2">
      <c r="A90" s="3"/>
      <c r="B90" s="3"/>
      <c r="C90" s="3">
        <f>'Smap - Diário'!B348</f>
        <v>29.0833333</v>
      </c>
    </row>
    <row r="91" spans="1:3" x14ac:dyDescent="0.2">
      <c r="A91" s="3"/>
      <c r="B91" s="3"/>
      <c r="C91" s="3"/>
    </row>
    <row r="92" spans="1:3" x14ac:dyDescent="0.2">
      <c r="A92" s="3"/>
      <c r="B92" s="3"/>
      <c r="C92" s="3"/>
    </row>
    <row r="93" spans="1:3" x14ac:dyDescent="0.2">
      <c r="A93" s="3"/>
      <c r="B93" s="3"/>
      <c r="C93" s="3"/>
    </row>
    <row r="94" spans="1:3" x14ac:dyDescent="0.2">
      <c r="A94" s="3"/>
      <c r="B94" s="3"/>
      <c r="C94" s="3"/>
    </row>
    <row r="95" spans="1:3" x14ac:dyDescent="0.2">
      <c r="A95" s="3"/>
      <c r="B95" s="3"/>
      <c r="C95" s="3"/>
    </row>
    <row r="96" spans="1:3" x14ac:dyDescent="0.2">
      <c r="A96" s="3"/>
      <c r="B96" s="3"/>
      <c r="C96" s="3"/>
    </row>
    <row r="97" spans="1:3" x14ac:dyDescent="0.2">
      <c r="A97" s="3"/>
      <c r="B97" s="3"/>
      <c r="C97" s="3"/>
    </row>
    <row r="98" spans="1:3" x14ac:dyDescent="0.2">
      <c r="A98" s="3"/>
      <c r="B98" s="3"/>
      <c r="C98" s="3"/>
    </row>
    <row r="99" spans="1:3" x14ac:dyDescent="0.2">
      <c r="A99" s="3"/>
      <c r="B99" s="3"/>
      <c r="C99" s="3"/>
    </row>
    <row r="100" spans="1:3" x14ac:dyDescent="0.2">
      <c r="A100" s="3"/>
      <c r="B100" s="3"/>
      <c r="C100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zoomScale="90" zoomScaleNormal="90" workbookViewId="0">
      <selection activeCell="F33" sqref="F33"/>
    </sheetView>
  </sheetViews>
  <sheetFormatPr defaultRowHeight="12.75" x14ac:dyDescent="0.2"/>
  <cols>
    <col min="1" max="1" width="19" customWidth="1"/>
    <col min="2" max="2" width="12.140625" customWidth="1"/>
    <col min="3" max="3" width="10.140625" customWidth="1"/>
  </cols>
  <sheetData>
    <row r="1" spans="1:6" ht="13.5" thickBot="1" x14ac:dyDescent="0.25">
      <c r="A1" s="119" t="str">
        <f>'Smap - Diário'!H1</f>
        <v>Rio Laranjinha em Porto Santa Terezinha</v>
      </c>
      <c r="B1" s="120"/>
      <c r="C1" s="123"/>
    </row>
    <row r="2" spans="1:6" ht="13.5" thickBot="1" x14ac:dyDescent="0.25">
      <c r="A2" s="157">
        <f>'Smap - Diário'!A18</f>
        <v>42271</v>
      </c>
      <c r="B2" s="152" t="e">
        <f>'Smap - Diário'!#REF!</f>
        <v>#REF!</v>
      </c>
      <c r="C2" s="138">
        <f>'Smap - Diário'!A14</f>
        <v>367</v>
      </c>
      <c r="F2" s="143"/>
    </row>
    <row r="3" spans="1:6" x14ac:dyDescent="0.2">
      <c r="A3" s="118" t="s">
        <v>12</v>
      </c>
      <c r="B3" s="123"/>
      <c r="C3" s="122"/>
      <c r="F3" s="143"/>
    </row>
    <row r="4" spans="1:6" x14ac:dyDescent="0.2">
      <c r="A4" s="124" t="s">
        <v>79</v>
      </c>
      <c r="B4" s="125">
        <f>'Smap - Diário'!K3</f>
        <v>206</v>
      </c>
      <c r="C4" s="122" t="s">
        <v>74</v>
      </c>
      <c r="F4" s="143"/>
    </row>
    <row r="5" spans="1:6" x14ac:dyDescent="0.2">
      <c r="A5" s="124" t="s">
        <v>81</v>
      </c>
      <c r="B5" s="125">
        <f>'Smap - Diário'!K4</f>
        <v>10</v>
      </c>
      <c r="C5" s="122" t="s">
        <v>67</v>
      </c>
      <c r="F5" s="143"/>
    </row>
    <row r="6" spans="1:6" x14ac:dyDescent="0.2">
      <c r="A6" s="124" t="s">
        <v>83</v>
      </c>
      <c r="B6" s="125">
        <f>'Smap - Diário'!K5</f>
        <v>47</v>
      </c>
      <c r="C6" s="122" t="s">
        <v>67</v>
      </c>
      <c r="F6" s="143"/>
    </row>
    <row r="7" spans="1:6" x14ac:dyDescent="0.2">
      <c r="A7" s="124" t="s">
        <v>82</v>
      </c>
      <c r="B7" s="125">
        <f>'Smap - Diário'!K6</f>
        <v>1</v>
      </c>
      <c r="C7" s="122" t="s">
        <v>74</v>
      </c>
      <c r="F7" s="143"/>
    </row>
    <row r="8" spans="1:6" x14ac:dyDescent="0.2">
      <c r="A8" s="124" t="s">
        <v>80</v>
      </c>
      <c r="B8" s="125">
        <f>'Smap - Diário'!K7</f>
        <v>1</v>
      </c>
      <c r="C8" s="122" t="s">
        <v>75</v>
      </c>
      <c r="F8" s="143"/>
    </row>
    <row r="9" spans="1:6" ht="13.5" thickBot="1" x14ac:dyDescent="0.25">
      <c r="A9" s="126" t="s">
        <v>84</v>
      </c>
      <c r="B9" s="125">
        <f>'Smap - Diário'!K8</f>
        <v>30</v>
      </c>
      <c r="C9" s="122" t="s">
        <v>75</v>
      </c>
      <c r="F9" s="143"/>
    </row>
    <row r="10" spans="1:6" x14ac:dyDescent="0.2">
      <c r="A10" s="118" t="s">
        <v>10</v>
      </c>
      <c r="B10" s="127"/>
      <c r="C10" s="122"/>
      <c r="F10" s="143"/>
    </row>
    <row r="11" spans="1:6" x14ac:dyDescent="0.2">
      <c r="A11" s="124" t="s">
        <v>85</v>
      </c>
      <c r="B11" s="128">
        <f>'Smap - Diário'!R3</f>
        <v>50</v>
      </c>
      <c r="C11" s="122" t="s">
        <v>67</v>
      </c>
      <c r="F11" s="143"/>
    </row>
    <row r="12" spans="1:6" x14ac:dyDescent="0.2">
      <c r="A12" s="124" t="s">
        <v>86</v>
      </c>
      <c r="B12" s="128">
        <f>'Smap - Diário'!R4</f>
        <v>35</v>
      </c>
      <c r="C12" s="122" t="s">
        <v>6</v>
      </c>
      <c r="F12" s="143"/>
    </row>
    <row r="13" spans="1:6" ht="13.5" thickBot="1" x14ac:dyDescent="0.25">
      <c r="A13" s="126" t="s">
        <v>87</v>
      </c>
      <c r="B13" s="128">
        <f>'Smap - Diário'!R5</f>
        <v>0</v>
      </c>
      <c r="C13" s="122" t="s">
        <v>6</v>
      </c>
      <c r="F13" s="143"/>
    </row>
    <row r="14" spans="1:6" x14ac:dyDescent="0.2">
      <c r="A14" s="118" t="s">
        <v>11</v>
      </c>
      <c r="B14" s="127"/>
      <c r="C14" s="122"/>
      <c r="F14" s="143"/>
    </row>
    <row r="15" spans="1:6" x14ac:dyDescent="0.2">
      <c r="A15" s="124" t="s">
        <v>5</v>
      </c>
      <c r="B15" s="128">
        <f>'Smap - Diário'!R8</f>
        <v>3440</v>
      </c>
      <c r="C15" s="122" t="s">
        <v>4</v>
      </c>
    </row>
    <row r="16" spans="1:6" ht="13.5" thickBot="1" x14ac:dyDescent="0.25">
      <c r="A16" s="126" t="s">
        <v>69</v>
      </c>
      <c r="B16" s="156">
        <f>'Smap - Diário'!M15*'Smap - Diário'!B9</f>
        <v>1.0255738276067414</v>
      </c>
      <c r="C16" s="122" t="s">
        <v>274</v>
      </c>
    </row>
    <row r="17" spans="1:5" ht="13.5" thickBot="1" x14ac:dyDescent="0.25">
      <c r="A17" s="129" t="s">
        <v>268</v>
      </c>
      <c r="B17" s="139" t="str">
        <f>'Smap - Diário'!C14</f>
        <v>SAG</v>
      </c>
      <c r="C17" s="122"/>
    </row>
    <row r="18" spans="1:5" x14ac:dyDescent="0.2">
      <c r="A18" s="118" t="s">
        <v>269</v>
      </c>
      <c r="B18" s="127" t="s">
        <v>71</v>
      </c>
      <c r="C18" s="130" t="s">
        <v>301</v>
      </c>
    </row>
    <row r="19" spans="1:5" x14ac:dyDescent="0.2">
      <c r="A19" s="124" t="str">
        <f>'Smap - Diário'!D14</f>
        <v>GGR</v>
      </c>
      <c r="B19" s="132">
        <f>'Smap - Diário'!D15</f>
        <v>0.2</v>
      </c>
      <c r="C19" s="132">
        <f>'Smap - Diário'!D8</f>
        <v>1.8176475708829145</v>
      </c>
      <c r="E19" s="4"/>
    </row>
    <row r="20" spans="1:5" x14ac:dyDescent="0.2">
      <c r="A20" s="124" t="str">
        <f>'Smap - Diário'!E14</f>
        <v>PST</v>
      </c>
      <c r="B20" s="132">
        <f>'Smap - Diário'!E15</f>
        <v>0.3</v>
      </c>
      <c r="C20" s="132">
        <f>'Smap - Diário'!E8</f>
        <v>0.65986502381405987</v>
      </c>
      <c r="E20" s="4"/>
    </row>
    <row r="21" spans="1:5" x14ac:dyDescent="0.2">
      <c r="A21" s="124" t="str">
        <f>'Smap - Diário'!F14</f>
        <v>TBO</v>
      </c>
      <c r="B21" s="132">
        <f>'Smap - Diário'!F15</f>
        <v>0.1</v>
      </c>
      <c r="C21" s="132">
        <f>'Smap - Diário'!F8</f>
        <v>0.34846748720471621</v>
      </c>
      <c r="E21" s="4"/>
    </row>
    <row r="22" spans="1:5" x14ac:dyDescent="0.2">
      <c r="A22" s="124" t="str">
        <f>'Smap - Diário'!G14</f>
        <v>BRA</v>
      </c>
      <c r="B22" s="132">
        <f>'Smap - Diário'!G15</f>
        <v>0.4</v>
      </c>
      <c r="C22" s="132">
        <f>'Smap - Diário'!G8</f>
        <v>1.0730951439136722</v>
      </c>
      <c r="E22" s="4"/>
    </row>
    <row r="23" spans="1:5" x14ac:dyDescent="0.2">
      <c r="A23" s="124">
        <f>'Smap - Diário'!H14</f>
        <v>0</v>
      </c>
      <c r="B23" s="132">
        <f>'Smap - Diário'!H15</f>
        <v>0</v>
      </c>
      <c r="C23" s="132">
        <f>'Smap - Diário'!H8</f>
        <v>0</v>
      </c>
      <c r="E23" s="4"/>
    </row>
    <row r="24" spans="1:5" x14ac:dyDescent="0.2">
      <c r="A24" s="153">
        <f>'Smap - Diário'!I14</f>
        <v>0</v>
      </c>
      <c r="B24" s="133">
        <f>'Smap - Diário'!I15</f>
        <v>0</v>
      </c>
      <c r="C24" s="133">
        <f>'Smap - Diário'!I8</f>
        <v>0</v>
      </c>
      <c r="E24" s="4"/>
    </row>
    <row r="25" spans="1:5" ht="13.5" thickBot="1" x14ac:dyDescent="0.25">
      <c r="A25" s="126" t="s">
        <v>270</v>
      </c>
      <c r="B25" s="134">
        <f>SUM(B19:B24)</f>
        <v>1</v>
      </c>
      <c r="C25" s="134"/>
    </row>
    <row r="26" spans="1:5" x14ac:dyDescent="0.2">
      <c r="A26" s="131" t="s">
        <v>271</v>
      </c>
      <c r="B26" s="128"/>
      <c r="C26" s="122"/>
    </row>
    <row r="27" spans="1:5" x14ac:dyDescent="0.2">
      <c r="A27" s="131" t="s">
        <v>272</v>
      </c>
      <c r="B27" s="132">
        <f>'Smap - Diário'!V3</f>
        <v>0.75823603850327559</v>
      </c>
      <c r="C27" s="122"/>
    </row>
    <row r="28" spans="1:5" x14ac:dyDescent="0.2">
      <c r="A28" s="131" t="s">
        <v>273</v>
      </c>
      <c r="B28" s="125">
        <f>'Smap - Diário'!V4</f>
        <v>5.4200858232820535</v>
      </c>
      <c r="C28" s="122"/>
    </row>
    <row r="29" spans="1:5" x14ac:dyDescent="0.2">
      <c r="A29" s="131" t="s">
        <v>64</v>
      </c>
      <c r="B29" s="132">
        <f>'Smap - Diário'!V6</f>
        <v>0.73326022173600114</v>
      </c>
      <c r="C29" s="122"/>
    </row>
    <row r="30" spans="1:5" x14ac:dyDescent="0.2">
      <c r="A30" s="131" t="s">
        <v>65</v>
      </c>
      <c r="B30" s="125">
        <f>'Smap - Diário'!V7</f>
        <v>-62.77384196185286</v>
      </c>
      <c r="C30" s="122"/>
    </row>
    <row r="31" spans="1:5" x14ac:dyDescent="0.2">
      <c r="A31" s="131" t="s">
        <v>59</v>
      </c>
      <c r="B31" s="135">
        <f>'Smap - Diário'!V16/'Smap - Diário'!B16-1</f>
        <v>-5.4200858232818949E-2</v>
      </c>
      <c r="C31" s="122"/>
    </row>
    <row r="32" spans="1:5" ht="13.5" thickBot="1" x14ac:dyDescent="0.25">
      <c r="A32" s="121" t="s">
        <v>58</v>
      </c>
      <c r="B32" s="136">
        <f>'Smap - Diário'!V14/'Smap - Diário'!B14-1</f>
        <v>-5.8950374533274674E-2</v>
      </c>
      <c r="C32" s="137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workbookViewId="0">
      <selection activeCell="I58" sqref="I58"/>
    </sheetView>
  </sheetViews>
  <sheetFormatPr defaultRowHeight="12.75" x14ac:dyDescent="0.2"/>
  <cols>
    <col min="1" max="1" width="108.140625" customWidth="1"/>
  </cols>
  <sheetData>
    <row r="1" spans="1:10" x14ac:dyDescent="0.2">
      <c r="A1" s="90" t="s">
        <v>39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x14ac:dyDescent="0.2">
      <c r="A2" s="89"/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">
      <c r="A3" s="89" t="s">
        <v>40</v>
      </c>
      <c r="B3" s="89"/>
      <c r="C3" s="89"/>
      <c r="D3" s="89"/>
      <c r="E3" s="89"/>
      <c r="F3" s="89"/>
      <c r="G3" s="89"/>
      <c r="H3" s="89"/>
      <c r="I3" s="89"/>
      <c r="J3" s="89"/>
    </row>
    <row r="4" spans="1:10" x14ac:dyDescent="0.2">
      <c r="A4" s="89" t="s">
        <v>130</v>
      </c>
      <c r="B4" s="89"/>
      <c r="C4" s="89"/>
      <c r="D4" s="89"/>
      <c r="E4" s="89"/>
      <c r="F4" s="89"/>
      <c r="G4" s="89"/>
      <c r="H4" s="89"/>
      <c r="I4" s="89"/>
      <c r="J4" s="89"/>
    </row>
    <row r="5" spans="1:10" x14ac:dyDescent="0.2">
      <c r="A5" s="89"/>
      <c r="B5" s="89"/>
      <c r="C5" s="89"/>
      <c r="D5" s="89"/>
      <c r="E5" s="89"/>
      <c r="F5" s="89"/>
      <c r="G5" s="89"/>
      <c r="H5" s="89"/>
      <c r="I5" s="89"/>
      <c r="J5" s="89"/>
    </row>
    <row r="6" spans="1:10" x14ac:dyDescent="0.2">
      <c r="A6" s="89" t="s">
        <v>46</v>
      </c>
      <c r="B6" s="89"/>
      <c r="C6" s="89"/>
      <c r="D6" s="89"/>
      <c r="E6" s="89"/>
      <c r="F6" s="89"/>
      <c r="G6" s="89"/>
      <c r="H6" s="89"/>
      <c r="I6" s="89"/>
      <c r="J6" s="89"/>
    </row>
    <row r="7" spans="1:10" x14ac:dyDescent="0.2">
      <c r="A7" s="89" t="s">
        <v>42</v>
      </c>
      <c r="B7" s="89"/>
      <c r="C7" s="89"/>
      <c r="D7" s="89"/>
      <c r="E7" s="89"/>
      <c r="F7" s="89"/>
      <c r="G7" s="89"/>
      <c r="H7" s="89"/>
      <c r="I7" s="89"/>
      <c r="J7" s="89"/>
    </row>
    <row r="8" spans="1:10" ht="13.5" customHeight="1" x14ac:dyDescent="0.2">
      <c r="A8" s="91" t="s">
        <v>143</v>
      </c>
      <c r="B8" s="89"/>
      <c r="C8" s="89"/>
      <c r="D8" s="89"/>
      <c r="E8" s="89"/>
      <c r="F8" s="89"/>
      <c r="G8" s="89"/>
      <c r="H8" s="89"/>
      <c r="I8" s="89"/>
      <c r="J8" s="89"/>
    </row>
    <row r="9" spans="1:10" x14ac:dyDescent="0.2">
      <c r="A9" s="89"/>
      <c r="B9" s="89"/>
      <c r="C9" s="89"/>
      <c r="D9" s="89"/>
      <c r="E9" s="89"/>
      <c r="F9" s="89"/>
      <c r="G9" s="89"/>
      <c r="H9" s="89"/>
      <c r="I9" s="89"/>
      <c r="J9" s="89"/>
    </row>
    <row r="10" spans="1:10" x14ac:dyDescent="0.2">
      <c r="A10" s="89" t="s">
        <v>41</v>
      </c>
      <c r="B10" s="89"/>
      <c r="C10" s="89"/>
      <c r="D10" s="89"/>
      <c r="E10" s="89"/>
      <c r="F10" s="89"/>
      <c r="G10" s="89"/>
      <c r="H10" s="89"/>
      <c r="I10" s="89"/>
      <c r="J10" s="89"/>
    </row>
    <row r="11" spans="1:10" x14ac:dyDescent="0.2">
      <c r="A11" s="89" t="s">
        <v>43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 x14ac:dyDescent="0.2">
      <c r="A12" s="89" t="s">
        <v>44</v>
      </c>
      <c r="B12" s="89"/>
      <c r="C12" s="89"/>
      <c r="D12" s="89"/>
      <c r="E12" s="89"/>
      <c r="F12" s="89"/>
      <c r="G12" s="89"/>
      <c r="H12" s="89"/>
      <c r="I12" s="89"/>
      <c r="J12" s="89"/>
    </row>
    <row r="13" spans="1:10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</row>
    <row r="14" spans="1:10" x14ac:dyDescent="0.2">
      <c r="A14" s="89" t="s">
        <v>152</v>
      </c>
      <c r="B14" s="89"/>
      <c r="C14" s="89"/>
      <c r="D14" s="89"/>
      <c r="E14" s="89"/>
      <c r="F14" s="89"/>
      <c r="G14" s="89"/>
      <c r="H14" s="89"/>
      <c r="I14" s="89"/>
      <c r="J14" s="89"/>
    </row>
    <row r="15" spans="1:10" x14ac:dyDescent="0.2">
      <c r="A15" s="89" t="s">
        <v>153</v>
      </c>
      <c r="B15" s="89"/>
      <c r="C15" s="89"/>
      <c r="D15" s="89"/>
      <c r="E15" s="89"/>
      <c r="F15" s="89"/>
      <c r="G15" s="89"/>
      <c r="H15" s="89"/>
      <c r="I15" s="89"/>
      <c r="J15" s="89"/>
    </row>
    <row r="16" spans="1:10" x14ac:dyDescent="0.2">
      <c r="A16" s="91" t="s">
        <v>149</v>
      </c>
      <c r="B16" s="89"/>
      <c r="C16" s="89"/>
      <c r="D16" s="89"/>
      <c r="E16" s="89"/>
      <c r="F16" s="89"/>
      <c r="G16" s="89"/>
      <c r="H16" s="89"/>
      <c r="I16" s="89"/>
      <c r="J16" s="89"/>
    </row>
    <row r="17" spans="1:10" x14ac:dyDescent="0.2">
      <c r="A17" s="89" t="s">
        <v>45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0" x14ac:dyDescent="0.2">
      <c r="A18" s="89"/>
      <c r="B18" s="89"/>
      <c r="C18" s="89"/>
      <c r="D18" s="89"/>
      <c r="E18" s="89"/>
      <c r="F18" s="89"/>
      <c r="G18" s="89"/>
      <c r="H18" s="89"/>
      <c r="I18" s="89"/>
      <c r="J18" s="89"/>
    </row>
    <row r="19" spans="1:10" x14ac:dyDescent="0.2">
      <c r="A19" s="90" t="s">
        <v>55</v>
      </c>
      <c r="B19" s="89"/>
      <c r="C19" s="89"/>
      <c r="D19" s="89"/>
      <c r="E19" s="89"/>
      <c r="F19" s="89"/>
      <c r="G19" s="89"/>
      <c r="H19" s="89"/>
      <c r="I19" s="89"/>
      <c r="J19" s="89"/>
    </row>
    <row r="20" spans="1:10" x14ac:dyDescent="0.2">
      <c r="A20" s="89"/>
      <c r="B20" s="89"/>
      <c r="C20" s="89"/>
      <c r="D20" s="89"/>
      <c r="E20" s="89"/>
      <c r="F20" s="89"/>
      <c r="G20" s="89"/>
      <c r="H20" s="89"/>
      <c r="I20" s="89"/>
      <c r="J20" s="89"/>
    </row>
    <row r="21" spans="1:10" x14ac:dyDescent="0.2">
      <c r="A21" s="89" t="s">
        <v>47</v>
      </c>
      <c r="B21" s="89"/>
      <c r="C21" s="89"/>
      <c r="D21" s="89"/>
      <c r="E21" s="89"/>
      <c r="F21" s="89"/>
      <c r="G21" s="89"/>
      <c r="H21" s="89"/>
      <c r="I21" s="89"/>
      <c r="J21" s="89"/>
    </row>
    <row r="22" spans="1:10" x14ac:dyDescent="0.2">
      <c r="A22" s="92" t="s">
        <v>48</v>
      </c>
      <c r="B22" s="89"/>
      <c r="C22" s="89"/>
      <c r="D22" s="89"/>
      <c r="E22" s="89"/>
      <c r="F22" s="89"/>
      <c r="G22" s="89"/>
      <c r="H22" s="89"/>
      <c r="I22" s="89"/>
      <c r="J22" s="89"/>
    </row>
    <row r="23" spans="1:10" x14ac:dyDescent="0.2">
      <c r="A23" s="92"/>
      <c r="B23" s="89"/>
      <c r="C23" s="89"/>
      <c r="D23" s="89"/>
      <c r="E23" s="89"/>
      <c r="F23" s="89"/>
      <c r="G23" s="89"/>
      <c r="H23" s="89"/>
      <c r="I23" s="89"/>
      <c r="J23" s="89"/>
    </row>
    <row r="24" spans="1:10" x14ac:dyDescent="0.2">
      <c r="A24" s="89" t="s">
        <v>49</v>
      </c>
      <c r="B24" s="89"/>
      <c r="C24" s="89"/>
      <c r="D24" s="89"/>
      <c r="E24" s="89"/>
      <c r="F24" s="89"/>
      <c r="G24" s="89"/>
      <c r="H24" s="89"/>
      <c r="I24" s="89"/>
      <c r="J24" s="89"/>
    </row>
    <row r="25" spans="1:10" x14ac:dyDescent="0.2">
      <c r="A25" s="92" t="s">
        <v>50</v>
      </c>
      <c r="B25" s="89"/>
      <c r="C25" s="89"/>
      <c r="D25" s="89"/>
      <c r="E25" s="89"/>
      <c r="F25" s="89"/>
      <c r="G25" s="89"/>
      <c r="H25" s="89"/>
      <c r="I25" s="89"/>
      <c r="J25" s="89"/>
    </row>
    <row r="26" spans="1:10" x14ac:dyDescent="0.2">
      <c r="A26" s="92"/>
      <c r="B26" s="89"/>
      <c r="C26" s="89"/>
      <c r="D26" s="89"/>
      <c r="E26" s="89"/>
      <c r="F26" s="89"/>
      <c r="G26" s="89"/>
      <c r="H26" s="89"/>
      <c r="I26" s="89"/>
      <c r="J26" s="89"/>
    </row>
    <row r="27" spans="1:10" x14ac:dyDescent="0.2">
      <c r="A27" s="89" t="s">
        <v>51</v>
      </c>
      <c r="B27" s="89"/>
      <c r="C27" s="89"/>
      <c r="D27" s="89"/>
      <c r="E27" s="89"/>
      <c r="F27" s="89"/>
      <c r="G27" s="89"/>
      <c r="H27" s="89"/>
      <c r="I27" s="89"/>
      <c r="J27" s="89"/>
    </row>
    <row r="28" spans="1:10" x14ac:dyDescent="0.2">
      <c r="A28" s="89" t="s">
        <v>52</v>
      </c>
      <c r="B28" s="89"/>
      <c r="C28" s="89"/>
      <c r="D28" s="89"/>
      <c r="E28" s="89"/>
      <c r="F28" s="89"/>
      <c r="G28" s="89"/>
      <c r="H28" s="89"/>
      <c r="I28" s="89"/>
      <c r="J28" s="89"/>
    </row>
    <row r="29" spans="1:10" x14ac:dyDescent="0.2">
      <c r="A29" s="89"/>
      <c r="B29" s="89"/>
      <c r="C29" s="89"/>
      <c r="D29" s="89"/>
      <c r="E29" s="89"/>
      <c r="F29" s="89"/>
      <c r="G29" s="89"/>
      <c r="H29" s="89"/>
      <c r="I29" s="89"/>
      <c r="J29" s="89"/>
    </row>
    <row r="30" spans="1:10" x14ac:dyDescent="0.2">
      <c r="A30" s="89" t="s">
        <v>53</v>
      </c>
      <c r="B30" s="89"/>
      <c r="C30" s="89"/>
      <c r="D30" s="89"/>
      <c r="E30" s="89"/>
      <c r="F30" s="89"/>
      <c r="G30" s="89"/>
      <c r="H30" s="89"/>
      <c r="I30" s="89"/>
      <c r="J30" s="89"/>
    </row>
    <row r="31" spans="1:10" x14ac:dyDescent="0.2">
      <c r="A31" s="89" t="s">
        <v>54</v>
      </c>
      <c r="B31" s="89"/>
      <c r="C31" s="89"/>
      <c r="D31" s="89"/>
      <c r="E31" s="89"/>
      <c r="F31" s="89"/>
      <c r="G31" s="89"/>
      <c r="H31" s="89"/>
      <c r="I31" s="89"/>
      <c r="J31" s="89"/>
    </row>
    <row r="32" spans="1:10" x14ac:dyDescent="0.2">
      <c r="A32" s="89"/>
      <c r="B32" s="89"/>
      <c r="C32" s="89"/>
      <c r="D32" s="89"/>
      <c r="E32" s="89"/>
      <c r="F32" s="89"/>
      <c r="G32" s="89"/>
      <c r="H32" s="89"/>
      <c r="I32" s="89"/>
      <c r="J32" s="89"/>
    </row>
    <row r="33" spans="1:10" x14ac:dyDescent="0.2">
      <c r="A33" s="89" t="s">
        <v>109</v>
      </c>
      <c r="B33" s="89"/>
      <c r="C33" s="89"/>
      <c r="D33" s="89"/>
      <c r="E33" s="89"/>
      <c r="F33" s="89"/>
      <c r="G33" s="89"/>
      <c r="H33" s="89"/>
      <c r="I33" s="89"/>
      <c r="J33" s="89"/>
    </row>
    <row r="34" spans="1:10" x14ac:dyDescent="0.2">
      <c r="A34" s="89" t="s">
        <v>108</v>
      </c>
      <c r="B34" s="89"/>
      <c r="C34" s="89"/>
      <c r="D34" s="89"/>
      <c r="E34" s="89"/>
      <c r="F34" s="89"/>
      <c r="G34" s="89"/>
      <c r="H34" s="89"/>
      <c r="I34" s="89"/>
      <c r="J34" s="89"/>
    </row>
    <row r="35" spans="1:10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</row>
    <row r="36" spans="1:10" x14ac:dyDescent="0.2">
      <c r="A36" s="91" t="s">
        <v>132</v>
      </c>
      <c r="B36" s="89"/>
      <c r="C36" s="89"/>
      <c r="D36" s="89"/>
      <c r="E36" s="89"/>
      <c r="F36" s="89"/>
      <c r="G36" s="89"/>
      <c r="H36" s="89"/>
      <c r="I36" s="89"/>
      <c r="J36" s="89"/>
    </row>
    <row r="37" spans="1:10" x14ac:dyDescent="0.2">
      <c r="A37" s="91" t="s">
        <v>133</v>
      </c>
      <c r="B37" s="89"/>
      <c r="C37" s="89"/>
      <c r="D37" s="89"/>
      <c r="E37" s="89"/>
      <c r="F37" s="89"/>
      <c r="G37" s="89"/>
      <c r="H37" s="89"/>
      <c r="I37" s="89"/>
      <c r="J37" s="89"/>
    </row>
    <row r="38" spans="1:10" x14ac:dyDescent="0.2">
      <c r="A38" s="91" t="s">
        <v>134</v>
      </c>
      <c r="B38" s="89"/>
      <c r="C38" s="89"/>
      <c r="D38" s="89"/>
      <c r="E38" s="89"/>
      <c r="F38" s="89"/>
      <c r="G38" s="89"/>
      <c r="H38" s="89"/>
      <c r="I38" s="89"/>
      <c r="J38" s="89"/>
    </row>
    <row r="39" spans="1:10" x14ac:dyDescent="0.2">
      <c r="A39" s="89"/>
      <c r="B39" s="89"/>
      <c r="C39" s="89"/>
      <c r="D39" s="89"/>
      <c r="E39" s="89"/>
      <c r="F39" s="89"/>
      <c r="G39" s="89"/>
      <c r="H39" s="89"/>
      <c r="I39" s="89"/>
      <c r="J39" s="89"/>
    </row>
    <row r="40" spans="1:10" x14ac:dyDescent="0.2">
      <c r="A40" s="89" t="s">
        <v>154</v>
      </c>
      <c r="B40" s="89"/>
      <c r="C40" s="89"/>
      <c r="D40" s="89"/>
      <c r="E40" s="89"/>
      <c r="F40" s="89"/>
      <c r="G40" s="89"/>
      <c r="H40" s="89"/>
      <c r="I40" s="89"/>
      <c r="J40" s="89"/>
    </row>
    <row r="41" spans="1:10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</row>
    <row r="42" spans="1:10" x14ac:dyDescent="0.2">
      <c r="A42" s="89" t="s">
        <v>155</v>
      </c>
      <c r="B42" s="89"/>
      <c r="C42" s="89"/>
      <c r="D42" s="89"/>
      <c r="E42" s="89"/>
      <c r="F42" s="89"/>
      <c r="G42" s="89"/>
      <c r="H42" s="89"/>
      <c r="I42" s="89"/>
      <c r="J42" s="89"/>
    </row>
    <row r="43" spans="1:10" x14ac:dyDescent="0.2">
      <c r="B43" s="89"/>
      <c r="C43" s="89"/>
      <c r="D43" s="89"/>
      <c r="E43" s="89"/>
      <c r="F43" s="89"/>
      <c r="G43" s="89"/>
      <c r="H43" s="89"/>
      <c r="I43" s="89"/>
      <c r="J43" s="89"/>
    </row>
    <row r="44" spans="1:10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</row>
    <row r="45" spans="1:10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</row>
    <row r="46" spans="1:10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</row>
    <row r="47" spans="1:10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</row>
    <row r="48" spans="1:10" x14ac:dyDescent="0.2">
      <c r="B48" s="89"/>
      <c r="C48" s="89"/>
      <c r="D48" s="89"/>
      <c r="E48" s="89"/>
      <c r="F48" s="89"/>
      <c r="G48" s="89"/>
      <c r="H48" s="89"/>
      <c r="I48" s="89"/>
      <c r="J48" s="89"/>
    </row>
    <row r="49" spans="1:10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</row>
    <row r="50" spans="1:10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</row>
    <row r="51" spans="1:10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</row>
    <row r="52" spans="1:10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</row>
    <row r="53" spans="1:10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</row>
    <row r="54" spans="1:10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</row>
    <row r="55" spans="1:10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</row>
    <row r="56" spans="1:10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</row>
    <row r="57" spans="1:10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</row>
    <row r="58" spans="1:10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</row>
    <row r="59" spans="1:10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</row>
    <row r="60" spans="1:10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</row>
    <row r="61" spans="1:10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</row>
    <row r="62" spans="1:10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</row>
    <row r="63" spans="1:10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</row>
    <row r="64" spans="1:10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</row>
    <row r="65" spans="1:10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</row>
  </sheetData>
  <pageMargins left="1.4" right="0.78740157499999996" top="1.42" bottom="0.984251969" header="0.49212598499999999" footer="0.49212598499999999"/>
  <pageSetup paperSize="9" orientation="landscape" horizontalDpi="180" verticalDpi="18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7"/>
  <sheetViews>
    <sheetView workbookViewId="0">
      <selection activeCell="T89" sqref="T89"/>
    </sheetView>
  </sheetViews>
  <sheetFormatPr defaultRowHeight="12.75" x14ac:dyDescent="0.2"/>
  <sheetData>
    <row r="1" spans="1:23" x14ac:dyDescent="0.2">
      <c r="A1" s="90" t="s">
        <v>156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1:23" x14ac:dyDescent="0.2">
      <c r="A3" s="89" t="s">
        <v>157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</row>
    <row r="4" spans="1:23" x14ac:dyDescent="0.2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23" x14ac:dyDescent="0.2">
      <c r="A5" s="89" t="s">
        <v>158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 t="s">
        <v>159</v>
      </c>
      <c r="N5" s="89"/>
      <c r="O5" s="89"/>
      <c r="P5" s="89"/>
      <c r="Q5" s="89"/>
      <c r="R5" s="89"/>
      <c r="S5" s="89"/>
      <c r="T5" s="89"/>
      <c r="U5" s="89"/>
      <c r="V5" s="89"/>
      <c r="W5" s="89"/>
    </row>
    <row r="6" spans="1:23" x14ac:dyDescent="0.2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</row>
    <row r="7" spans="1:23" x14ac:dyDescent="0.2">
      <c r="A7" s="89" t="s">
        <v>160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</row>
    <row r="8" spans="1:23" x14ac:dyDescent="0.2">
      <c r="A8" s="89" t="s">
        <v>161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</row>
    <row r="9" spans="1:23" x14ac:dyDescent="0.2">
      <c r="A9" s="89" t="s">
        <v>162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</row>
    <row r="10" spans="1:23" x14ac:dyDescent="0.2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</row>
    <row r="11" spans="1:23" x14ac:dyDescent="0.2">
      <c r="A11" s="89" t="s">
        <v>163</v>
      </c>
      <c r="B11" s="89" t="s">
        <v>164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</row>
    <row r="12" spans="1:23" x14ac:dyDescent="0.2">
      <c r="A12" s="89"/>
      <c r="B12" s="89" t="s">
        <v>165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</row>
    <row r="13" spans="1:23" x14ac:dyDescent="0.2">
      <c r="A13" s="89"/>
      <c r="B13" s="89" t="s">
        <v>166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</row>
    <row r="14" spans="1:23" x14ac:dyDescent="0.2">
      <c r="A14" s="89"/>
      <c r="B14" s="89" t="s">
        <v>289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</row>
    <row r="15" spans="1:23" x14ac:dyDescent="0.2">
      <c r="A15" s="89"/>
      <c r="B15" s="89" t="s">
        <v>167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</row>
    <row r="16" spans="1:23" x14ac:dyDescent="0.2">
      <c r="A16" s="89"/>
      <c r="B16" s="89" t="s">
        <v>168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</row>
    <row r="17" spans="1:23" x14ac:dyDescent="0.2">
      <c r="A17" s="89"/>
      <c r="B17" s="89" t="s">
        <v>169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</row>
    <row r="18" spans="1:23" x14ac:dyDescent="0.2">
      <c r="A18" s="89"/>
      <c r="B18" s="89" t="s">
        <v>170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</row>
    <row r="19" spans="1:23" x14ac:dyDescent="0.2">
      <c r="A19" s="89"/>
      <c r="B19" s="89" t="s">
        <v>171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</row>
    <row r="20" spans="1:23" x14ac:dyDescent="0.2">
      <c r="A20" s="89"/>
      <c r="B20" s="89" t="s">
        <v>172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</row>
    <row r="21" spans="1:23" x14ac:dyDescent="0.2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</row>
    <row r="22" spans="1:23" x14ac:dyDescent="0.2">
      <c r="A22" s="89" t="s">
        <v>173</v>
      </c>
      <c r="B22" s="89"/>
      <c r="C22" s="89" t="s">
        <v>111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</row>
    <row r="23" spans="1:23" x14ac:dyDescent="0.2">
      <c r="A23" s="89"/>
      <c r="B23" s="89"/>
      <c r="C23" s="89" t="s">
        <v>280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</row>
    <row r="24" spans="1:23" x14ac:dyDescent="0.2">
      <c r="A24" s="89"/>
      <c r="B24" s="89"/>
      <c r="C24" s="89" t="s">
        <v>281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</row>
    <row r="25" spans="1:23" x14ac:dyDescent="0.2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</row>
    <row r="26" spans="1:23" x14ac:dyDescent="0.2">
      <c r="A26" s="89"/>
      <c r="B26" s="89"/>
      <c r="C26" s="89" t="s">
        <v>163</v>
      </c>
      <c r="D26" s="89" t="s">
        <v>174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</row>
    <row r="27" spans="1:23" x14ac:dyDescent="0.2">
      <c r="A27" s="89"/>
      <c r="B27" s="89"/>
      <c r="C27" s="89"/>
      <c r="D27" s="89" t="s">
        <v>175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</row>
    <row r="28" spans="1:23" x14ac:dyDescent="0.2">
      <c r="A28" s="89"/>
      <c r="B28" s="89"/>
      <c r="C28" s="89"/>
      <c r="D28" s="89" t="s">
        <v>176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</row>
    <row r="29" spans="1:23" x14ac:dyDescent="0.2">
      <c r="A29" s="89"/>
      <c r="B29" s="89"/>
      <c r="C29" s="89"/>
      <c r="D29" s="89" t="s">
        <v>177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</row>
    <row r="30" spans="1:23" x14ac:dyDescent="0.2">
      <c r="A30" s="89"/>
      <c r="B30" s="89"/>
      <c r="C30" s="89"/>
      <c r="D30" s="89" t="s">
        <v>178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</row>
    <row r="31" spans="1:23" x14ac:dyDescent="0.2">
      <c r="A31" s="89"/>
      <c r="B31" s="89"/>
      <c r="C31" s="89"/>
      <c r="D31" s="89" t="s">
        <v>282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</row>
    <row r="32" spans="1:23" x14ac:dyDescent="0.2">
      <c r="A32" s="89"/>
      <c r="B32" s="89"/>
      <c r="C32" s="89"/>
      <c r="D32" s="89" t="s">
        <v>283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</row>
    <row r="33" spans="1:23" x14ac:dyDescent="0.2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</row>
    <row r="34" spans="1:23" x14ac:dyDescent="0.2">
      <c r="A34" s="89" t="s">
        <v>179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</row>
    <row r="35" spans="1:23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</row>
    <row r="36" spans="1:23" x14ac:dyDescent="0.2">
      <c r="A36" s="89" t="s">
        <v>181</v>
      </c>
      <c r="B36" s="89"/>
      <c r="C36" s="89" t="s">
        <v>182</v>
      </c>
      <c r="D36" s="89"/>
      <c r="E36" s="89" t="s">
        <v>284</v>
      </c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</row>
    <row r="37" spans="1:23" x14ac:dyDescent="0.2">
      <c r="A37" s="89"/>
      <c r="B37" s="89"/>
      <c r="C37" s="89" t="s">
        <v>183</v>
      </c>
      <c r="D37" s="89"/>
      <c r="E37" s="89" t="s">
        <v>184</v>
      </c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</row>
    <row r="38" spans="1:23" x14ac:dyDescent="0.2">
      <c r="A38" s="89"/>
      <c r="B38" s="89" t="s">
        <v>180</v>
      </c>
      <c r="D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</row>
    <row r="39" spans="1:23" x14ac:dyDescent="0.2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</row>
    <row r="40" spans="1:23" x14ac:dyDescent="0.2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</row>
    <row r="41" spans="1:23" x14ac:dyDescent="0.2">
      <c r="A41" s="89" t="s">
        <v>185</v>
      </c>
      <c r="B41" s="89"/>
      <c r="C41" s="89"/>
      <c r="D41" s="89" t="s">
        <v>182</v>
      </c>
      <c r="E41" s="89"/>
      <c r="F41" s="89" t="s">
        <v>186</v>
      </c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</row>
    <row r="42" spans="1:23" x14ac:dyDescent="0.2">
      <c r="A42" s="89"/>
      <c r="B42" s="89"/>
      <c r="C42" s="89"/>
      <c r="D42" s="89" t="s">
        <v>183</v>
      </c>
      <c r="E42" s="89"/>
      <c r="F42" s="89" t="s">
        <v>187</v>
      </c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</row>
    <row r="43" spans="1:23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</row>
    <row r="44" spans="1:23" x14ac:dyDescent="0.2">
      <c r="A44" s="89"/>
      <c r="B44" s="89"/>
      <c r="C44" s="89"/>
      <c r="D44" s="89" t="s">
        <v>188</v>
      </c>
      <c r="E44" s="89" t="s">
        <v>189</v>
      </c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</row>
    <row r="45" spans="1:23" x14ac:dyDescent="0.2">
      <c r="A45" s="89"/>
      <c r="B45" s="89"/>
      <c r="C45" s="89"/>
      <c r="D45" s="89"/>
      <c r="E45" s="89" t="s">
        <v>190</v>
      </c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</row>
    <row r="46" spans="1:23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</row>
    <row r="47" spans="1:23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</row>
    <row r="48" spans="1:23" x14ac:dyDescent="0.2">
      <c r="A48" s="89" t="s">
        <v>285</v>
      </c>
      <c r="B48" s="89"/>
      <c r="C48" s="89"/>
      <c r="D48" s="89"/>
      <c r="E48" s="89" t="s">
        <v>182</v>
      </c>
      <c r="F48" s="89"/>
      <c r="G48" s="89" t="s">
        <v>286</v>
      </c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</row>
    <row r="49" spans="1:23" x14ac:dyDescent="0.2">
      <c r="A49" s="89"/>
      <c r="B49" s="89"/>
      <c r="C49" s="89"/>
      <c r="D49" s="89"/>
      <c r="E49" s="89" t="s">
        <v>183</v>
      </c>
      <c r="F49" s="89"/>
      <c r="G49" s="89" t="s">
        <v>191</v>
      </c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</row>
    <row r="50" spans="1:23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</row>
    <row r="51" spans="1:23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</row>
    <row r="52" spans="1:23" x14ac:dyDescent="0.2">
      <c r="A52" s="89" t="s">
        <v>287</v>
      </c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</row>
    <row r="54" spans="1:23" x14ac:dyDescent="0.2">
      <c r="A54" s="89" t="s">
        <v>288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</row>
    <row r="55" spans="1:23" x14ac:dyDescent="0.2"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</row>
    <row r="56" spans="1:23" x14ac:dyDescent="0.2">
      <c r="A56" s="89"/>
      <c r="B56" s="89"/>
      <c r="C56" s="89" t="s">
        <v>188</v>
      </c>
      <c r="D56" s="89" t="s">
        <v>192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</row>
    <row r="57" spans="1:23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</row>
    <row r="58" spans="1:23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</row>
    <row r="59" spans="1:23" x14ac:dyDescent="0.2">
      <c r="A59" s="89" t="s">
        <v>193</v>
      </c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</row>
    <row r="60" spans="1:23" x14ac:dyDescent="0.2">
      <c r="A60" s="89"/>
      <c r="B60" s="89" t="s">
        <v>79</v>
      </c>
      <c r="C60" s="89" t="s">
        <v>194</v>
      </c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</row>
    <row r="61" spans="1:23" x14ac:dyDescent="0.2">
      <c r="A61" s="89"/>
      <c r="B61" s="89" t="s">
        <v>81</v>
      </c>
      <c r="C61" s="89" t="s">
        <v>195</v>
      </c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</row>
    <row r="62" spans="1:23" x14ac:dyDescent="0.2">
      <c r="A62" s="89"/>
      <c r="B62" s="89" t="s">
        <v>83</v>
      </c>
      <c r="C62" s="89" t="s">
        <v>196</v>
      </c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</row>
    <row r="63" spans="1:23" x14ac:dyDescent="0.2">
      <c r="A63" s="89"/>
      <c r="B63" s="89" t="s">
        <v>82</v>
      </c>
      <c r="C63" s="89" t="s">
        <v>197</v>
      </c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</row>
    <row r="64" spans="1:23" x14ac:dyDescent="0.2">
      <c r="A64" s="89"/>
      <c r="B64" s="89" t="s">
        <v>80</v>
      </c>
      <c r="C64" s="89" t="s">
        <v>198</v>
      </c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</row>
    <row r="65" spans="1:23" x14ac:dyDescent="0.2">
      <c r="A65" s="89"/>
      <c r="B65" s="89" t="s">
        <v>84</v>
      </c>
      <c r="C65" s="89" t="s">
        <v>199</v>
      </c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</row>
    <row r="66" spans="1:23" x14ac:dyDescent="0.2">
      <c r="A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</row>
    <row r="67" spans="1:23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</row>
    <row r="68" spans="1:23" x14ac:dyDescent="0.2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</row>
    <row r="69" spans="1:23" x14ac:dyDescent="0.2">
      <c r="A69" s="89" t="s">
        <v>200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</row>
    <row r="70" spans="1:23" x14ac:dyDescent="0.2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</row>
    <row r="71" spans="1:23" x14ac:dyDescent="0.2">
      <c r="A71" s="89"/>
      <c r="B71" s="89" t="s">
        <v>201</v>
      </c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</row>
    <row r="72" spans="1:23" x14ac:dyDescent="0.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</row>
    <row r="73" spans="1:23" x14ac:dyDescent="0.2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</row>
    <row r="74" spans="1:23" x14ac:dyDescent="0.2">
      <c r="A74" s="89" t="s">
        <v>202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</row>
    <row r="75" spans="1:23" x14ac:dyDescent="0.2">
      <c r="A75" s="89" t="s">
        <v>203</v>
      </c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</row>
    <row r="76" spans="1:23" x14ac:dyDescent="0.2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</row>
    <row r="77" spans="1:23" x14ac:dyDescent="0.2">
      <c r="A77" s="89" t="s">
        <v>204</v>
      </c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</row>
    <row r="78" spans="1:23" x14ac:dyDescent="0.2">
      <c r="A78" s="89" t="s">
        <v>205</v>
      </c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</row>
    <row r="79" spans="1:23" x14ac:dyDescent="0.2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</row>
    <row r="80" spans="1:23" x14ac:dyDescent="0.2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</row>
    <row r="81" spans="1:23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</row>
    <row r="82" spans="1:23" x14ac:dyDescent="0.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</row>
    <row r="83" spans="1:23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</row>
    <row r="84" spans="1:23" x14ac:dyDescent="0.2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</row>
    <row r="85" spans="1:23" x14ac:dyDescent="0.2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</row>
    <row r="86" spans="1:23" x14ac:dyDescent="0.2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</row>
    <row r="87" spans="1:23" x14ac:dyDescent="0.2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</row>
    <row r="88" spans="1:23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</row>
    <row r="89" spans="1:23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</row>
    <row r="90" spans="1:23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</row>
    <row r="91" spans="1:23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</row>
    <row r="92" spans="1:23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</row>
    <row r="93" spans="1:23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</row>
    <row r="94" spans="1:23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</row>
    <row r="95" spans="1:23" x14ac:dyDescent="0.2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</row>
    <row r="96" spans="1:23" x14ac:dyDescent="0.2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</row>
    <row r="97" spans="1:23" x14ac:dyDescent="0.2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5"/>
  <sheetViews>
    <sheetView workbookViewId="0">
      <selection activeCell="T64" sqref="T64"/>
    </sheetView>
  </sheetViews>
  <sheetFormatPr defaultRowHeight="12.75" x14ac:dyDescent="0.2"/>
  <sheetData>
    <row r="1" spans="1:22" x14ac:dyDescent="0.2">
      <c r="A1" s="90" t="s">
        <v>206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x14ac:dyDescent="0.2">
      <c r="A3" s="89" t="s">
        <v>207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x14ac:dyDescent="0.2">
      <c r="A4" s="89" t="s">
        <v>208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x14ac:dyDescent="0.2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x14ac:dyDescent="0.2">
      <c r="A6" s="89" t="s">
        <v>209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x14ac:dyDescent="0.2">
      <c r="A7" s="89" t="s">
        <v>210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x14ac:dyDescent="0.2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x14ac:dyDescent="0.2">
      <c r="A9" s="89"/>
      <c r="B9" s="89" t="s">
        <v>211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x14ac:dyDescent="0.2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x14ac:dyDescent="0.2">
      <c r="A11" s="89"/>
      <c r="B11" s="89" t="s">
        <v>212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x14ac:dyDescent="0.2">
      <c r="A13" s="89"/>
      <c r="B13" s="89" t="s">
        <v>213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x14ac:dyDescent="0.2">
      <c r="A16" s="90" t="s">
        <v>214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x14ac:dyDescent="0.2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">
      <c r="A18" s="89" t="s">
        <v>215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x14ac:dyDescent="0.2">
      <c r="A19" s="89" t="s">
        <v>216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x14ac:dyDescent="0.2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">
      <c r="A21" s="89" t="s">
        <v>217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">
      <c r="A22" s="89" t="s">
        <v>218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x14ac:dyDescent="0.2">
      <c r="A24" s="89" t="s">
        <v>219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x14ac:dyDescent="0.2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x14ac:dyDescent="0.2">
      <c r="A26" s="89" t="s">
        <v>220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x14ac:dyDescent="0.2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x14ac:dyDescent="0.2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x14ac:dyDescent="0.2">
      <c r="A29" s="89" t="s">
        <v>221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x14ac:dyDescent="0.2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x14ac:dyDescent="0.2">
      <c r="A31" s="89"/>
      <c r="B31" s="89" t="s">
        <v>222</v>
      </c>
      <c r="C31" s="116">
        <v>0.3</v>
      </c>
      <c r="D31" s="89" t="s">
        <v>223</v>
      </c>
      <c r="E31" s="89"/>
      <c r="F31" s="89" t="s">
        <v>224</v>
      </c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x14ac:dyDescent="0.2">
      <c r="A32" s="89"/>
      <c r="B32" s="89"/>
      <c r="C32" s="116">
        <v>0.4</v>
      </c>
      <c r="D32" s="89" t="s">
        <v>225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x14ac:dyDescent="0.2">
      <c r="A33" s="89"/>
      <c r="B33" s="89"/>
      <c r="C33" s="116">
        <v>0.5</v>
      </c>
      <c r="D33" s="89" t="s">
        <v>226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x14ac:dyDescent="0.2">
      <c r="A34" s="89"/>
      <c r="B34" s="89"/>
      <c r="C34" s="117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x14ac:dyDescent="0.2">
      <c r="A35" s="89"/>
      <c r="B35" s="89" t="s">
        <v>227</v>
      </c>
      <c r="C35" s="117" t="s">
        <v>228</v>
      </c>
      <c r="D35" s="89" t="s">
        <v>229</v>
      </c>
      <c r="E35" s="89"/>
      <c r="F35" s="89" t="s">
        <v>230</v>
      </c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x14ac:dyDescent="0.2">
      <c r="A36" s="89"/>
      <c r="B36" s="89"/>
      <c r="C36" s="117" t="s">
        <v>231</v>
      </c>
      <c r="D36" s="89" t="s">
        <v>232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x14ac:dyDescent="0.2">
      <c r="A37" s="89"/>
      <c r="B37" s="89"/>
      <c r="C37" s="117" t="s">
        <v>233</v>
      </c>
      <c r="D37" s="89" t="s">
        <v>234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x14ac:dyDescent="0.2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x14ac:dyDescent="0.2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x14ac:dyDescent="0.2">
      <c r="A40" s="89" t="s">
        <v>297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x14ac:dyDescent="0.2">
      <c r="A42" s="89" t="s">
        <v>235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x14ac:dyDescent="0.2">
      <c r="A44" s="89" t="s">
        <v>236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x14ac:dyDescent="0.2">
      <c r="A47" s="90" t="s">
        <v>237</v>
      </c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x14ac:dyDescent="0.2">
      <c r="A49" s="89" t="s">
        <v>238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x14ac:dyDescent="0.2">
      <c r="A50" s="89" t="s">
        <v>239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x14ac:dyDescent="0.2">
      <c r="A52" s="89" t="s">
        <v>240</v>
      </c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x14ac:dyDescent="0.2">
      <c r="A53" s="89" t="s">
        <v>241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x14ac:dyDescent="0.2">
      <c r="A54" s="89" t="s">
        <v>242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">
      <c r="A56" s="89" t="s">
        <v>243</v>
      </c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</row>
    <row r="57" spans="1:22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</row>
    <row r="58" spans="1:22" x14ac:dyDescent="0.2">
      <c r="A58" s="89" t="s">
        <v>244</v>
      </c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</row>
    <row r="59" spans="1:22" x14ac:dyDescent="0.2">
      <c r="A59" s="89" t="s">
        <v>245</v>
      </c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</row>
    <row r="60" spans="1:22" x14ac:dyDescent="0.2">
      <c r="A60" s="89" t="s">
        <v>246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</row>
    <row r="61" spans="1:22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</row>
    <row r="62" spans="1:22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</row>
    <row r="63" spans="1:22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</row>
    <row r="64" spans="1:22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</row>
    <row r="65" spans="1:22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5"/>
  <sheetViews>
    <sheetView workbookViewId="0">
      <selection activeCell="M79" sqref="M79"/>
    </sheetView>
  </sheetViews>
  <sheetFormatPr defaultRowHeight="12.75" x14ac:dyDescent="0.2"/>
  <cols>
    <col min="1" max="1" width="62.28515625" customWidth="1"/>
  </cols>
  <sheetData>
    <row r="1" spans="1:22" x14ac:dyDescent="0.2">
      <c r="A1" s="90" t="s">
        <v>247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x14ac:dyDescent="0.2"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x14ac:dyDescent="0.2">
      <c r="A3" s="89" t="s">
        <v>248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x14ac:dyDescent="0.2">
      <c r="A4" s="89" t="s">
        <v>249</v>
      </c>
      <c r="B4" s="89"/>
      <c r="C4" s="89"/>
      <c r="D4" s="89"/>
      <c r="E4" s="89"/>
      <c r="F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x14ac:dyDescent="0.2"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x14ac:dyDescent="0.2">
      <c r="A6" s="89" t="s">
        <v>250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x14ac:dyDescent="0.2">
      <c r="A7" s="89" t="s">
        <v>251</v>
      </c>
      <c r="B7" s="89"/>
      <c r="C7" s="89"/>
      <c r="D7" s="89"/>
      <c r="E7" s="89"/>
      <c r="F7" s="89"/>
      <c r="G7" s="89" t="s">
        <v>252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x14ac:dyDescent="0.2">
      <c r="A8" s="89" t="s">
        <v>253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x14ac:dyDescent="0.2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x14ac:dyDescent="0.2">
      <c r="A10" s="89" t="s">
        <v>254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x14ac:dyDescent="0.2">
      <c r="A11" s="89" t="s">
        <v>255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x14ac:dyDescent="0.2">
      <c r="A12" s="91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">
      <c r="A15" s="89"/>
      <c r="B15" s="89"/>
      <c r="C15" s="89"/>
      <c r="D15" s="89"/>
      <c r="E15" s="89"/>
      <c r="F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x14ac:dyDescent="0.2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x14ac:dyDescent="0.2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x14ac:dyDescent="0.2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x14ac:dyDescent="0.2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">
      <c r="A21" s="89" t="s">
        <v>256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x14ac:dyDescent="0.2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x14ac:dyDescent="0.2">
      <c r="A25" s="91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x14ac:dyDescent="0.2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x14ac:dyDescent="0.2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x14ac:dyDescent="0.2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x14ac:dyDescent="0.2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x14ac:dyDescent="0.2">
      <c r="A30" s="89" t="s">
        <v>257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x14ac:dyDescent="0.2">
      <c r="A31" s="89" t="s">
        <v>258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x14ac:dyDescent="0.2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x14ac:dyDescent="0.2">
      <c r="A33" s="89" t="s">
        <v>259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x14ac:dyDescent="0.2">
      <c r="A34" s="89" t="s">
        <v>260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x14ac:dyDescent="0.2"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x14ac:dyDescent="0.2">
      <c r="A36" s="89" t="s">
        <v>261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x14ac:dyDescent="0.2"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x14ac:dyDescent="0.2">
      <c r="A38" s="89" t="s">
        <v>262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x14ac:dyDescent="0.2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x14ac:dyDescent="0.2">
      <c r="A40" s="89" t="s">
        <v>263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x14ac:dyDescent="0.2">
      <c r="A41" s="89" t="s">
        <v>264</v>
      </c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x14ac:dyDescent="0.2"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x14ac:dyDescent="0.2">
      <c r="A43" s="89" t="s">
        <v>265</v>
      </c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x14ac:dyDescent="0.2">
      <c r="A44" s="89" t="s">
        <v>266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x14ac:dyDescent="0.2"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x14ac:dyDescent="0.2">
      <c r="A46" s="89" t="s">
        <v>267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</row>
    <row r="57" spans="1:22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</row>
    <row r="58" spans="1:22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</row>
    <row r="59" spans="1:22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</row>
    <row r="60" spans="1:22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</row>
    <row r="61" spans="1:22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</row>
    <row r="62" spans="1:22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</row>
    <row r="63" spans="1:22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</row>
    <row r="64" spans="1:22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</row>
    <row r="65" spans="1:22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</row>
    <row r="66" spans="1:22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</row>
    <row r="67" spans="1:22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</row>
    <row r="68" spans="1:22" x14ac:dyDescent="0.2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</row>
    <row r="69" spans="1:22" x14ac:dyDescent="0.2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</row>
    <row r="70" spans="1:22" x14ac:dyDescent="0.2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</row>
    <row r="71" spans="1:22" x14ac:dyDescent="0.2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</row>
    <row r="72" spans="1:22" x14ac:dyDescent="0.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</row>
    <row r="73" spans="1:22" x14ac:dyDescent="0.2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</row>
    <row r="74" spans="1:22" x14ac:dyDescent="0.2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</row>
    <row r="75" spans="1:22" x14ac:dyDescent="0.2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</row>
    <row r="76" spans="1:22" x14ac:dyDescent="0.2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</row>
    <row r="77" spans="1:22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</row>
    <row r="78" spans="1:22" x14ac:dyDescent="0.2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</row>
    <row r="79" spans="1:22" x14ac:dyDescent="0.2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</row>
    <row r="80" spans="1:22" x14ac:dyDescent="0.2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</row>
    <row r="81" spans="1:22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</row>
    <row r="82" spans="1:22" x14ac:dyDescent="0.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</row>
    <row r="83" spans="1:22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</row>
    <row r="84" spans="1:22" x14ac:dyDescent="0.2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</row>
    <row r="85" spans="1:22" x14ac:dyDescent="0.2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</row>
    <row r="86" spans="1:22" x14ac:dyDescent="0.2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</row>
    <row r="87" spans="1:22" x14ac:dyDescent="0.2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</row>
    <row r="88" spans="1:22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</row>
    <row r="89" spans="1:22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</row>
    <row r="90" spans="1:22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</row>
    <row r="91" spans="1:22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</row>
    <row r="92" spans="1:22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</row>
    <row r="93" spans="1:22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</row>
    <row r="94" spans="1:22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</row>
    <row r="95" spans="1:22" x14ac:dyDescent="0.2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</row>
    <row r="96" spans="1:22" x14ac:dyDescent="0.2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</row>
    <row r="97" spans="1:22" x14ac:dyDescent="0.2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</row>
    <row r="98" spans="1:22" x14ac:dyDescent="0.2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</row>
    <row r="99" spans="1:22" x14ac:dyDescent="0.2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</row>
    <row r="100" spans="1:22" x14ac:dyDescent="0.2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</row>
    <row r="101" spans="1:22" x14ac:dyDescent="0.2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</row>
    <row r="102" spans="1:22" x14ac:dyDescent="0.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</row>
    <row r="103" spans="1:22" x14ac:dyDescent="0.2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</row>
    <row r="104" spans="1:22" x14ac:dyDescent="0.2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</row>
    <row r="105" spans="1:22" x14ac:dyDescent="0.2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</row>
  </sheetData>
  <pageMargins left="1.95" right="0.26" top="2.34" bottom="0.984251969" header="0.49212598499999999" footer="0.49212598499999999"/>
  <pageSetup paperSize="9" orientation="landscape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Smap - Diário</vt:lpstr>
      <vt:lpstr>grafLog</vt:lpstr>
      <vt:lpstr>grafNormal</vt:lpstr>
      <vt:lpstr>determ.K</vt:lpstr>
      <vt:lpstr>resumo</vt:lpstr>
      <vt:lpstr>Introdução</vt:lpstr>
      <vt:lpstr>Metodologia</vt:lpstr>
      <vt:lpstr>Calibração</vt:lpstr>
      <vt:lpstr>Avaliação</vt:lpstr>
      <vt:lpstr>Listagem</vt:lpstr>
      <vt:lpstr>'Smap - Diário'!Area_de_impressao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Eduardo</dc:creator>
  <cp:lastModifiedBy>Joao Lopes</cp:lastModifiedBy>
  <cp:lastPrinted>2005-11-07T19:09:10Z</cp:lastPrinted>
  <dcterms:created xsi:type="dcterms:W3CDTF">1999-09-22T23:31:18Z</dcterms:created>
  <dcterms:modified xsi:type="dcterms:W3CDTF">2018-05-24T17:35:52Z</dcterms:modified>
</cp:coreProperties>
</file>