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2"/>
  <workbookPr codeName="ThisWorkbook" defaultThemeVersion="124226"/>
  <mc:AlternateContent>
    <mc:Choice Requires="x15">
      <x15ac:absPath xmlns:x15ac="http://schemas.microsoft.com/office/spreadsheetml/2010/11/ac" url="D:\TempUserProfiles\NetworkService\AppData\OICE_16_974FA576_32C1D314_DBE\"/>
    </mc:Choice>
  </mc:AlternateContent>
  <xr:revisionPtr revIDLastSave="0" documentId="8_{49EBB1FD-A598-4AE2-8BBE-D32E2E4BB2CD}" xr6:coauthVersionLast="43" xr6:coauthVersionMax="43" xr10:uidLastSave="{00000000-0000-0000-0000-000000000000}"/>
  <bookViews>
    <workbookView xWindow="-120" yWindow="-120" windowWidth="15600" windowHeight="11760" firstSheet="2" activeTab="2" xr2:uid="{00000000-000D-0000-FFFF-FFFF00000000}"/>
  </bookViews>
  <sheets>
    <sheet name="HOLIDAY" sheetId="5" r:id="rId1"/>
    <sheet name="DASH BOARD" sheetId="3" r:id="rId2"/>
    <sheet name="PENDING BATCH" sheetId="1" r:id="rId3"/>
    <sheet name="CLOSED BATCH" sheetId="2" r:id="rId4"/>
    <sheet name="CANCELLED SHEET" sheetId="4" r:id="rId5"/>
  </sheets>
  <definedNames>
    <definedName name="_xlnm._FilterDatabase" localSheetId="3" hidden="1">'CLOSED BATCH'!$A$1:$AK$1</definedName>
    <definedName name="_xlnm._FilterDatabase" localSheetId="2" hidden="1">'PENDING BATCH'!$A$1:$AK$1</definedName>
  </definedName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3" l="1"/>
  <c r="G4" i="3"/>
  <c r="F4" i="3"/>
  <c r="H4" i="3"/>
  <c r="I4" i="3"/>
  <c r="J4" i="3"/>
  <c r="K4" i="3"/>
  <c r="L4" i="3"/>
  <c r="P4" i="3"/>
  <c r="O4" i="3"/>
  <c r="N4" i="3"/>
  <c r="M4" i="3"/>
</calcChain>
</file>

<file path=xl/sharedStrings.xml><?xml version="1.0" encoding="utf-8"?>
<sst xmlns="http://schemas.openxmlformats.org/spreadsheetml/2006/main" count="171" uniqueCount="87">
  <si>
    <t>date</t>
  </si>
  <si>
    <t>DASH BOARD - PayU Payments Private Limited</t>
  </si>
  <si>
    <t>CUSTOMER</t>
  </si>
  <si>
    <t>LOT NO</t>
  </si>
  <si>
    <t>TOTAL VOL</t>
  </si>
  <si>
    <t>DATE RECEIVED</t>
  </si>
  <si>
    <t>DATE SENT - VENDOR</t>
  </si>
  <si>
    <t>DATE RECEIVED - VENDOR</t>
  </si>
  <si>
    <t>DATE UPLOADED AT NPCI</t>
  </si>
  <si>
    <t>FINAL STATUS</t>
  </si>
  <si>
    <t>SUCCESS TAT</t>
  </si>
  <si>
    <t>SUCCESS</t>
  </si>
  <si>
    <t>REJECTED</t>
  </si>
  <si>
    <t>PENDING</t>
  </si>
  <si>
    <t>PENDING TAT</t>
  </si>
  <si>
    <t>&lt; 5 Days</t>
  </si>
  <si>
    <t>5-10 Days</t>
  </si>
  <si>
    <t>10-15 Days</t>
  </si>
  <si>
    <t>15-30 Days</t>
  </si>
  <si>
    <t>&gt;30 Days</t>
  </si>
  <si>
    <t>PAYU</t>
  </si>
  <si>
    <t>Message ID (Bank to fill)</t>
  </si>
  <si>
    <t>Message Creation Date Time (Bank to fill)</t>
  </si>
  <si>
    <t>Initiating Party ID</t>
  </si>
  <si>
    <t>Instructing Agent Member ID</t>
  </si>
  <si>
    <t>Instructed Agent Member ID</t>
  </si>
  <si>
    <t>Instructed Agent Name</t>
  </si>
  <si>
    <t>Mandate Request ID</t>
  </si>
  <si>
    <t>Mandate Category</t>
  </si>
  <si>
    <t>Mandate Category Name</t>
  </si>
  <si>
    <t>TXN type</t>
  </si>
  <si>
    <t>Recurring or One-Off (RCUR, OOFF)</t>
  </si>
  <si>
    <t>Frequency</t>
  </si>
  <si>
    <t>First Collection Date</t>
  </si>
  <si>
    <t>Final Collection Date</t>
  </si>
  <si>
    <t>Collection Amount</t>
  </si>
  <si>
    <t>Maximum Amount</t>
  </si>
  <si>
    <t>Name of Utility/ Biller/ Bank/ Company</t>
  </si>
  <si>
    <t>Utility Code</t>
  </si>
  <si>
    <t>Sponsor Bank Code</t>
  </si>
  <si>
    <t>Debtor Name Name of Account Holder</t>
  </si>
  <si>
    <t>Consumer Reference No</t>
  </si>
  <si>
    <t>Scheme/Plan Reference No</t>
  </si>
  <si>
    <t>Debtor Telephone No</t>
  </si>
  <si>
    <t>Debtor Mobile No</t>
  </si>
  <si>
    <t>Debtor Email Add</t>
  </si>
  <si>
    <t>Debtor other details</t>
  </si>
  <si>
    <t>Destination Bank Account Number/ Legal Account Number</t>
  </si>
  <si>
    <t>Destination Bank Account Type</t>
  </si>
  <si>
    <t>Destination Bank IFSC/MICR code</t>
  </si>
  <si>
    <t>Destination Bank Name</t>
  </si>
  <si>
    <t>UMRN NO</t>
  </si>
  <si>
    <t>STATUS</t>
  </si>
  <si>
    <t>RTN CODE</t>
  </si>
  <si>
    <t>REASON</t>
  </si>
  <si>
    <t>CLOSURE DATE</t>
  </si>
  <si>
    <t>TAT</t>
  </si>
  <si>
    <t>KORESPAYU000165</t>
  </si>
  <si>
    <t/>
  </si>
  <si>
    <t>KKBK0RTGSMI</t>
  </si>
  <si>
    <t>ICIC0000004</t>
  </si>
  <si>
    <t>59237db0598a4b93a7c4c319b807546f</t>
  </si>
  <si>
    <t>U099</t>
  </si>
  <si>
    <t>EMI - Loan repayment</t>
  </si>
  <si>
    <t>DEBIT</t>
  </si>
  <si>
    <t>Recurring</t>
  </si>
  <si>
    <t>ADHO</t>
  </si>
  <si>
    <t>15072019</t>
  </si>
  <si>
    <t>15072024</t>
  </si>
  <si>
    <t>100000</t>
  </si>
  <si>
    <t>PayU Payments Private Limited</t>
  </si>
  <si>
    <t>NACH00000000017880</t>
  </si>
  <si>
    <t>SHANE DON STRACEY</t>
  </si>
  <si>
    <t>49939e10f45c971bd6a1</t>
  </si>
  <si>
    <t>+91-9160523706</t>
  </si>
  <si>
    <t>190617144331776O7T5L26T7WRG</t>
  </si>
  <si>
    <t>006901518438</t>
  </si>
  <si>
    <t>Savings</t>
  </si>
  <si>
    <t>ICIC0000004+AI2</t>
  </si>
  <si>
    <t>ICICI Bank Ltd</t>
  </si>
  <si>
    <t>ICIC00000000069696969</t>
  </si>
  <si>
    <t>ACCEPTED</t>
  </si>
  <si>
    <t>AC01</t>
  </si>
  <si>
    <t>30112020</t>
  </si>
  <si>
    <t>30112025</t>
  </si>
  <si>
    <t>30000</t>
  </si>
  <si>
    <t>201120172711429C7RI85JKI25M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</si>
</sst>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9">
    <font>
      <sz val="11"/>
      <color theme="1"/>
      <name val="Calibri"/>
      <family val="2"/>
      <scheme val="minor"/>
    </font>
    <font>
      <sz val="12"/>
      <name val="Times New Roman"/>
      <family val="1"/>
      <charset val="134"/>
    </font>
    <font>
      <u/>
      <sz val="8"/>
      <color theme="10"/>
      <name val="Arial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b/>
      <sz val="9"/>
      <color rgb="FF000000"/>
      <name val="Cambria"/>
      <family val="1"/>
    </font>
    <font>
      <sz val="10"/>
      <color rgb="FF000000"/>
      <name val="Calibri"/>
      <family val="2"/>
    </font>
    <font>
      <b/>
      <sz val="10"/>
      <color theme="1"/>
      <name val="Verdana"/>
      <family val="2"/>
    </font>
    <font>
      <b/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2D69A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7964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35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7" fillId="0" borderId="0" xfId="0" applyFont="1" applyFill="1"/>
    <xf numFmtId="164" fontId="3" fillId="0" borderId="0" xfId="0" applyNumberFormat="1" applyFont="1" applyFill="1"/>
    <xf numFmtId="0" fontId="7" fillId="0" borderId="0" xfId="0" applyNumberFormat="1" applyFont="1" applyFill="1"/>
    <xf numFmtId="0" fontId="3" fillId="0" borderId="0" xfId="0" applyNumberFormat="1" applyFont="1" applyFill="1"/>
    <xf numFmtId="0" fontId="3" fillId="0" borderId="1" xfId="0" applyFont="1" applyBorder="1" applyAlignment="1"/>
    <xf numFmtId="0" fontId="4" fillId="0" borderId="1" xfId="0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164" fontId="3" fillId="0" borderId="1" xfId="0" applyNumberFormat="1" applyFont="1" applyFill="1" applyBorder="1" applyAlignment="1"/>
    <xf numFmtId="1" fontId="0" fillId="0" borderId="1" xfId="0" applyNumberFormat="1" applyBorder="1"/>
    <xf numFmtId="49" fontId="0" fillId="0" borderId="1" xfId="0" applyNumberFormat="1" applyBorder="1"/>
    <xf numFmtId="14" fontId="0" fillId="0" borderId="0" xfId="0" applyNumberFormat="1"/>
    <xf numFmtId="164" fontId="3" fillId="0" borderId="1" xfId="0" applyNumberFormat="1" applyFont="1" applyBorder="1" applyAlignment="1">
      <alignment horizontal="left"/>
    </xf>
    <xf numFmtId="164" fontId="0" fillId="0" borderId="0" xfId="0" applyNumberFormat="1"/>
    <xf numFmtId="14" fontId="0" fillId="0" borderId="1" xfId="0" applyNumberFormat="1" applyBorder="1"/>
    <xf numFmtId="49" fontId="0" fillId="0" borderId="0" xfId="0" applyNumberFormat="1"/>
    <xf numFmtId="164" fontId="0" fillId="0" borderId="1" xfId="0" applyNumberFormat="1" applyBorder="1"/>
    <xf numFmtId="0" fontId="0" fillId="0" borderId="0" xfId="0" applyNumberFormat="1"/>
    <xf numFmtId="0" fontId="0" fillId="0" borderId="1" xfId="0" applyNumberFormat="1" applyBorder="1"/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</cellXfs>
  <cellStyles count="3">
    <cellStyle name="Hyperlink 3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82"/>
  <sheetViews>
    <sheetView workbookViewId="0"/>
  </sheetViews>
  <sheetFormatPr defaultColWidth="8.85546875" defaultRowHeight="15"/>
  <sheetData>
    <row r="1" spans="1:1">
      <c r="A1" t="s">
        <v>0</v>
      </c>
    </row>
    <row r="2" spans="1:1">
      <c r="A2" s="21">
        <v>42918</v>
      </c>
    </row>
    <row r="3" spans="1:1">
      <c r="A3" s="21">
        <v>42924</v>
      </c>
    </row>
    <row r="4" spans="1:1">
      <c r="A4" s="21">
        <v>42925</v>
      </c>
    </row>
    <row r="5" spans="1:1">
      <c r="A5" s="21">
        <v>42932</v>
      </c>
    </row>
    <row r="6" spans="1:1">
      <c r="A6" s="21">
        <v>42938</v>
      </c>
    </row>
    <row r="7" spans="1:1">
      <c r="A7" s="21">
        <v>42939</v>
      </c>
    </row>
    <row r="8" spans="1:1">
      <c r="A8" s="21">
        <v>42946</v>
      </c>
    </row>
    <row r="9" spans="1:1">
      <c r="A9" s="21">
        <v>42953</v>
      </c>
    </row>
    <row r="10" spans="1:1">
      <c r="A10" s="21">
        <v>42959</v>
      </c>
    </row>
    <row r="11" spans="1:1">
      <c r="A11" s="21">
        <v>42960</v>
      </c>
    </row>
    <row r="12" spans="1:1">
      <c r="A12" s="21">
        <v>42962</v>
      </c>
    </row>
    <row r="13" spans="1:1">
      <c r="A13" s="21">
        <v>42967</v>
      </c>
    </row>
    <row r="14" spans="1:1">
      <c r="A14" s="21">
        <v>42973</v>
      </c>
    </row>
    <row r="15" spans="1:1">
      <c r="A15" s="21">
        <v>42974</v>
      </c>
    </row>
    <row r="16" spans="1:1">
      <c r="A16" s="21">
        <v>42980</v>
      </c>
    </row>
    <row r="17" spans="1:1">
      <c r="A17" s="21">
        <v>42981</v>
      </c>
    </row>
    <row r="18" spans="1:1">
      <c r="A18" s="21">
        <v>42987</v>
      </c>
    </row>
    <row r="19" spans="1:1">
      <c r="A19" s="21">
        <v>42988</v>
      </c>
    </row>
    <row r="20" spans="1:1">
      <c r="A20" s="21">
        <v>42995</v>
      </c>
    </row>
    <row r="21" spans="1:1">
      <c r="A21" s="21">
        <v>43001</v>
      </c>
    </row>
    <row r="22" spans="1:1">
      <c r="A22" s="21">
        <v>43002</v>
      </c>
    </row>
    <row r="23" spans="1:1">
      <c r="A23" s="21">
        <v>43008</v>
      </c>
    </row>
    <row r="24" spans="1:1">
      <c r="A24" s="21">
        <v>43009</v>
      </c>
    </row>
    <row r="25" spans="1:1">
      <c r="A25" s="21">
        <v>43010</v>
      </c>
    </row>
    <row r="26" spans="1:1">
      <c r="A26" s="21">
        <v>43016</v>
      </c>
    </row>
    <row r="27" spans="1:1">
      <c r="A27" s="21">
        <v>43022</v>
      </c>
    </row>
    <row r="28" spans="1:1">
      <c r="A28" s="21">
        <v>43023</v>
      </c>
    </row>
    <row r="29" spans="1:1">
      <c r="A29" s="21">
        <v>43030</v>
      </c>
    </row>
    <row r="30" spans="1:1">
      <c r="A30" s="21">
        <v>43036</v>
      </c>
    </row>
    <row r="31" spans="1:1">
      <c r="A31" s="21">
        <v>43037</v>
      </c>
    </row>
    <row r="32" spans="1:1">
      <c r="A32" s="21">
        <v>43044</v>
      </c>
    </row>
    <row r="33" spans="1:1">
      <c r="A33" s="21">
        <v>43050</v>
      </c>
    </row>
    <row r="34" spans="1:1">
      <c r="A34" s="21">
        <v>43051</v>
      </c>
    </row>
    <row r="35" spans="1:1">
      <c r="A35" s="21">
        <v>43058</v>
      </c>
    </row>
    <row r="36" spans="1:1">
      <c r="A36" s="21">
        <v>43064</v>
      </c>
    </row>
    <row r="37" spans="1:1">
      <c r="A37" s="21">
        <v>43065</v>
      </c>
    </row>
    <row r="38" spans="1:1">
      <c r="A38" s="21">
        <v>43072</v>
      </c>
    </row>
    <row r="39" spans="1:1">
      <c r="A39" s="21">
        <v>43078</v>
      </c>
    </row>
    <row r="40" spans="1:1">
      <c r="A40" s="21">
        <v>43079</v>
      </c>
    </row>
    <row r="41" spans="1:1">
      <c r="A41" s="21">
        <v>43086</v>
      </c>
    </row>
    <row r="42" spans="1:1">
      <c r="A42" s="21">
        <v>43092</v>
      </c>
    </row>
    <row r="43" spans="1:1">
      <c r="A43" s="21">
        <v>43093</v>
      </c>
    </row>
    <row r="44" spans="1:1">
      <c r="A44" s="21">
        <v>43094</v>
      </c>
    </row>
    <row r="45" spans="1:1">
      <c r="A45" s="21">
        <v>43100</v>
      </c>
    </row>
    <row r="46" spans="1:1">
      <c r="A46" s="21">
        <v>43107</v>
      </c>
    </row>
    <row r="47" spans="1:1">
      <c r="A47" s="21">
        <v>43113</v>
      </c>
    </row>
    <row r="48" spans="1:1">
      <c r="A48" s="21">
        <v>43114</v>
      </c>
    </row>
    <row r="49" spans="1:1">
      <c r="A49" s="21">
        <v>43121</v>
      </c>
    </row>
    <row r="50" spans="1:1">
      <c r="A50" s="21">
        <v>43127</v>
      </c>
    </row>
    <row r="51" spans="1:1">
      <c r="A51" s="21">
        <v>43128</v>
      </c>
    </row>
    <row r="52" spans="1:1">
      <c r="A52" s="21">
        <v>43135</v>
      </c>
    </row>
    <row r="53" spans="1:1">
      <c r="A53" s="21">
        <v>43141</v>
      </c>
    </row>
    <row r="54" spans="1:1">
      <c r="A54" s="21">
        <v>43142</v>
      </c>
    </row>
    <row r="55" spans="1:1">
      <c r="A55" s="21">
        <v>43149</v>
      </c>
    </row>
    <row r="56" spans="1:1">
      <c r="A56" s="21">
        <v>43155</v>
      </c>
    </row>
    <row r="57" spans="1:1">
      <c r="A57" s="21">
        <v>43156</v>
      </c>
    </row>
    <row r="58" spans="1:1">
      <c r="A58" s="21">
        <v>43163</v>
      </c>
    </row>
    <row r="59" spans="1:1">
      <c r="A59" s="21">
        <v>43169</v>
      </c>
    </row>
    <row r="60" spans="1:1">
      <c r="A60" s="21">
        <v>43170</v>
      </c>
    </row>
    <row r="61" spans="1:1">
      <c r="A61" s="21">
        <v>43177</v>
      </c>
    </row>
    <row r="62" spans="1:1">
      <c r="A62" s="21">
        <v>43183</v>
      </c>
    </row>
    <row r="63" spans="1:1">
      <c r="A63" s="21">
        <v>43184</v>
      </c>
    </row>
    <row r="64" spans="1:1">
      <c r="A64" s="21">
        <v>43191</v>
      </c>
    </row>
    <row r="65" spans="1:1">
      <c r="A65" s="21">
        <v>43198</v>
      </c>
    </row>
    <row r="66" spans="1:1">
      <c r="A66" s="21">
        <v>43204</v>
      </c>
    </row>
    <row r="67" spans="1:1">
      <c r="A67" s="21">
        <v>43205</v>
      </c>
    </row>
    <row r="68" spans="1:1">
      <c r="A68" s="21">
        <v>43212</v>
      </c>
    </row>
    <row r="69" spans="1:1">
      <c r="A69" s="21">
        <v>43218</v>
      </c>
    </row>
    <row r="70" spans="1:1">
      <c r="A70" s="21">
        <v>43219</v>
      </c>
    </row>
    <row r="71" spans="1:1">
      <c r="A71" s="21">
        <v>43226</v>
      </c>
    </row>
    <row r="72" spans="1:1">
      <c r="A72" s="21">
        <v>43232</v>
      </c>
    </row>
    <row r="73" spans="1:1">
      <c r="A73" s="21">
        <v>43233</v>
      </c>
    </row>
    <row r="74" spans="1:1">
      <c r="A74" s="21">
        <v>43240</v>
      </c>
    </row>
    <row r="75" spans="1:1">
      <c r="A75" s="21">
        <v>43246</v>
      </c>
    </row>
    <row r="76" spans="1:1">
      <c r="A76" s="21">
        <v>43247</v>
      </c>
    </row>
    <row r="77" spans="1:1">
      <c r="A77" s="21">
        <v>43254</v>
      </c>
    </row>
    <row r="78" spans="1:1">
      <c r="A78" s="21">
        <v>43260</v>
      </c>
    </row>
    <row r="79" spans="1:1">
      <c r="A79" s="21">
        <v>43261</v>
      </c>
    </row>
    <row r="80" spans="1:1">
      <c r="A80" s="21">
        <v>43268</v>
      </c>
    </row>
    <row r="81" spans="1:1">
      <c r="A81" s="21">
        <v>43274</v>
      </c>
    </row>
    <row r="82" spans="1:1">
      <c r="A82" s="21">
        <v>43275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P18"/>
  <sheetViews>
    <sheetView workbookViewId="0">
      <selection activeCell="E22" sqref="E22"/>
    </sheetView>
  </sheetViews>
  <sheetFormatPr defaultColWidth="8.85546875" defaultRowHeight="15"/>
  <cols>
    <col min="1" max="1" bestFit="true" customWidth="true" width="11.140625" collapsed="false"/>
    <col min="4" max="4" bestFit="true" customWidth="true" width="10.7109375" collapsed="false"/>
    <col min="5" max="5" customWidth="true" width="10.140625" collapsed="false"/>
    <col min="6" max="6" customWidth="true" width="10.42578125" collapsed="false"/>
    <col min="7" max="7" customWidth="true" width="11.28515625" collapsed="false"/>
  </cols>
  <sheetData>
    <row r="1" spans="1:16" ht="15.75">
      <c r="A1" s="29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1"/>
    </row>
    <row r="2" spans="1:16">
      <c r="A2" s="32" t="s">
        <v>2</v>
      </c>
      <c r="B2" s="32" t="s">
        <v>3</v>
      </c>
      <c r="C2" s="32" t="s">
        <v>4</v>
      </c>
      <c r="D2" s="32" t="s">
        <v>5</v>
      </c>
      <c r="E2" s="32" t="s">
        <v>6</v>
      </c>
      <c r="F2" s="32" t="s">
        <v>7</v>
      </c>
      <c r="G2" s="32" t="s">
        <v>8</v>
      </c>
      <c r="H2" s="33" t="s">
        <v>9</v>
      </c>
      <c r="I2" s="33"/>
      <c r="J2" s="33"/>
      <c r="K2" s="33"/>
      <c r="L2" s="34" t="s">
        <v>10</v>
      </c>
      <c r="M2" s="34"/>
      <c r="N2" s="34"/>
      <c r="O2" s="34"/>
      <c r="P2" s="34"/>
    </row>
    <row r="3" spans="1:16" ht="24.75">
      <c r="A3" s="32"/>
      <c r="B3" s="32"/>
      <c r="C3" s="32"/>
      <c r="D3" s="32"/>
      <c r="E3" s="32"/>
      <c r="F3" s="32"/>
      <c r="G3" s="32"/>
      <c r="H3" s="3" t="s">
        <v>11</v>
      </c>
      <c r="I3" s="3" t="s">
        <v>12</v>
      </c>
      <c r="J3" s="4" t="s">
        <v>13</v>
      </c>
      <c r="K3" s="4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</row>
    <row r="4" spans="1:16">
      <c r="A4" s="20" t="s">
        <v>20</v>
      </c>
      <c r="B4" s="6">
        <v>1</v>
      </c>
      <c r="C4" s="6">
        <f>COUNTIF('PENDING BATCH'!A:A,'DASH BOARD'!B:B)</f>
        <v>1</v>
      </c>
      <c r="D4" s="7">
        <v>43087</v>
      </c>
      <c r="E4" s="7">
        <v>43087</v>
      </c>
      <c r="F4" s="7">
        <f>G:G</f>
        <v>43453</v>
      </c>
      <c r="G4" s="7">
        <f>VLOOKUP(B:B,'PENDING BATCH'!A:C,3,FALSE)</f>
        <v>43453</v>
      </c>
      <c r="H4" s="6">
        <f>COUNTIFS('PENDING BATCH'!A:A,B:B,'PENDING BATCH'!AG:AG,"ACCEPTED")</f>
        <v>1</v>
      </c>
      <c r="I4" s="6">
        <f>COUNTIFS('PENDING BATCH'!A:A,B:B,'PENDING BATCH'!AG:AG,"REJECTED")+COUNTIFS('PENDING BATCH'!A:A,B:B,'PENDING BATCH'!AG:AG,"CANCELLED")</f>
        <v>0</v>
      </c>
      <c r="J4" s="6">
        <f>COUNTIFS('PENDING BATCH'!A:A,B:B,'PENDING BATCH'!AG:AG,"PENDING")</f>
        <v>0</v>
      </c>
      <c r="K4" s="6" t="str">
        <f ca="1">IF(J:J&gt;0,(TODAY()-G:G),"0")</f>
        <v>0</v>
      </c>
      <c r="L4" s="6">
        <f>COUNTIFS('PENDING BATCH'!A:A,B:B,'PENDING BATCH'!AK:AK,"&lt;6",'PENDING BATCH'!AG:AG,"ACCEPTED")+COUNTIFS('PENDING BATCH'!A:A,B:B,'PENDING BATCH'!AK:AK,"&lt;6",'PENDING BATCH'!AG:AG,"REJECTED")</f>
        <v>1</v>
      </c>
      <c r="M4" s="6">
        <f>COUNTIFS('PENDING BATCH'!A:A,B:B,'PENDING BATCH'!AK:AK,"&gt;5",'PENDING BATCH'!AG:AG,"ACCEPTED")+COUNTIFS('PENDING BATCH'!A:A,B:B,'PENDING BATCH'!AK:AK,"&gt;5",'PENDING BATCH'!AG:AG,"REJECTED")-O4-P4-N4</f>
        <v>0</v>
      </c>
      <c r="N4" s="6">
        <f>COUNTIFS('PENDING BATCH'!A:A,B:B,'PENDING BATCH'!AK:AK,"&gt;10",'PENDING BATCH'!AG:AG,"ACCEPTED")+COUNTIFS('PENDING BATCH'!A:A,B:B,'PENDING BATCH'!AK:AK,"&gt;10",'PENDING BATCH'!AG:AG,"REJECTED")-O4-P4</f>
        <v>0</v>
      </c>
      <c r="O4" s="6">
        <f>COUNTIFS('PENDING BATCH'!A:A,B:B,'PENDING BATCH'!AK:AK,"&gt;15",'PENDING BATCH'!AG:AG,"ACCEPTED")+COUNTIFS('PENDING BATCH'!A:A,B:B,'PENDING BATCH'!AK:AK,"&gt;15",'PENDING BATCH'!AG:AG,"REJECTED")-P4</f>
        <v>0</v>
      </c>
      <c r="P4" s="6">
        <f>COUNTIFS('PENDING BATCH'!A:A,B:B,'PENDING BATCH'!AK:AK,"&gt;30",'PENDING BATCH'!AG:AG,"ACCEPTED")+COUNTIFS('PENDING BATCH'!A:A,B:B,'PENDING BATCH'!AK:AK,"&gt;30",'PENDING BATCH'!AG:AG,"REJECTED")+COUNTIFS('PENDING BATCH'!A:A,B:B,'PENDING BATCH'!AK:AK,"&gt;30",'PENDING BATCH'!AG:AG,"CANCELLED")</f>
        <v>0</v>
      </c>
    </row>
    <row r="5" spans="1:16">
      <c r="A5" s="6"/>
      <c r="B5" s="6"/>
      <c r="C5" s="6"/>
      <c r="D5" s="7"/>
      <c r="E5" s="7"/>
      <c r="F5" s="7"/>
      <c r="G5" s="7"/>
      <c r="H5" s="6"/>
      <c r="I5" s="6"/>
      <c r="J5" s="6"/>
      <c r="K5" s="6"/>
      <c r="L5" s="6"/>
      <c r="M5" s="6"/>
      <c r="N5" s="6"/>
      <c r="O5" s="6"/>
      <c r="P5" s="6"/>
    </row>
    <row r="6" spans="1:16">
      <c r="A6" s="6"/>
      <c r="B6" s="6"/>
      <c r="C6" s="6"/>
      <c r="D6" s="7"/>
      <c r="E6" s="7"/>
      <c r="F6" s="7"/>
      <c r="G6" s="7"/>
      <c r="H6" s="6"/>
      <c r="I6" s="6"/>
      <c r="J6" s="6"/>
      <c r="K6" s="6"/>
      <c r="L6" s="6"/>
      <c r="M6" s="6"/>
      <c r="N6" s="6"/>
      <c r="O6" s="6"/>
      <c r="P6" s="6"/>
    </row>
    <row r="7" spans="1:16">
      <c r="A7" s="6"/>
      <c r="B7" s="6"/>
      <c r="C7" s="6"/>
      <c r="D7" s="7"/>
      <c r="E7" s="7"/>
      <c r="F7" s="7"/>
      <c r="G7" s="7"/>
      <c r="H7" s="6"/>
      <c r="I7" s="6"/>
      <c r="J7" s="6"/>
      <c r="K7" s="6"/>
      <c r="L7" s="6"/>
      <c r="M7" s="6"/>
      <c r="N7" s="6"/>
      <c r="O7" s="6"/>
      <c r="P7" s="6"/>
    </row>
    <row r="8" spans="1:16">
      <c r="A8" s="6"/>
      <c r="B8" s="6"/>
      <c r="C8" s="6"/>
      <c r="D8" s="7"/>
      <c r="E8" s="7"/>
      <c r="F8" s="7"/>
      <c r="G8" s="7"/>
      <c r="H8" s="6"/>
      <c r="I8" s="6"/>
      <c r="J8" s="6"/>
      <c r="K8" s="6"/>
      <c r="L8" s="6"/>
      <c r="M8" s="6"/>
      <c r="N8" s="6"/>
      <c r="O8" s="6"/>
      <c r="P8" s="6"/>
    </row>
    <row r="9" spans="1:16">
      <c r="A9" s="6"/>
      <c r="B9" s="6"/>
      <c r="C9" s="6"/>
      <c r="D9" s="7"/>
      <c r="E9" s="7"/>
      <c r="F9" s="7"/>
      <c r="G9" s="7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6"/>
      <c r="B10" s="6"/>
      <c r="C10" s="6"/>
      <c r="D10" s="7"/>
      <c r="E10" s="7"/>
      <c r="F10" s="7"/>
      <c r="G10" s="7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6"/>
      <c r="B11" s="6"/>
      <c r="C11" s="6"/>
      <c r="D11" s="7"/>
      <c r="E11" s="7"/>
      <c r="F11" s="7"/>
      <c r="G11" s="7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6"/>
      <c r="B12" s="6"/>
      <c r="C12" s="6"/>
      <c r="D12" s="7"/>
      <c r="E12" s="7"/>
      <c r="F12" s="7"/>
      <c r="G12" s="7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6"/>
      <c r="B13" s="6"/>
      <c r="C13" s="6"/>
      <c r="D13" s="7"/>
      <c r="E13" s="7"/>
      <c r="F13" s="7"/>
      <c r="G13" s="7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6"/>
      <c r="B14" s="6"/>
      <c r="C14" s="6"/>
      <c r="D14" s="7"/>
      <c r="E14" s="7"/>
      <c r="F14" s="7"/>
      <c r="G14" s="7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6"/>
      <c r="B15" s="6"/>
      <c r="C15" s="6"/>
      <c r="D15" s="7"/>
      <c r="E15" s="7"/>
      <c r="F15" s="7"/>
      <c r="G15" s="7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6"/>
      <c r="B16" s="6"/>
      <c r="C16" s="6"/>
      <c r="D16" s="7"/>
      <c r="E16" s="7"/>
      <c r="F16" s="7"/>
      <c r="G16" s="7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6"/>
      <c r="B17" s="6"/>
      <c r="C17" s="6"/>
      <c r="D17" s="7"/>
      <c r="E17" s="7"/>
      <c r="F17" s="7"/>
      <c r="G17" s="7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6"/>
      <c r="B18" s="6"/>
      <c r="C18" s="6"/>
      <c r="D18" s="7"/>
      <c r="E18" s="7"/>
      <c r="F18" s="7"/>
      <c r="G18" s="7"/>
      <c r="H18" s="6"/>
      <c r="I18" s="6"/>
      <c r="J18" s="6"/>
      <c r="K18" s="6"/>
      <c r="L18" s="6"/>
      <c r="M18" s="6"/>
      <c r="N18" s="6"/>
      <c r="O18" s="6"/>
      <c r="P18" s="6"/>
    </row>
  </sheetData>
  <mergeCells count="10">
    <mergeCell ref="A1:P1"/>
    <mergeCell ref="A2:A3"/>
    <mergeCell ref="B2:B3"/>
    <mergeCell ref="C2:C3"/>
    <mergeCell ref="D2:D3"/>
    <mergeCell ref="E2:E3"/>
    <mergeCell ref="F2:F3"/>
    <mergeCell ref="G2:G3"/>
    <mergeCell ref="H2:K2"/>
    <mergeCell ref="L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"/>
  <sheetViews>
    <sheetView tabSelected="1" topLeftCell="J1" zoomScaleNormal="100" workbookViewId="0">
      <selection activeCell="O14" sqref="O14"/>
    </sheetView>
  </sheetViews>
  <sheetFormatPr defaultColWidth="11.42578125" defaultRowHeight="12.75"/>
  <cols>
    <col min="1" max="1" bestFit="true" customWidth="true" style="8" width="8.140625" collapsed="false"/>
    <col min="2" max="2" bestFit="true" customWidth="true" style="8" width="24.42578125" collapsed="false"/>
    <col min="3" max="3" customWidth="true" style="8" width="18.85546875" collapsed="false"/>
    <col min="4" max="4" bestFit="true" customWidth="true" style="9" width="18.0" collapsed="false"/>
    <col min="5" max="5" customWidth="true" style="9" width="17.140625" collapsed="false"/>
    <col min="6" max="6" customWidth="true" style="9" width="16.42578125" collapsed="false"/>
    <col min="7" max="7" bestFit="true" customWidth="true" style="9" width="23.42578125" collapsed="false"/>
    <col min="8" max="8" customWidth="true" style="9" width="29.42578125" collapsed="false"/>
    <col min="9" max="9" bestFit="true" customWidth="true" style="9" width="18.7109375" collapsed="false"/>
    <col min="10" max="10" bestFit="true" customWidth="true" style="9" width="24.7109375" collapsed="false"/>
    <col min="11" max="11" bestFit="true" customWidth="true" style="9" width="9.85546875" collapsed="false"/>
    <col min="12" max="12" customWidth="true" style="9" width="9.28515625" collapsed="false"/>
    <col min="13" max="13" bestFit="true" customWidth="true" style="9" width="10.85546875" collapsed="false"/>
    <col min="14" max="15" bestFit="true" customWidth="true" style="9" width="20.42578125" collapsed="false"/>
    <col min="16" max="16" bestFit="true" customWidth="true" style="9" width="18.28515625" collapsed="false"/>
    <col min="17" max="17" bestFit="true" customWidth="true" style="9" width="17.42578125" collapsed="false"/>
    <col min="18" max="18" bestFit="true" customWidth="true" style="9" width="37.7109375" collapsed="false"/>
    <col min="19" max="19" bestFit="true" customWidth="true" style="9" width="22.0" collapsed="false"/>
    <col min="20" max="20" bestFit="true" customWidth="true" style="9" width="19.42578125" collapsed="false"/>
    <col min="21" max="21" bestFit="true" customWidth="true" style="9" width="37.42578125" collapsed="false"/>
    <col min="22" max="22" bestFit="true" customWidth="true" style="9" width="23.85546875" collapsed="false"/>
    <col min="23" max="23" bestFit="true" customWidth="true" style="9" width="27.0" collapsed="false"/>
    <col min="24" max="24" customWidth="true" style="9" width="21.140625" collapsed="false"/>
    <col min="25" max="26" customWidth="true" style="9" width="17.28515625" collapsed="false"/>
    <col min="27" max="27" customWidth="true" style="9" width="37.0" collapsed="false"/>
    <col min="28" max="28" customWidth="true" style="9" width="24.28515625" collapsed="false"/>
    <col min="29" max="29" customWidth="true" style="9" width="5.85546875" collapsed="false"/>
    <col min="30" max="30" customWidth="true" style="9" width="15.0" collapsed="false"/>
    <col min="31" max="31" bestFit="true" customWidth="true" style="9" width="23.0" collapsed="false"/>
    <col min="32" max="32" bestFit="true" customWidth="true" style="10" width="27.42578125" collapsed="false"/>
    <col min="33" max="33" bestFit="true" customWidth="true" style="12" width="11.42578125" collapsed="false"/>
    <col min="34" max="34" bestFit="true" customWidth="true" style="13" width="10.42578125" collapsed="false"/>
    <col min="35" max="35" bestFit="true" customWidth="true" style="13" width="44.5703125" collapsed="false"/>
    <col min="36" max="36" bestFit="true" customWidth="true" style="11" width="15.42578125" collapsed="false"/>
    <col min="37" max="37" bestFit="true" customWidth="true" style="13" width="7.7109375" collapsed="false"/>
    <col min="38" max="16384" style="8" width="11.42578125" collapsed="false"/>
  </cols>
  <sheetData>
    <row r="1" spans="1:37">
      <c r="A1" s="14" t="s">
        <v>3</v>
      </c>
      <c r="B1" s="14" t="s">
        <v>21</v>
      </c>
      <c r="C1" s="14" t="s">
        <v>22</v>
      </c>
      <c r="D1" s="15" t="s">
        <v>23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  <c r="N1" s="16" t="s">
        <v>33</v>
      </c>
      <c r="O1" s="16" t="s">
        <v>34</v>
      </c>
      <c r="P1" s="16" t="s">
        <v>35</v>
      </c>
      <c r="Q1" s="16" t="s">
        <v>36</v>
      </c>
      <c r="R1" s="16" t="s">
        <v>37</v>
      </c>
      <c r="S1" s="16" t="s">
        <v>38</v>
      </c>
      <c r="T1" s="16" t="s">
        <v>39</v>
      </c>
      <c r="U1" s="16" t="s">
        <v>40</v>
      </c>
      <c r="V1" s="16" t="s">
        <v>41</v>
      </c>
      <c r="W1" s="16" t="s">
        <v>42</v>
      </c>
      <c r="X1" s="16" t="s">
        <v>43</v>
      </c>
      <c r="Y1" s="16" t="s">
        <v>44</v>
      </c>
      <c r="Z1" s="16" t="s">
        <v>45</v>
      </c>
      <c r="AA1" s="16" t="s">
        <v>46</v>
      </c>
      <c r="AB1" s="16" t="s">
        <v>47</v>
      </c>
      <c r="AC1" s="16" t="s">
        <v>48</v>
      </c>
      <c r="AD1" s="16" t="s">
        <v>49</v>
      </c>
      <c r="AE1" s="16" t="s">
        <v>50</v>
      </c>
      <c r="AF1" s="16" t="s">
        <v>51</v>
      </c>
      <c r="AG1" s="17" t="s">
        <v>52</v>
      </c>
      <c r="AH1" s="17" t="s">
        <v>53</v>
      </c>
      <c r="AI1" s="17" t="s">
        <v>54</v>
      </c>
      <c r="AJ1" s="18" t="s">
        <v>55</v>
      </c>
      <c r="AK1" s="17" t="s">
        <v>56</v>
      </c>
    </row>
    <row r="2" spans="1:37" s="25" customFormat="1" ht="15">
      <c r="A2" s="19">
        <v>1</v>
      </c>
      <c r="B2" s="20" t="s">
        <v>57</v>
      </c>
      <c r="C2" s="24">
        <v>43453</v>
      </c>
      <c r="D2" s="20" t="s">
        <v>58</v>
      </c>
      <c r="E2" s="20" t="s">
        <v>59</v>
      </c>
      <c r="F2" s="20" t="s">
        <v>60</v>
      </c>
      <c r="G2" s="20" t="s">
        <v>58</v>
      </c>
      <c r="H2" s="20" t="s">
        <v>61</v>
      </c>
      <c r="I2" s="20" t="s">
        <v>62</v>
      </c>
      <c r="J2" s="20" t="s">
        <v>63</v>
      </c>
      <c r="K2" s="20" t="s">
        <v>64</v>
      </c>
      <c r="L2" s="20" t="s">
        <v>65</v>
      </c>
      <c r="M2" s="20" t="s">
        <v>66</v>
      </c>
      <c r="N2" s="20" t="s">
        <v>83</v>
      </c>
      <c r="O2" s="20" t="s">
        <v>84</v>
      </c>
      <c r="P2" s="20">
        <v>0</v>
      </c>
      <c r="Q2" s="20" t="s">
        <v>85</v>
      </c>
      <c r="R2" s="20" t="s">
        <v>70</v>
      </c>
      <c r="S2" s="20" t="s">
        <v>71</v>
      </c>
      <c r="T2" s="20" t="s">
        <v>59</v>
      </c>
      <c r="U2" s="20" t="s">
        <v>72</v>
      </c>
      <c r="V2" s="20" t="s">
        <v>73</v>
      </c>
      <c r="W2" s="20" t="s">
        <v>58</v>
      </c>
      <c r="X2" s="20" t="s">
        <v>58</v>
      </c>
      <c r="Y2" s="20" t="s">
        <v>74</v>
      </c>
      <c r="Z2" s="20" t="s">
        <v>58</v>
      </c>
      <c r="AA2" s="20" t="s">
        <v>86</v>
      </c>
      <c r="AB2" s="20" t="s">
        <v>76</v>
      </c>
      <c r="AC2" s="20" t="s">
        <v>77</v>
      </c>
      <c r="AD2" s="20" t="s">
        <v>78</v>
      </c>
      <c r="AE2" s="20" t="s">
        <v>79</v>
      </c>
      <c r="AF2" s="20" t="s">
        <v>80</v>
      </c>
      <c r="AG2" s="28" t="s">
        <v>81</v>
      </c>
      <c r="AH2" s="28" t="s">
        <v>82</v>
      </c>
      <c r="AI2" s="28" t="s">
        <v>81</v>
      </c>
      <c r="AJ2" s="26">
        <v>43630</v>
      </c>
      <c r="AK2" s="27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K1"/>
  <sheetViews>
    <sheetView workbookViewId="0">
      <selection activeCell="A2" sqref="A2"/>
    </sheetView>
  </sheetViews>
  <sheetFormatPr defaultColWidth="8.85546875" defaultRowHeight="15"/>
  <cols>
    <col min="1" max="1" bestFit="true" customWidth="true" width="8.140625" collapsed="false"/>
    <col min="2" max="2" bestFit="true" customWidth="true" width="24.42578125" collapsed="false"/>
    <col min="3" max="3" customWidth="true" width="18.7109375" collapsed="false"/>
    <col min="4" max="4" bestFit="true" customWidth="true" width="18.0" collapsed="false"/>
    <col min="5" max="5" bestFit="true" customWidth="true" width="28.85546875" collapsed="false"/>
    <col min="6" max="6" bestFit="true" customWidth="true" width="28.42578125" collapsed="false"/>
    <col min="7" max="7" bestFit="true" customWidth="true" width="23.42578125" collapsed="false"/>
    <col min="8" max="8" bestFit="true" customWidth="true" width="20.42578125" collapsed="false"/>
    <col min="9" max="9" bestFit="true" customWidth="true" width="18.7109375" collapsed="false"/>
    <col min="10" max="10" bestFit="true" customWidth="true" width="24.7109375" collapsed="false"/>
    <col min="11" max="11" bestFit="true" customWidth="true" width="9.85546875" collapsed="false"/>
    <col min="12" max="12" bestFit="true" customWidth="true" width="35.28515625" collapsed="false"/>
    <col min="13" max="13" bestFit="true" customWidth="true" width="10.85546875" collapsed="false"/>
    <col min="14" max="15" bestFit="true" customWidth="true" width="20.42578125" collapsed="false"/>
    <col min="16" max="16" bestFit="true" customWidth="true" width="18.28515625" collapsed="false"/>
    <col min="17" max="17" bestFit="true" customWidth="true" width="17.42578125" collapsed="false"/>
    <col min="18" max="18" bestFit="true" customWidth="true" width="37.7109375" collapsed="false"/>
    <col min="19" max="19" bestFit="true" customWidth="true" width="22.42578125" collapsed="false"/>
    <col min="20" max="20" bestFit="true" customWidth="true" width="19.42578125" collapsed="false"/>
    <col min="21" max="21" bestFit="true" customWidth="true" width="37.42578125" collapsed="false"/>
    <col min="22" max="22" bestFit="true" customWidth="true" width="23.85546875" collapsed="false"/>
    <col min="23" max="23" bestFit="true" customWidth="true" width="27.0" collapsed="false"/>
    <col min="24" max="24" bestFit="true" customWidth="true" width="21.140625" collapsed="false"/>
    <col min="25" max="25" bestFit="true" customWidth="true" width="17.28515625" collapsed="false"/>
    <col min="26" max="26" bestFit="true" customWidth="true" width="34.7109375" collapsed="false"/>
    <col min="27" max="27" bestFit="true" customWidth="true" width="20.140625" collapsed="false"/>
    <col min="28" max="28" bestFit="true" customWidth="true" width="57.28515625" collapsed="false"/>
    <col min="29" max="29" bestFit="true" customWidth="true" width="31.42578125" collapsed="false"/>
    <col min="30" max="30" bestFit="true" customWidth="true" width="33.42578125" collapsed="false"/>
    <col min="31" max="31" bestFit="true" customWidth="true" width="31.140625" collapsed="false"/>
    <col min="32" max="32" bestFit="true" customWidth="true" width="28.140625" collapsed="false"/>
    <col min="33" max="33" bestFit="true" customWidth="true" width="12.0" collapsed="false"/>
    <col min="34" max="34" bestFit="true" customWidth="true" width="10.42578125" collapsed="false"/>
    <col min="35" max="35" bestFit="true" customWidth="true" width="60.42578125" collapsed="false"/>
    <col min="36" max="36" bestFit="true" customWidth="true" style="23" width="15.42578125" collapsed="false"/>
    <col min="37" max="37" bestFit="true" customWidth="true" width="7.7109375" collapsed="false"/>
  </cols>
  <sheetData>
    <row r="1" spans="1:37" ht="20.25" customHeight="1">
      <c r="A1" s="1" t="s">
        <v>3</v>
      </c>
      <c r="B1" s="1" t="s">
        <v>21</v>
      </c>
      <c r="C1" s="1" t="s">
        <v>22</v>
      </c>
      <c r="D1" s="2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22" t="s">
        <v>55</v>
      </c>
      <c r="AK1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K1"/>
  <sheetViews>
    <sheetView workbookViewId="0">
      <selection activeCell="F7" sqref="F7"/>
    </sheetView>
  </sheetViews>
  <sheetFormatPr defaultColWidth="8.85546875" defaultRowHeight="15"/>
  <sheetData>
    <row r="1" spans="1:37" ht="20.25" customHeight="1">
      <c r="A1" s="1" t="s">
        <v>3</v>
      </c>
      <c r="B1" s="1" t="s">
        <v>21</v>
      </c>
      <c r="C1" s="1" t="s">
        <v>22</v>
      </c>
      <c r="D1" s="2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Wipro Limited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2015-07-02T10:31:14Z</dcterms:created>
  <dc:creator>0020410</dc:creator>
  <dcterms:modified xsi:type="dcterms:W3CDTF">2019-06-17T09:22:33Z</dcterms:modified>
</cp:coreProperties>
</file>