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301EC9286EA8034/ドキュメント/"/>
    </mc:Choice>
  </mc:AlternateContent>
  <xr:revisionPtr revIDLastSave="88" documentId="8_{C3DF41E0-CA2B-4BE0-8BCD-9E6027E56B5E}" xr6:coauthVersionLast="47" xr6:coauthVersionMax="47" xr10:uidLastSave="{8E203903-2827-4B36-B7EF-C7221F46AC4D}"/>
  <bookViews>
    <workbookView xWindow="-110" yWindow="-110" windowWidth="19420" windowHeight="10300" xr2:uid="{9562604E-F04B-480F-BA2B-092A5AFB3C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3" i="1"/>
  <c r="F9" i="1"/>
  <c r="F10" i="1"/>
  <c r="F11" i="1"/>
  <c r="F12" i="1"/>
  <c r="F13" i="1"/>
  <c r="F4" i="1"/>
  <c r="F5" i="1"/>
  <c r="F6" i="1"/>
  <c r="F7" i="1"/>
  <c r="F8" i="1"/>
  <c r="F3" i="1"/>
  <c r="G3" i="1"/>
  <c r="G10" i="1"/>
  <c r="G11" i="1"/>
  <c r="G12" i="1"/>
  <c r="G13" i="1" s="1"/>
  <c r="G9" i="1"/>
  <c r="C10" i="1"/>
  <c r="C11" i="1"/>
  <c r="C12" i="1"/>
  <c r="C13" i="1"/>
  <c r="C9" i="1"/>
  <c r="C4" i="1"/>
  <c r="C5" i="1"/>
  <c r="C6" i="1"/>
  <c r="C7" i="1"/>
  <c r="C8" i="1"/>
  <c r="C3" i="1"/>
  <c r="E10" i="1"/>
  <c r="E11" i="1"/>
  <c r="E12" i="1" s="1"/>
  <c r="E13" i="1" s="1"/>
  <c r="E9" i="1"/>
  <c r="D10" i="1"/>
  <c r="D11" i="1"/>
  <c r="D12" i="1"/>
  <c r="D13" i="1"/>
  <c r="D9" i="1"/>
  <c r="J4" i="1"/>
  <c r="J5" i="1"/>
  <c r="J6" i="1"/>
  <c r="J7" i="1"/>
  <c r="J8" i="1"/>
  <c r="J9" i="1"/>
  <c r="J10" i="1"/>
  <c r="J11" i="1"/>
  <c r="J12" i="1"/>
  <c r="J13" i="1"/>
  <c r="J3" i="1"/>
  <c r="I5" i="1"/>
  <c r="I6" i="1"/>
  <c r="I7" i="1" s="1"/>
  <c r="I8" i="1" s="1"/>
  <c r="I9" i="1" s="1"/>
  <c r="I10" i="1" s="1"/>
  <c r="I11" i="1" s="1"/>
  <c r="I12" i="1" s="1"/>
  <c r="I13" i="1" s="1"/>
  <c r="I4" i="1"/>
  <c r="I3" i="1"/>
  <c r="H5" i="1"/>
  <c r="H6" i="1"/>
  <c r="H7" i="1"/>
  <c r="H8" i="1"/>
  <c r="H9" i="1"/>
  <c r="H10" i="1"/>
  <c r="H11" i="1" s="1"/>
  <c r="H12" i="1" s="1"/>
  <c r="H13" i="1" s="1"/>
  <c r="H4" i="1"/>
  <c r="G4" i="1"/>
  <c r="G5" i="1" s="1"/>
  <c r="G6" i="1" s="1"/>
  <c r="G7" i="1" s="1"/>
  <c r="G8" i="1" s="1"/>
</calcChain>
</file>

<file path=xl/sharedStrings.xml><?xml version="1.0" encoding="utf-8"?>
<sst xmlns="http://schemas.openxmlformats.org/spreadsheetml/2006/main" count="27" uniqueCount="27">
  <si>
    <t>年度</t>
    <rPh sb="0" eb="2">
      <t>ネンド</t>
    </rPh>
    <phoneticPr fontId="1"/>
  </si>
  <si>
    <t>借入残金</t>
    <rPh sb="0" eb="2">
      <t>シャクニュウ</t>
    </rPh>
    <rPh sb="2" eb="4">
      <t>ザンキン</t>
    </rPh>
    <phoneticPr fontId="1"/>
  </si>
  <si>
    <t>返済金</t>
    <rPh sb="0" eb="2">
      <t>ヘンサイ</t>
    </rPh>
    <rPh sb="2" eb="3">
      <t>キン</t>
    </rPh>
    <phoneticPr fontId="1"/>
  </si>
  <si>
    <t>返済総額</t>
    <rPh sb="0" eb="2">
      <t>ヘンサイ</t>
    </rPh>
    <rPh sb="2" eb="4">
      <t>ソウガク</t>
    </rPh>
    <phoneticPr fontId="1"/>
  </si>
  <si>
    <t>金利返済</t>
    <rPh sb="0" eb="2">
      <t>キンリ</t>
    </rPh>
    <rPh sb="2" eb="4">
      <t>ヘンサイ</t>
    </rPh>
    <phoneticPr fontId="1"/>
  </si>
  <si>
    <t>金利総額</t>
    <rPh sb="0" eb="2">
      <t>キンリ</t>
    </rPh>
    <rPh sb="2" eb="4">
      <t>ソウガク</t>
    </rPh>
    <phoneticPr fontId="1"/>
  </si>
  <si>
    <t>給与</t>
    <rPh sb="0" eb="2">
      <t>キュウヨ</t>
    </rPh>
    <phoneticPr fontId="1"/>
  </si>
  <si>
    <t>給与総額</t>
    <rPh sb="0" eb="2">
      <t>キュウヨ</t>
    </rPh>
    <rPh sb="2" eb="4">
      <t>ソウガク</t>
    </rPh>
    <phoneticPr fontId="1"/>
  </si>
  <si>
    <t>人件費減</t>
    <rPh sb="0" eb="3">
      <t>ジンケンヒ</t>
    </rPh>
    <rPh sb="3" eb="4">
      <t>ゲン</t>
    </rPh>
    <phoneticPr fontId="1"/>
  </si>
  <si>
    <t>投資効果</t>
    <rPh sb="0" eb="2">
      <t>トウシ</t>
    </rPh>
    <rPh sb="2" eb="4">
      <t>コウカ</t>
    </rPh>
    <phoneticPr fontId="1"/>
  </si>
  <si>
    <t>自動化機械１台の導入機械</t>
    <rPh sb="0" eb="3">
      <t>ジドウカ</t>
    </rPh>
    <rPh sb="3" eb="5">
      <t>キカイ</t>
    </rPh>
    <rPh sb="6" eb="7">
      <t>ダイ</t>
    </rPh>
    <rPh sb="8" eb="10">
      <t>ドウニュウ</t>
    </rPh>
    <rPh sb="10" eb="12">
      <t>キカイ</t>
    </rPh>
    <phoneticPr fontId="1"/>
  </si>
  <si>
    <t>導入台数</t>
    <rPh sb="0" eb="2">
      <t>ドウニュウ</t>
    </rPh>
    <rPh sb="2" eb="4">
      <t>ダイスウ</t>
    </rPh>
    <phoneticPr fontId="1"/>
  </si>
  <si>
    <t>総投資金額</t>
    <rPh sb="0" eb="1">
      <t>ソウ</t>
    </rPh>
    <rPh sb="1" eb="3">
      <t>トウシ</t>
    </rPh>
    <rPh sb="3" eb="5">
      <t>キンガク</t>
    </rPh>
    <phoneticPr fontId="1"/>
  </si>
  <si>
    <t>金利</t>
    <rPh sb="0" eb="2">
      <t>キンリ</t>
    </rPh>
    <phoneticPr fontId="1"/>
  </si>
  <si>
    <t>耐用年数</t>
    <rPh sb="0" eb="2">
      <t>タイヨウ</t>
    </rPh>
    <rPh sb="2" eb="4">
      <t>ネンスウ</t>
    </rPh>
    <phoneticPr fontId="1"/>
  </si>
  <si>
    <t>省人数</t>
    <rPh sb="0" eb="1">
      <t>ショウ</t>
    </rPh>
    <rPh sb="1" eb="3">
      <t>ニンズウ</t>
    </rPh>
    <phoneticPr fontId="1"/>
  </si>
  <si>
    <t>導入時の１人当り平均年間人件費</t>
    <rPh sb="0" eb="2">
      <t>ドウニュウ</t>
    </rPh>
    <rPh sb="2" eb="3">
      <t>ジ</t>
    </rPh>
    <rPh sb="5" eb="6">
      <t>ニン</t>
    </rPh>
    <rPh sb="6" eb="7">
      <t>アタ</t>
    </rPh>
    <rPh sb="8" eb="10">
      <t>ヘイキン</t>
    </rPh>
    <rPh sb="10" eb="12">
      <t>ネンカン</t>
    </rPh>
    <rPh sb="12" eb="15">
      <t>ジンケンヒ</t>
    </rPh>
    <phoneticPr fontId="1"/>
  </si>
  <si>
    <t>次年度よりの平均昇給率</t>
    <rPh sb="0" eb="3">
      <t>ジネンド</t>
    </rPh>
    <rPh sb="6" eb="8">
      <t>ヘイキン</t>
    </rPh>
    <rPh sb="8" eb="10">
      <t>ショウキュウ</t>
    </rPh>
    <rPh sb="10" eb="11">
      <t>リツ</t>
    </rPh>
    <phoneticPr fontId="1"/>
  </si>
  <si>
    <t>万円/台</t>
    <rPh sb="0" eb="2">
      <t>マンエン</t>
    </rPh>
    <rPh sb="3" eb="4">
      <t>ダイ</t>
    </rPh>
    <phoneticPr fontId="1"/>
  </si>
  <si>
    <t>台</t>
    <rPh sb="0" eb="1">
      <t>ダイ</t>
    </rPh>
    <phoneticPr fontId="1"/>
  </si>
  <si>
    <t>万円</t>
    <rPh sb="0" eb="2">
      <t>マンエン</t>
    </rPh>
    <phoneticPr fontId="1"/>
  </si>
  <si>
    <t>％</t>
    <phoneticPr fontId="1"/>
  </si>
  <si>
    <t>年</t>
    <rPh sb="0" eb="1">
      <t>ネン</t>
    </rPh>
    <phoneticPr fontId="1"/>
  </si>
  <si>
    <t>人</t>
    <rPh sb="0" eb="1">
      <t>ヒト</t>
    </rPh>
    <phoneticPr fontId="1"/>
  </si>
  <si>
    <t>万円/人</t>
    <rPh sb="0" eb="2">
      <t>マンエン</t>
    </rPh>
    <rPh sb="3" eb="4">
      <t>ヒト</t>
    </rPh>
    <phoneticPr fontId="1"/>
  </si>
  <si>
    <t>単位</t>
    <rPh sb="0" eb="2">
      <t>タンイ</t>
    </rPh>
    <phoneticPr fontId="1"/>
  </si>
  <si>
    <t>条件値</t>
    <rPh sb="0" eb="2">
      <t>ジョウケン</t>
    </rPh>
    <rPh sb="2" eb="3">
      <t>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</si>
</sst>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FC6E8-2FE1-42DF-88A8-4D2BB8E088B0}">
  <dimension ref="B2:Q13"/>
  <sheetViews>
    <sheetView tabSelected="1" topLeftCell="C1" workbookViewId="0">
      <selection activeCell="H20" sqref="H20"/>
    </sheetView>
  </sheetViews>
  <sheetFormatPr defaultRowHeight="18" x14ac:dyDescent="0.55000000000000004"/>
  <cols>
    <col min="15" max="15" width="28.9140625" customWidth="1"/>
  </cols>
  <sheetData>
    <row r="2" spans="2:17" x14ac:dyDescent="0.55000000000000004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P2" s="1" t="s">
        <v>25</v>
      </c>
      <c r="Q2" s="1" t="s">
        <v>26</v>
      </c>
    </row>
    <row r="3" spans="2:17" x14ac:dyDescent="0.55000000000000004">
      <c r="B3">
        <v>0</v>
      </c>
      <c r="C3">
        <f>75000-E3</f>
        <v>75000</v>
      </c>
      <c r="D3">
        <v>0</v>
      </c>
      <c r="E3">
        <v>0</v>
      </c>
      <c r="F3">
        <f>C3*0.045</f>
        <v>3375</v>
      </c>
      <c r="G3">
        <f>C3*0.045</f>
        <v>3375</v>
      </c>
      <c r="H3">
        <v>500</v>
      </c>
      <c r="I3">
        <f>H3</f>
        <v>500</v>
      </c>
      <c r="J3">
        <f>I3*30</f>
        <v>15000</v>
      </c>
      <c r="K3">
        <f>J3-(C3+E3+F3)</f>
        <v>-63375</v>
      </c>
      <c r="O3" s="1" t="s">
        <v>10</v>
      </c>
      <c r="P3" t="s">
        <v>18</v>
      </c>
      <c r="Q3">
        <v>5000</v>
      </c>
    </row>
    <row r="4" spans="2:17" x14ac:dyDescent="0.55000000000000004">
      <c r="B4">
        <v>1</v>
      </c>
      <c r="C4">
        <f t="shared" ref="C4:C8" si="0">75000-E4</f>
        <v>75000</v>
      </c>
      <c r="D4">
        <v>0</v>
      </c>
      <c r="E4">
        <v>0</v>
      </c>
      <c r="F4">
        <f t="shared" ref="F4:F13" si="1">C4*0.045</f>
        <v>3375</v>
      </c>
      <c r="G4">
        <f>G3+C4*0.045</f>
        <v>6750</v>
      </c>
      <c r="H4">
        <f>H3*1.02</f>
        <v>510</v>
      </c>
      <c r="I4">
        <f>I3+H4</f>
        <v>1010</v>
      </c>
      <c r="J4">
        <f t="shared" ref="J4:J13" si="2">I4*30</f>
        <v>30300</v>
      </c>
      <c r="K4">
        <f t="shared" ref="K4:K13" si="3">J4-(C4+E4+F4)</f>
        <v>-48075</v>
      </c>
      <c r="O4" s="1" t="s">
        <v>11</v>
      </c>
      <c r="P4" t="s">
        <v>19</v>
      </c>
      <c r="Q4">
        <v>15</v>
      </c>
    </row>
    <row r="5" spans="2:17" x14ac:dyDescent="0.55000000000000004">
      <c r="B5">
        <v>2</v>
      </c>
      <c r="C5">
        <f t="shared" si="0"/>
        <v>75000</v>
      </c>
      <c r="D5">
        <v>0</v>
      </c>
      <c r="E5">
        <v>0</v>
      </c>
      <c r="F5">
        <f t="shared" si="1"/>
        <v>3375</v>
      </c>
      <c r="G5">
        <f t="shared" ref="G5:G13" si="4">G4+C5*0.045</f>
        <v>10125</v>
      </c>
      <c r="H5">
        <f t="shared" ref="H5:H13" si="5">H4*1.02</f>
        <v>520.20000000000005</v>
      </c>
      <c r="I5">
        <f t="shared" ref="I5:I13" si="6">I4+H5</f>
        <v>1530.2</v>
      </c>
      <c r="J5">
        <f t="shared" si="2"/>
        <v>45906</v>
      </c>
      <c r="K5">
        <f t="shared" si="3"/>
        <v>-32469</v>
      </c>
      <c r="O5" s="1" t="s">
        <v>12</v>
      </c>
      <c r="P5" t="s">
        <v>20</v>
      </c>
      <c r="Q5">
        <v>75000</v>
      </c>
    </row>
    <row r="6" spans="2:17" x14ac:dyDescent="0.55000000000000004">
      <c r="B6">
        <v>3</v>
      </c>
      <c r="C6">
        <f t="shared" si="0"/>
        <v>75000</v>
      </c>
      <c r="D6">
        <v>0</v>
      </c>
      <c r="E6">
        <v>0</v>
      </c>
      <c r="F6">
        <f t="shared" si="1"/>
        <v>3375</v>
      </c>
      <c r="G6">
        <f t="shared" si="4"/>
        <v>13500</v>
      </c>
      <c r="H6">
        <f t="shared" si="5"/>
        <v>530.60400000000004</v>
      </c>
      <c r="I6">
        <f t="shared" si="6"/>
        <v>2060.8040000000001</v>
      </c>
      <c r="J6">
        <f t="shared" si="2"/>
        <v>61824.12</v>
      </c>
      <c r="K6">
        <f t="shared" si="3"/>
        <v>-16550.879999999997</v>
      </c>
      <c r="O6" s="1" t="s">
        <v>13</v>
      </c>
      <c r="P6" t="s">
        <v>21</v>
      </c>
      <c r="Q6">
        <v>4.5</v>
      </c>
    </row>
    <row r="7" spans="2:17" x14ac:dyDescent="0.55000000000000004">
      <c r="B7">
        <v>4</v>
      </c>
      <c r="C7">
        <f t="shared" si="0"/>
        <v>75000</v>
      </c>
      <c r="D7">
        <v>0</v>
      </c>
      <c r="E7">
        <v>0</v>
      </c>
      <c r="F7">
        <f t="shared" si="1"/>
        <v>3375</v>
      </c>
      <c r="G7">
        <f t="shared" si="4"/>
        <v>16875</v>
      </c>
      <c r="H7">
        <f t="shared" si="5"/>
        <v>541.21608000000003</v>
      </c>
      <c r="I7">
        <f t="shared" si="6"/>
        <v>2602.0200800000002</v>
      </c>
      <c r="J7">
        <f t="shared" si="2"/>
        <v>78060.602400000003</v>
      </c>
      <c r="K7">
        <f t="shared" si="3"/>
        <v>-314.3975999999966</v>
      </c>
      <c r="O7" s="1" t="s">
        <v>14</v>
      </c>
      <c r="P7" t="s">
        <v>22</v>
      </c>
      <c r="Q7">
        <v>10</v>
      </c>
    </row>
    <row r="8" spans="2:17" x14ac:dyDescent="0.55000000000000004">
      <c r="B8">
        <v>5</v>
      </c>
      <c r="C8">
        <f t="shared" si="0"/>
        <v>75000</v>
      </c>
      <c r="D8">
        <v>0</v>
      </c>
      <c r="E8">
        <v>0</v>
      </c>
      <c r="F8">
        <f t="shared" si="1"/>
        <v>3375</v>
      </c>
      <c r="G8">
        <f t="shared" si="4"/>
        <v>20250</v>
      </c>
      <c r="H8">
        <f t="shared" si="5"/>
        <v>552.0404016</v>
      </c>
      <c r="I8">
        <f t="shared" si="6"/>
        <v>3154.0604816000005</v>
      </c>
      <c r="J8">
        <f t="shared" si="2"/>
        <v>94621.814448000019</v>
      </c>
      <c r="K8">
        <f t="shared" si="3"/>
        <v>16246.814448000019</v>
      </c>
      <c r="O8" s="1" t="s">
        <v>15</v>
      </c>
      <c r="P8" t="s">
        <v>23</v>
      </c>
      <c r="Q8">
        <v>30</v>
      </c>
    </row>
    <row r="9" spans="2:17" x14ac:dyDescent="0.55000000000000004">
      <c r="B9">
        <v>6</v>
      </c>
      <c r="C9">
        <f>75000-E9</f>
        <v>60000</v>
      </c>
      <c r="D9">
        <f>75000/5</f>
        <v>15000</v>
      </c>
      <c r="E9">
        <f>E8+D9</f>
        <v>15000</v>
      </c>
      <c r="F9">
        <f t="shared" si="1"/>
        <v>2700</v>
      </c>
      <c r="G9">
        <f t="shared" si="4"/>
        <v>22950</v>
      </c>
      <c r="H9">
        <f t="shared" si="5"/>
        <v>563.08120963199997</v>
      </c>
      <c r="I9">
        <f t="shared" si="6"/>
        <v>3717.1416912320005</v>
      </c>
      <c r="J9">
        <f t="shared" si="2"/>
        <v>111514.25073696002</v>
      </c>
      <c r="K9">
        <f t="shared" si="3"/>
        <v>33814.250736960021</v>
      </c>
      <c r="O9" s="1" t="s">
        <v>16</v>
      </c>
      <c r="P9" t="s">
        <v>24</v>
      </c>
      <c r="Q9">
        <v>500</v>
      </c>
    </row>
    <row r="10" spans="2:17" x14ac:dyDescent="0.55000000000000004">
      <c r="B10">
        <v>7</v>
      </c>
      <c r="C10">
        <f>75000-E10</f>
        <v>45000</v>
      </c>
      <c r="D10">
        <f t="shared" ref="D10:D13" si="7">75000/5</f>
        <v>15000</v>
      </c>
      <c r="E10">
        <f t="shared" ref="E10:E13" si="8">E9+D10</f>
        <v>30000</v>
      </c>
      <c r="F10">
        <f t="shared" si="1"/>
        <v>2025</v>
      </c>
      <c r="G10">
        <f t="shared" si="4"/>
        <v>24975</v>
      </c>
      <c r="H10">
        <f t="shared" si="5"/>
        <v>574.34283382464002</v>
      </c>
      <c r="I10">
        <f t="shared" si="6"/>
        <v>4291.4845250566405</v>
      </c>
      <c r="J10">
        <f t="shared" si="2"/>
        <v>128744.53575169921</v>
      </c>
      <c r="K10">
        <f t="shared" si="3"/>
        <v>51719.535751699208</v>
      </c>
      <c r="O10" s="1" t="s">
        <v>17</v>
      </c>
      <c r="Q10">
        <v>2</v>
      </c>
    </row>
    <row r="11" spans="2:17" x14ac:dyDescent="0.55000000000000004">
      <c r="B11">
        <v>8</v>
      </c>
      <c r="C11">
        <f t="shared" ref="C11:C13" si="9">75000-E11</f>
        <v>30000</v>
      </c>
      <c r="D11">
        <f t="shared" si="7"/>
        <v>15000</v>
      </c>
      <c r="E11">
        <f t="shared" si="8"/>
        <v>45000</v>
      </c>
      <c r="F11">
        <f t="shared" si="1"/>
        <v>1350</v>
      </c>
      <c r="G11">
        <f t="shared" si="4"/>
        <v>26325</v>
      </c>
      <c r="H11">
        <f t="shared" si="5"/>
        <v>585.82969050113286</v>
      </c>
      <c r="I11">
        <f t="shared" si="6"/>
        <v>4877.3142155577734</v>
      </c>
      <c r="J11">
        <f t="shared" si="2"/>
        <v>146319.42646673322</v>
      </c>
      <c r="K11">
        <f t="shared" si="3"/>
        <v>69969.426466733217</v>
      </c>
    </row>
    <row r="12" spans="2:17" x14ac:dyDescent="0.55000000000000004">
      <c r="B12">
        <v>9</v>
      </c>
      <c r="C12">
        <f t="shared" si="9"/>
        <v>15000</v>
      </c>
      <c r="D12">
        <f t="shared" si="7"/>
        <v>15000</v>
      </c>
      <c r="E12">
        <f t="shared" si="8"/>
        <v>60000</v>
      </c>
      <c r="F12">
        <f t="shared" si="1"/>
        <v>675</v>
      </c>
      <c r="G12">
        <f t="shared" si="4"/>
        <v>27000</v>
      </c>
      <c r="H12">
        <f t="shared" si="5"/>
        <v>597.54628431115555</v>
      </c>
      <c r="I12">
        <f t="shared" si="6"/>
        <v>5474.8604998689289</v>
      </c>
      <c r="J12">
        <f t="shared" si="2"/>
        <v>164245.81499606787</v>
      </c>
      <c r="K12">
        <f t="shared" si="3"/>
        <v>88570.814996067871</v>
      </c>
    </row>
    <row r="13" spans="2:17" x14ac:dyDescent="0.55000000000000004">
      <c r="B13">
        <v>10</v>
      </c>
      <c r="C13">
        <f t="shared" si="9"/>
        <v>0</v>
      </c>
      <c r="D13">
        <f t="shared" si="7"/>
        <v>15000</v>
      </c>
      <c r="E13">
        <f t="shared" si="8"/>
        <v>75000</v>
      </c>
      <c r="F13">
        <f t="shared" si="1"/>
        <v>0</v>
      </c>
      <c r="G13">
        <f t="shared" si="4"/>
        <v>27000</v>
      </c>
      <c r="H13">
        <f t="shared" si="5"/>
        <v>609.49720999737872</v>
      </c>
      <c r="I13">
        <f t="shared" si="6"/>
        <v>6084.3577098663072</v>
      </c>
      <c r="J13">
        <f t="shared" si="2"/>
        <v>182530.73129598922</v>
      </c>
      <c r="K13">
        <f t="shared" si="3"/>
        <v>107530.73129598922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悠斗 渡辺</dc:creator>
  <cp:lastModifiedBy>悠斗 渡辺</cp:lastModifiedBy>
  <dcterms:created xsi:type="dcterms:W3CDTF">2024-11-08T00:14:16Z</dcterms:created>
  <dcterms:modified xsi:type="dcterms:W3CDTF">2024-11-20T14:07:44Z</dcterms:modified>
</cp:coreProperties>
</file>