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401" documentId="8_{A79E7514-5117-45F1-9767-8235D4C2EB0D}" xr6:coauthVersionLast="47" xr6:coauthVersionMax="47" xr10:uidLastSave="{5F53E652-27C2-4FD9-8BBE-A245F431B3B5}"/>
  <bookViews>
    <workbookView minimized="1" xWindow="1900" yWindow="720" windowWidth="9780" windowHeight="10080" firstSheet="3" activeTab="3" xr2:uid="{67CB91E4-CAA9-4F44-9CC6-5B61EB6F5F44}"/>
  </bookViews>
  <sheets>
    <sheet name="実験１.1抵抗測定試験" sheetId="1" r:id="rId1"/>
    <sheet name="実験1.2変圧比試験" sheetId="2" r:id="rId2"/>
    <sheet name="実験1.3無負荷試験" sheetId="3" r:id="rId3"/>
    <sheet name="実験1.4短絡試験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4" l="1"/>
  <c r="X17" i="4"/>
  <c r="X18" i="4"/>
  <c r="X19" i="4"/>
  <c r="X20" i="4"/>
  <c r="X21" i="4"/>
  <c r="X22" i="4"/>
  <c r="X23" i="4"/>
  <c r="X15" i="4"/>
  <c r="AA15" i="4" s="1"/>
  <c r="J7" i="4"/>
  <c r="I11" i="4"/>
  <c r="Z23" i="4"/>
  <c r="Z22" i="4"/>
  <c r="Z21" i="4"/>
  <c r="Z20" i="4"/>
  <c r="Z19" i="4"/>
  <c r="Z18" i="4"/>
  <c r="Z17" i="4"/>
  <c r="Z16" i="4"/>
  <c r="Z15" i="4"/>
  <c r="Z4" i="4"/>
  <c r="Z5" i="4"/>
  <c r="Z6" i="4"/>
  <c r="Z7" i="4"/>
  <c r="Z8" i="4"/>
  <c r="Z9" i="4"/>
  <c r="Z10" i="4"/>
  <c r="Z11" i="4"/>
  <c r="Z3" i="4"/>
  <c r="J19" i="3"/>
  <c r="E16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I19" i="3" s="1"/>
  <c r="E14" i="3"/>
  <c r="F14" i="3" s="1"/>
  <c r="E15" i="3"/>
  <c r="F15" i="3" s="1"/>
  <c r="F16" i="3"/>
  <c r="I4" i="4"/>
  <c r="I5" i="4"/>
  <c r="I6" i="4"/>
  <c r="I7" i="4"/>
  <c r="I8" i="4"/>
  <c r="I9" i="4"/>
  <c r="I10" i="4"/>
  <c r="I12" i="4"/>
  <c r="I13" i="4"/>
  <c r="H4" i="4"/>
  <c r="H5" i="4"/>
  <c r="J5" i="4" s="1"/>
  <c r="H6" i="4"/>
  <c r="H7" i="4"/>
  <c r="H8" i="4"/>
  <c r="J8" i="4" s="1"/>
  <c r="H9" i="4"/>
  <c r="H10" i="4"/>
  <c r="H11" i="4"/>
  <c r="H12" i="4"/>
  <c r="J12" i="4" s="1"/>
  <c r="H13" i="4"/>
  <c r="J13" i="4" s="1"/>
  <c r="I3" i="4"/>
  <c r="H3" i="4"/>
  <c r="H19" i="3"/>
  <c r="F13" i="3"/>
  <c r="E3" i="3"/>
  <c r="F3" i="3" s="1"/>
  <c r="C4" i="2"/>
  <c r="C5" i="2"/>
  <c r="C6" i="2"/>
  <c r="C7" i="2"/>
  <c r="C8" i="2"/>
  <c r="C9" i="2"/>
  <c r="C10" i="2"/>
  <c r="C11" i="2"/>
  <c r="C12" i="2"/>
  <c r="C13" i="2"/>
  <c r="C14" i="2"/>
  <c r="C15" i="2"/>
  <c r="C3" i="2"/>
  <c r="J3" i="4" l="1"/>
  <c r="J4" i="4"/>
  <c r="J6" i="4"/>
  <c r="J9" i="4"/>
  <c r="J10" i="4"/>
  <c r="T15" i="4"/>
  <c r="T23" i="4"/>
  <c r="T8" i="4"/>
  <c r="V8" i="4" s="1"/>
  <c r="W8" i="4" s="1"/>
  <c r="X8" i="4" s="1"/>
  <c r="AA8" i="4" s="1"/>
  <c r="T16" i="4"/>
  <c r="T9" i="4"/>
  <c r="V9" i="4" s="1"/>
  <c r="W9" i="4" s="1"/>
  <c r="X9" i="4" s="1"/>
  <c r="AA9" i="4" s="1"/>
  <c r="T17" i="4"/>
  <c r="T10" i="4"/>
  <c r="V10" i="4" s="1"/>
  <c r="W10" i="4" s="1"/>
  <c r="X10" i="4" s="1"/>
  <c r="AA10" i="4" s="1"/>
  <c r="T18" i="4"/>
  <c r="T11" i="4"/>
  <c r="V11" i="4" s="1"/>
  <c r="W11" i="4" s="1"/>
  <c r="X11" i="4" s="1"/>
  <c r="AA11" i="4" s="1"/>
  <c r="J11" i="4"/>
  <c r="T19" i="4"/>
  <c r="T4" i="4"/>
  <c r="V4" i="4" s="1"/>
  <c r="W4" i="4" s="1"/>
  <c r="X4" i="4" s="1"/>
  <c r="AA4" i="4" s="1"/>
  <c r="T5" i="4"/>
  <c r="V5" i="4" s="1"/>
  <c r="W5" i="4" s="1"/>
  <c r="X5" i="4" s="1"/>
  <c r="AA5" i="4" s="1"/>
  <c r="T21" i="4"/>
  <c r="T6" i="4"/>
  <c r="V6" i="4" s="1"/>
  <c r="W6" i="4" s="1"/>
  <c r="X6" i="4" s="1"/>
  <c r="AA6" i="4" s="1"/>
  <c r="T3" i="4"/>
  <c r="V3" i="4" s="1"/>
  <c r="W3" i="4" s="1"/>
  <c r="X3" i="4" s="1"/>
  <c r="AA3" i="4" s="1"/>
  <c r="T20" i="4"/>
  <c r="T22" i="4"/>
  <c r="T7" i="4"/>
  <c r="V7" i="4" s="1"/>
  <c r="W7" i="4" s="1"/>
  <c r="X7" i="4" s="1"/>
  <c r="AA7" i="4" s="1"/>
  <c r="U17" i="4" l="1"/>
  <c r="V17" i="4" s="1"/>
  <c r="W17" i="4" s="1"/>
  <c r="AA17" i="4" s="1"/>
  <c r="U8" i="4"/>
  <c r="U7" i="4"/>
  <c r="U18" i="4"/>
  <c r="V18" i="4" s="1"/>
  <c r="W18" i="4" s="1"/>
  <c r="AA18" i="4" s="1"/>
  <c r="U9" i="4"/>
  <c r="U19" i="4"/>
  <c r="V19" i="4" s="1"/>
  <c r="W19" i="4" s="1"/>
  <c r="AA19" i="4" s="1"/>
  <c r="U10" i="4"/>
  <c r="U20" i="4"/>
  <c r="V20" i="4" s="1"/>
  <c r="W20" i="4" s="1"/>
  <c r="AA20" i="4" s="1"/>
  <c r="U11" i="4"/>
  <c r="U21" i="4"/>
  <c r="V21" i="4" s="1"/>
  <c r="W21" i="4" s="1"/>
  <c r="AA21" i="4" s="1"/>
  <c r="U4" i="4"/>
  <c r="U3" i="4"/>
  <c r="U22" i="4"/>
  <c r="V22" i="4" s="1"/>
  <c r="W22" i="4" s="1"/>
  <c r="AA22" i="4" s="1"/>
  <c r="U5" i="4"/>
  <c r="U15" i="4"/>
  <c r="V15" i="4" s="1"/>
  <c r="W15" i="4" s="1"/>
  <c r="U23" i="4"/>
  <c r="V23" i="4" s="1"/>
  <c r="W23" i="4" s="1"/>
  <c r="AA23" i="4" s="1"/>
  <c r="U6" i="4"/>
  <c r="U16" i="4"/>
  <c r="V16" i="4" s="1"/>
  <c r="W16" i="4" s="1"/>
  <c r="AA16" i="4" s="1"/>
</calcChain>
</file>

<file path=xl/sharedStrings.xml><?xml version="1.0" encoding="utf-8"?>
<sst xmlns="http://schemas.openxmlformats.org/spreadsheetml/2006/main" count="47" uniqueCount="38">
  <si>
    <t>一次側</t>
    <rPh sb="0" eb="2">
      <t>イチジ</t>
    </rPh>
    <rPh sb="2" eb="3">
      <t>ガワ</t>
    </rPh>
    <phoneticPr fontId="1"/>
  </si>
  <si>
    <t>二次側</t>
    <rPh sb="0" eb="2">
      <t>ニジ</t>
    </rPh>
    <rPh sb="2" eb="3">
      <t>ガワ</t>
    </rPh>
    <phoneticPr fontId="1"/>
  </si>
  <si>
    <t>リード線抵抗</t>
    <rPh sb="3" eb="4">
      <t>セン</t>
    </rPh>
    <rPh sb="4" eb="6">
      <t>テイコウ</t>
    </rPh>
    <phoneticPr fontId="1"/>
  </si>
  <si>
    <t>抵抗値(Ω)</t>
    <rPh sb="0" eb="2">
      <t>テイコウ</t>
    </rPh>
    <rPh sb="2" eb="3">
      <t>アタイ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</si>
  <si>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</si>
  <si>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</si>
  <si>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変圧比</t>
    <rPh sb="0" eb="2">
      <t>ヘンアツ</t>
    </rPh>
    <rPh sb="2" eb="3">
      <t>ヒ</t>
    </rPh>
    <phoneticPr fontId="1"/>
  </si>
  <si>
    <t xml:space="preserve">一次電圧（V) </t>
    <rPh sb="0" eb="2">
      <t>イチジ</t>
    </rPh>
    <rPh sb="2" eb="4">
      <t>デンアツ</t>
    </rPh>
    <phoneticPr fontId="1"/>
  </si>
  <si>
    <t>一次電流（mA）</t>
    <rPh sb="0" eb="2">
      <t>イチジ</t>
    </rPh>
    <rPh sb="2" eb="4">
      <t>デンリュウ</t>
    </rPh>
    <phoneticPr fontId="1"/>
  </si>
  <si>
    <t xml:space="preserve">電力（W) </t>
    <rPh sb="0" eb="2">
      <t>デンリョク</t>
    </rPh>
    <phoneticPr fontId="1"/>
  </si>
  <si>
    <t>鉄損（W)</t>
    <rPh sb="0" eb="1">
      <t>テツ</t>
    </rPh>
    <rPh sb="1" eb="2">
      <t>ソン</t>
    </rPh>
    <phoneticPr fontId="1"/>
  </si>
  <si>
    <t>無負荷力率（％）</t>
    <rPh sb="0" eb="3">
      <t>ムフカ</t>
    </rPh>
    <rPh sb="3" eb="5">
      <t>リキリツ</t>
    </rPh>
    <phoneticPr fontId="1"/>
  </si>
  <si>
    <t>誤差</t>
    <rPh sb="0" eb="2">
      <t>ゴサ</t>
    </rPh>
    <phoneticPr fontId="1"/>
  </si>
  <si>
    <t>なぜ計器の誤差からはみでたのか</t>
    <rPh sb="2" eb="4">
      <t>ケイキ</t>
    </rPh>
    <rPh sb="5" eb="7">
      <t>ゴサ</t>
    </rPh>
    <phoneticPr fontId="1"/>
  </si>
  <si>
    <t>励磁アド</t>
    <rPh sb="0" eb="2">
      <t>レイジ</t>
    </rPh>
    <phoneticPr fontId="1"/>
  </si>
  <si>
    <t>励磁コン</t>
    <rPh sb="0" eb="2">
      <t>レイジ</t>
    </rPh>
    <phoneticPr fontId="1"/>
  </si>
  <si>
    <t>励磁サセ</t>
    <rPh sb="0" eb="2">
      <t>レイジ</t>
    </rPh>
    <phoneticPr fontId="1"/>
  </si>
  <si>
    <t>一次電流(A)</t>
    <rPh sb="0" eb="2">
      <t>イチジ</t>
    </rPh>
    <rPh sb="2" eb="4">
      <t>デンリュウ</t>
    </rPh>
    <phoneticPr fontId="1"/>
  </si>
  <si>
    <t>銅損（W)</t>
    <rPh sb="0" eb="1">
      <t>ドウ</t>
    </rPh>
    <rPh sb="1" eb="2">
      <t>ソン</t>
    </rPh>
    <phoneticPr fontId="1"/>
  </si>
  <si>
    <t>Ze</t>
    <phoneticPr fontId="1"/>
  </si>
  <si>
    <t>Re</t>
    <phoneticPr fontId="1"/>
  </si>
  <si>
    <t>Xe</t>
    <phoneticPr fontId="1"/>
  </si>
  <si>
    <t>力率１</t>
    <rPh sb="0" eb="2">
      <t>リキリツ</t>
    </rPh>
    <phoneticPr fontId="1"/>
  </si>
  <si>
    <t>二次電流（A)</t>
    <rPh sb="0" eb="2">
      <t>ニジ</t>
    </rPh>
    <rPh sb="2" eb="4">
      <t>デンリュウ</t>
    </rPh>
    <phoneticPr fontId="1"/>
  </si>
  <si>
    <t>qr</t>
    <phoneticPr fontId="1"/>
  </si>
  <si>
    <t>qx</t>
    <phoneticPr fontId="1"/>
  </si>
  <si>
    <t>qcosΦ</t>
    <phoneticPr fontId="1"/>
  </si>
  <si>
    <t>V2</t>
    <phoneticPr fontId="1"/>
  </si>
  <si>
    <t>W2</t>
    <phoneticPr fontId="1"/>
  </si>
  <si>
    <t>Pc</t>
    <phoneticPr fontId="1"/>
  </si>
  <si>
    <t>Pl</t>
    <phoneticPr fontId="1"/>
  </si>
  <si>
    <t>ncosΦ</t>
    <phoneticPr fontId="1"/>
  </si>
  <si>
    <t>定格100</t>
    <rPh sb="0" eb="2">
      <t>テイカク</t>
    </rPh>
    <phoneticPr fontId="1"/>
  </si>
  <si>
    <t>力率0.8</t>
    <rPh sb="0" eb="2">
      <t>リキリツ</t>
    </rPh>
    <phoneticPr fontId="1"/>
  </si>
  <si>
    <t>定格超えてもきれいなのきもい</t>
    <rPh sb="0" eb="2">
      <t>テイカク</t>
    </rPh>
    <rPh sb="2" eb="3">
      <t>コ</t>
    </rPh>
    <phoneticPr fontId="1"/>
  </si>
  <si>
    <t>本当の抵抗は抵抗値からリード線の値を引いた値</t>
    <rPh sb="0" eb="2">
      <t>ホントウ</t>
    </rPh>
    <rPh sb="3" eb="5">
      <t>テイコウ</t>
    </rPh>
    <rPh sb="6" eb="8">
      <t>テイコウ</t>
    </rPh>
    <rPh sb="8" eb="9">
      <t>アタイ</t>
    </rPh>
    <rPh sb="14" eb="15">
      <t>セン</t>
    </rPh>
    <rPh sb="16" eb="17">
      <t>アタイ</t>
    </rPh>
    <rPh sb="18" eb="19">
      <t>ヒ</t>
    </rPh>
    <rPh sb="21" eb="22">
      <t>アタイ</t>
    </rPh>
    <phoneticPr fontId="1"/>
  </si>
  <si>
    <r>
      <t>二次電流I</t>
    </r>
    <r>
      <rPr>
        <vertAlign val="subscript"/>
        <sz val="11"/>
        <color theme="1"/>
        <rFont val="游ゴシック"/>
        <family val="3"/>
        <charset val="128"/>
        <scheme val="minor"/>
      </rPr>
      <t>s2</t>
    </r>
    <r>
      <rPr>
        <sz val="11"/>
        <color theme="1"/>
        <rFont val="游ゴシック"/>
        <family val="2"/>
        <charset val="128"/>
        <scheme val="minor"/>
      </rPr>
      <t>(A)</t>
    </r>
    <rPh sb="0" eb="2">
      <t>ニジ</t>
    </rPh>
    <rPh sb="2" eb="4">
      <t>デンリュウ</t>
    </rPh>
    <phoneticPr fontId="1"/>
  </si>
  <si>
    <t>一次電圧V（V)</t>
    <rPh sb="0" eb="2">
      <t>イチジ</t>
    </rPh>
    <rPh sb="2" eb="4">
      <t>デンアツ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</si>
</sst>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一次と二次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'実験1.2変圧比試験'!$A$3:$A$15</c:f>
              <c:numCache>
                <c:formatCode>0.0_ 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125</c:v>
                </c:pt>
              </c:numCache>
            </c:numRef>
          </c:xVal>
          <c:yVal>
            <c:numRef>
              <c:f>'実験1.2変圧比試験'!$B$3:$B$15</c:f>
              <c:numCache>
                <c:formatCode>0.0_ </c:formatCode>
                <c:ptCount val="13"/>
                <c:pt idx="0">
                  <c:v>10</c:v>
                </c:pt>
                <c:pt idx="1">
                  <c:v>20.2</c:v>
                </c:pt>
                <c:pt idx="2">
                  <c:v>29.8</c:v>
                </c:pt>
                <c:pt idx="3">
                  <c:v>39.6</c:v>
                </c:pt>
                <c:pt idx="4">
                  <c:v>50</c:v>
                </c:pt>
                <c:pt idx="5">
                  <c:v>59.3</c:v>
                </c:pt>
                <c:pt idx="6">
                  <c:v>69.400000000000006</c:v>
                </c:pt>
                <c:pt idx="7">
                  <c:v>80.099999999999994</c:v>
                </c:pt>
                <c:pt idx="8">
                  <c:v>90</c:v>
                </c:pt>
                <c:pt idx="9">
                  <c:v>99.8</c:v>
                </c:pt>
                <c:pt idx="10">
                  <c:v>110</c:v>
                </c:pt>
                <c:pt idx="11">
                  <c:v>120</c:v>
                </c:pt>
                <c:pt idx="12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A-4B82-AA36-F87405EC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42911"/>
        <c:axId val="1472144831"/>
      </c:scatterChart>
      <c:valAx>
        <c:axId val="14721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4831"/>
        <c:crosses val="autoZero"/>
        <c:crossBetween val="midCat"/>
      </c:valAx>
      <c:valAx>
        <c:axId val="14721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二次電圧</a:t>
                </a:r>
                <a:r>
                  <a:rPr lang="en-US" altLang="ja-JP"/>
                  <a:t>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変動率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'実験1.4短絡試験'!$V$3:$V$11</c:f>
              <c:numCache>
                <c:formatCode>General</c:formatCode>
                <c:ptCount val="9"/>
                <c:pt idx="0">
                  <c:v>2.2521508040178371</c:v>
                </c:pt>
                <c:pt idx="1">
                  <c:v>4.0538714472321065</c:v>
                </c:pt>
                <c:pt idx="2">
                  <c:v>5.4051619296428086</c:v>
                </c:pt>
                <c:pt idx="3">
                  <c:v>6.7564524120535108</c:v>
                </c:pt>
                <c:pt idx="4">
                  <c:v>8.1077428944642129</c:v>
                </c:pt>
                <c:pt idx="5">
                  <c:v>9.4590333768749169</c:v>
                </c:pt>
                <c:pt idx="6">
                  <c:v>10.810323859285617</c:v>
                </c:pt>
                <c:pt idx="7">
                  <c:v>12.161614341696321</c:v>
                </c:pt>
                <c:pt idx="8">
                  <c:v>13.512904824107022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2-4BF6-A5F1-DC21802B7D7A}"/>
            </c:ext>
          </c:extLst>
        </c:ser>
        <c:ser>
          <c:idx val="1"/>
          <c:order val="1"/>
          <c:tx>
            <c:v>遅れ力率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'実験1.4短絡試験'!$V$15:$V$23</c:f>
              <c:numCache>
                <c:formatCode>General</c:formatCode>
                <c:ptCount val="9"/>
                <c:pt idx="0">
                  <c:v>1.9468385617887187</c:v>
                </c:pt>
                <c:pt idx="1">
                  <c:v>3.5043094112196935</c:v>
                </c:pt>
                <c:pt idx="2">
                  <c:v>4.6724125482929244</c:v>
                </c:pt>
                <c:pt idx="3">
                  <c:v>5.8405156853661557</c:v>
                </c:pt>
                <c:pt idx="4">
                  <c:v>7.0086188224393871</c:v>
                </c:pt>
                <c:pt idx="5">
                  <c:v>8.1767219595126193</c:v>
                </c:pt>
                <c:pt idx="6">
                  <c:v>9.3448250965858488</c:v>
                </c:pt>
                <c:pt idx="7">
                  <c:v>10.512928233659082</c:v>
                </c:pt>
                <c:pt idx="8">
                  <c:v>11.681031370732311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2-4BF6-A5F1-DC21802B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216495"/>
        <c:axId val="1805222735"/>
      </c:scatterChart>
      <c:valAx>
        <c:axId val="18052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222735"/>
        <c:crosses val="autoZero"/>
        <c:crossBetween val="midCat"/>
      </c:valAx>
      <c:valAx>
        <c:axId val="18052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21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49850039334846"/>
          <c:y val="0.60119441353948222"/>
          <c:w val="0.21004390063558159"/>
          <c:h val="0.155505818446539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二次端子電圧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'実験1.4短絡試験'!$W$3:$W$11</c:f>
              <c:numCache>
                <c:formatCode>General</c:formatCode>
                <c:ptCount val="9"/>
                <c:pt idx="0">
                  <c:v>97.747849195982155</c:v>
                </c:pt>
                <c:pt idx="1">
                  <c:v>95.946128552767902</c:v>
                </c:pt>
                <c:pt idx="2">
                  <c:v>94.594838070357184</c:v>
                </c:pt>
                <c:pt idx="3">
                  <c:v>93.24354758794648</c:v>
                </c:pt>
                <c:pt idx="4">
                  <c:v>91.892257105535791</c:v>
                </c:pt>
                <c:pt idx="5">
                  <c:v>90.540966623125087</c:v>
                </c:pt>
                <c:pt idx="6">
                  <c:v>89.189676140714383</c:v>
                </c:pt>
                <c:pt idx="7">
                  <c:v>87.838385658303679</c:v>
                </c:pt>
                <c:pt idx="8">
                  <c:v>86.487095175892975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9EE-BB80-AADD3DCA5771}"/>
            </c:ext>
          </c:extLst>
        </c:ser>
        <c:ser>
          <c:idx val="1"/>
          <c:order val="1"/>
          <c:tx>
            <c:v>遅れ力率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'実験1.4短絡試験'!$W$15:$W$23</c:f>
              <c:numCache>
                <c:formatCode>General</c:formatCode>
                <c:ptCount val="9"/>
                <c:pt idx="0">
                  <c:v>98.053161438211276</c:v>
                </c:pt>
                <c:pt idx="1">
                  <c:v>96.495690588780306</c:v>
                </c:pt>
                <c:pt idx="2">
                  <c:v>95.327587451707075</c:v>
                </c:pt>
                <c:pt idx="3">
                  <c:v>94.159484314633843</c:v>
                </c:pt>
                <c:pt idx="4">
                  <c:v>92.991381177560612</c:v>
                </c:pt>
                <c:pt idx="5">
                  <c:v>91.823278040487381</c:v>
                </c:pt>
                <c:pt idx="6">
                  <c:v>90.655174903414149</c:v>
                </c:pt>
                <c:pt idx="7">
                  <c:v>89.487071766340918</c:v>
                </c:pt>
                <c:pt idx="8">
                  <c:v>88.318968629267687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8-49EE-BB80-AADD3DCA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84031"/>
        <c:axId val="1829185471"/>
      </c:scatterChart>
      <c:valAx>
        <c:axId val="18291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5471"/>
        <c:crosses val="autoZero"/>
        <c:crossBetween val="midCat"/>
      </c:valAx>
      <c:valAx>
        <c:axId val="18291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75112520541815"/>
          <c:y val="0.28029219761130908"/>
          <c:w val="0.18434704045144132"/>
          <c:h val="0.1550331856406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一次と変圧比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'実験1.2変圧比試験'!$A$3:$A$15</c:f>
              <c:numCache>
                <c:formatCode>0.0_ 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125</c:v>
                </c:pt>
              </c:numCache>
            </c:numRef>
          </c:xVal>
          <c:yVal>
            <c:numRef>
              <c:f>'実験1.2変圧比試験'!$C$3:$C$15</c:f>
              <c:numCache>
                <c:formatCode>0.00_ </c:formatCode>
                <c:ptCount val="13"/>
                <c:pt idx="0">
                  <c:v>1</c:v>
                </c:pt>
                <c:pt idx="1">
                  <c:v>0.99009900990099009</c:v>
                </c:pt>
                <c:pt idx="2">
                  <c:v>1.006711409395973</c:v>
                </c:pt>
                <c:pt idx="3">
                  <c:v>1.0101010101010102</c:v>
                </c:pt>
                <c:pt idx="4">
                  <c:v>1</c:v>
                </c:pt>
                <c:pt idx="5">
                  <c:v>1.0118043844856661</c:v>
                </c:pt>
                <c:pt idx="6">
                  <c:v>1.0086455331412103</c:v>
                </c:pt>
                <c:pt idx="7">
                  <c:v>0.99875156054931347</c:v>
                </c:pt>
                <c:pt idx="8">
                  <c:v>1</c:v>
                </c:pt>
                <c:pt idx="9">
                  <c:v>1.0020040080160322</c:v>
                </c:pt>
                <c:pt idx="10">
                  <c:v>1</c:v>
                </c:pt>
                <c:pt idx="11">
                  <c:v>1</c:v>
                </c:pt>
                <c:pt idx="12">
                  <c:v>0.99206349206349209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E-4B6C-939C-133C126C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42911"/>
        <c:axId val="1472144831"/>
      </c:scatterChart>
      <c:valAx>
        <c:axId val="14721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4831"/>
        <c:crosses val="autoZero"/>
        <c:crossBetween val="midCat"/>
      </c:valAx>
      <c:valAx>
        <c:axId val="1472144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変圧比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'実験1.3無負荷試験'!$C$2</c:f>
              <c:strCache>
                <c:ptCount val="1"/>
                <c:pt idx="0">
                  <c:v>一次電流（mA）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'実験1.3無負荷試験'!$C$3:$C$16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26</c:v>
                </c:pt>
                <c:pt idx="3">
                  <c:v>34</c:v>
                </c:pt>
                <c:pt idx="4">
                  <c:v>41</c:v>
                </c:pt>
                <c:pt idx="5">
                  <c:v>47</c:v>
                </c:pt>
                <c:pt idx="6">
                  <c:v>54</c:v>
                </c:pt>
                <c:pt idx="7">
                  <c:v>61</c:v>
                </c:pt>
                <c:pt idx="8">
                  <c:v>68</c:v>
                </c:pt>
                <c:pt idx="9">
                  <c:v>77</c:v>
                </c:pt>
                <c:pt idx="10">
                  <c:v>88</c:v>
                </c:pt>
                <c:pt idx="11">
                  <c:v>104</c:v>
                </c:pt>
                <c:pt idx="12">
                  <c:v>132</c:v>
                </c:pt>
                <c:pt idx="13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F-42F7-B1E3-075C8F0D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58031"/>
        <c:axId val="1777357071"/>
      </c:scatterChart>
      <c:valAx>
        <c:axId val="17773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7071"/>
        <c:crosses val="autoZero"/>
        <c:crossBetween val="midCat"/>
      </c:valAx>
      <c:valAx>
        <c:axId val="17773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'実験1.3無負荷試験'!$E$2</c:f>
              <c:strCache>
                <c:ptCount val="1"/>
                <c:pt idx="0">
                  <c:v>鉄損（W)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'実験1.3無負荷試験'!$E$3:$E$16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0.30000000000000004</c:v>
                </c:pt>
                <c:pt idx="3">
                  <c:v>0.62000000000000011</c:v>
                </c:pt>
                <c:pt idx="4">
                  <c:v>1</c:v>
                </c:pt>
                <c:pt idx="5">
                  <c:v>1.58</c:v>
                </c:pt>
                <c:pt idx="6">
                  <c:v>2.16</c:v>
                </c:pt>
                <c:pt idx="7">
                  <c:v>2.9000000000000004</c:v>
                </c:pt>
                <c:pt idx="8">
                  <c:v>3.7600000000000002</c:v>
                </c:pt>
                <c:pt idx="9">
                  <c:v>4.74</c:v>
                </c:pt>
                <c:pt idx="10">
                  <c:v>5.78</c:v>
                </c:pt>
                <c:pt idx="11">
                  <c:v>6.98</c:v>
                </c:pt>
                <c:pt idx="12">
                  <c:v>8.4</c:v>
                </c:pt>
                <c:pt idx="13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6-48F0-A247-A4471118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58031"/>
        <c:axId val="1777357071"/>
      </c:scatterChart>
      <c:valAx>
        <c:axId val="17773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7071"/>
        <c:crosses val="autoZero"/>
        <c:crossBetween val="midCat"/>
      </c:valAx>
      <c:valAx>
        <c:axId val="17773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'実験1.3無負荷試験'!$F$2</c:f>
              <c:strCache>
                <c:ptCount val="1"/>
                <c:pt idx="0">
                  <c:v>無負荷力率（％）</c:v>
                </c:pt>
              </c:strCache>
            </c:strRef>
          </c:tx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'実験1.3無負荷試験'!$F$3:$F$16</c:f>
              <c:numCache>
                <c:formatCode>General</c:formatCode>
                <c:ptCount val="14"/>
                <c:pt idx="0">
                  <c:v>0</c:v>
                </c:pt>
                <c:pt idx="1">
                  <c:v>62.5</c:v>
                </c:pt>
                <c:pt idx="2">
                  <c:v>57.692307692307701</c:v>
                </c:pt>
                <c:pt idx="3">
                  <c:v>60.7843137254902</c:v>
                </c:pt>
                <c:pt idx="4">
                  <c:v>60.975609756097562</c:v>
                </c:pt>
                <c:pt idx="5">
                  <c:v>67.234042553191486</c:v>
                </c:pt>
                <c:pt idx="6">
                  <c:v>66.666666666666657</c:v>
                </c:pt>
                <c:pt idx="7">
                  <c:v>67.915690866510531</c:v>
                </c:pt>
                <c:pt idx="8">
                  <c:v>69.117647058823522</c:v>
                </c:pt>
                <c:pt idx="9">
                  <c:v>68.398268398268399</c:v>
                </c:pt>
                <c:pt idx="10">
                  <c:v>65.681818181818173</c:v>
                </c:pt>
                <c:pt idx="11">
                  <c:v>61.01398601398602</c:v>
                </c:pt>
                <c:pt idx="12">
                  <c:v>53.030303030303031</c:v>
                </c:pt>
                <c:pt idx="13">
                  <c:v>47.064935064935064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4-42A4-B095-11FC28CB90C4}"/>
            </c:ext>
          </c:extLst>
        </c:ser>
        <c:ser>
          <c:idx val="0"/>
          <c:order val="1"/>
          <c:tx>
            <c:strRef>
              <c:f>'実験1.3無負荷試験'!$F$2</c:f>
              <c:strCache>
                <c:ptCount val="1"/>
                <c:pt idx="0">
                  <c:v>無負荷力率（％）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'実験1.3無負荷試験'!$F$3:$F$16</c:f>
              <c:numCache>
                <c:formatCode>General</c:formatCode>
                <c:ptCount val="14"/>
                <c:pt idx="0">
                  <c:v>0</c:v>
                </c:pt>
                <c:pt idx="1">
                  <c:v>62.5</c:v>
                </c:pt>
                <c:pt idx="2">
                  <c:v>57.692307692307701</c:v>
                </c:pt>
                <c:pt idx="3">
                  <c:v>60.7843137254902</c:v>
                </c:pt>
                <c:pt idx="4">
                  <c:v>60.975609756097562</c:v>
                </c:pt>
                <c:pt idx="5">
                  <c:v>67.234042553191486</c:v>
                </c:pt>
                <c:pt idx="6">
                  <c:v>66.666666666666657</c:v>
                </c:pt>
                <c:pt idx="7">
                  <c:v>67.915690866510531</c:v>
                </c:pt>
                <c:pt idx="8">
                  <c:v>69.117647058823522</c:v>
                </c:pt>
                <c:pt idx="9">
                  <c:v>68.398268398268399</c:v>
                </c:pt>
                <c:pt idx="10">
                  <c:v>65.681818181818173</c:v>
                </c:pt>
                <c:pt idx="11">
                  <c:v>61.01398601398602</c:v>
                </c:pt>
                <c:pt idx="12">
                  <c:v>53.030303030303031</c:v>
                </c:pt>
                <c:pt idx="13">
                  <c:v>47.064935064935064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4-42A4-B095-11FC28CB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58031"/>
        <c:axId val="1777357071"/>
      </c:scatterChart>
      <c:valAx>
        <c:axId val="17773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7071"/>
        <c:crosses val="autoZero"/>
        <c:crossBetween val="midCat"/>
      </c:valAx>
      <c:valAx>
        <c:axId val="17773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80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'実験1.4短絡試験'!$C$2</c:f>
              <c:strCache>
                <c:ptCount val="1"/>
                <c:pt idx="0">
                  <c:v>一次電圧V（V)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</c:numCache>
            </c:numRef>
          </c:xVal>
          <c:yVal>
            <c:numRef>
              <c:f>'実験1.4短絡試験'!$C$3:$C$13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3.9</c:v>
                </c:pt>
                <c:pt idx="2">
                  <c:v>5.4</c:v>
                </c:pt>
                <c:pt idx="3">
                  <c:v>6.6</c:v>
                </c:pt>
                <c:pt idx="4">
                  <c:v>8</c:v>
                </c:pt>
                <c:pt idx="5">
                  <c:v>9.6</c:v>
                </c:pt>
                <c:pt idx="6">
                  <c:v>10.9</c:v>
                </c:pt>
                <c:pt idx="7">
                  <c:v>12.4</c:v>
                </c:pt>
                <c:pt idx="8">
                  <c:v>13.5</c:v>
                </c:pt>
                <c:pt idx="9">
                  <c:v>14.75</c:v>
                </c:pt>
                <c:pt idx="10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9-48FC-BCD6-8E8E52B0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8095"/>
        <c:axId val="1738337135"/>
      </c:scatterChart>
      <c:valAx>
        <c:axId val="1738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次側短絡電流  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en-US" altLang="ja-JP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s2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[A]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7135"/>
        <c:crosses val="autoZero"/>
        <c:crossBetween val="midCat"/>
      </c:valAx>
      <c:valAx>
        <c:axId val="1738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次側短絡電圧 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</a:t>
                </a:r>
                <a:r>
                  <a:rPr lang="en-US" altLang="ja-JP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s1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[V]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382072839373971E-2"/>
              <c:y val="0.2305072972945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'実験1.4短絡試験'!$D$2</c:f>
              <c:strCache>
                <c:ptCount val="1"/>
                <c:pt idx="0">
                  <c:v>一次電流(A)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</c:numCache>
            </c:numRef>
          </c:xVal>
          <c:yVal>
            <c:numRef>
              <c:f>'実験1.4短絡試験'!$D$3:$D$13</c:f>
              <c:numCache>
                <c:formatCode>General</c:formatCode>
                <c:ptCount val="11"/>
                <c:pt idx="0">
                  <c:v>0.48</c:v>
                </c:pt>
                <c:pt idx="1">
                  <c:v>0.85</c:v>
                </c:pt>
                <c:pt idx="2">
                  <c:v>1.18</c:v>
                </c:pt>
                <c:pt idx="3">
                  <c:v>1.5</c:v>
                </c:pt>
                <c:pt idx="4">
                  <c:v>1.82</c:v>
                </c:pt>
                <c:pt idx="5">
                  <c:v>2.1</c:v>
                </c:pt>
                <c:pt idx="6">
                  <c:v>2.39</c:v>
                </c:pt>
                <c:pt idx="7">
                  <c:v>2.7</c:v>
                </c:pt>
                <c:pt idx="8">
                  <c:v>2.98</c:v>
                </c:pt>
                <c:pt idx="9">
                  <c:v>3.26</c:v>
                </c:pt>
                <c:pt idx="10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9-4A87-8698-906348DC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8095"/>
        <c:axId val="1738337135"/>
      </c:scatterChart>
      <c:valAx>
        <c:axId val="1738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次側短絡電流</a:t>
                </a:r>
                <a:r>
                  <a:rPr lang="ja-JP" altLang="en-US" baseline="0"/>
                  <a:t>  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s2</a:t>
                </a:r>
                <a:r>
                  <a:rPr lang="en-US" altLang="ja-JP" baseline="0"/>
                  <a:t>[A]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875159741398888"/>
              <c:y val="0.85816924795042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7135"/>
        <c:crosses val="autoZero"/>
        <c:crossBetween val="midCat"/>
      </c:valAx>
      <c:valAx>
        <c:axId val="1738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</a:t>
                </a:r>
                <a:r>
                  <a:rPr lang="ja-JP" altLang="en-US"/>
                  <a:t>次側短絡電流 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s1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897506518071675E-2"/>
              <c:y val="0.20156082390671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'実験1.4短絡試験'!$E$2</c:f>
              <c:strCache>
                <c:ptCount val="1"/>
                <c:pt idx="0">
                  <c:v>銅損（W)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</c:numCache>
            </c:numRef>
          </c:xVal>
          <c:yVal>
            <c:numRef>
              <c:f>'実験1.4短絡試験'!$E$3:$E$13</c:f>
              <c:numCache>
                <c:formatCode>General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26.1</c:v>
                </c:pt>
                <c:pt idx="7">
                  <c:v>33.5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3-40CE-8763-3AF05550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8095"/>
        <c:axId val="1738337135"/>
      </c:scatterChart>
      <c:valAx>
        <c:axId val="1738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２次側短絡電流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s2</a:t>
                </a:r>
                <a:r>
                  <a:rPr lang="en-US" altLang="ja-JP" baseline="0"/>
                  <a:t>[A]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7135"/>
        <c:crosses val="autoZero"/>
        <c:crossBetween val="midCat"/>
      </c:valAx>
      <c:valAx>
        <c:axId val="1738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銅損</a:t>
                </a:r>
                <a:r>
                  <a:rPr lang="en-US" altLang="ja-JP"/>
                  <a:t>P</a:t>
                </a:r>
                <a:r>
                  <a:rPr lang="en-US" altLang="ja-JP" baseline="-25000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力率１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'実験1.4短絡試験'!$AA$3:$AA$11</c:f>
              <c:numCache>
                <c:formatCode>General</c:formatCode>
                <c:ptCount val="9"/>
                <c:pt idx="0">
                  <c:v>90.887776860937805</c:v>
                </c:pt>
                <c:pt idx="1">
                  <c:v>92.106794279595803</c:v>
                </c:pt>
                <c:pt idx="2">
                  <c:v>91.607069169931151</c:v>
                </c:pt>
                <c:pt idx="3">
                  <c:v>90.960250415972908</c:v>
                </c:pt>
                <c:pt idx="4">
                  <c:v>89.989448813216939</c:v>
                </c:pt>
                <c:pt idx="5">
                  <c:v>88.833655711979802</c:v>
                </c:pt>
                <c:pt idx="6">
                  <c:v>87.743652435698579</c:v>
                </c:pt>
                <c:pt idx="7">
                  <c:v>86.535973970130499</c:v>
                </c:pt>
                <c:pt idx="8">
                  <c:v>85.953813213946532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2-4670-8217-9B86B08AE5F3}"/>
            </c:ext>
          </c:extLst>
        </c:ser>
        <c:ser>
          <c:idx val="1"/>
          <c:order val="1"/>
          <c:tx>
            <c:v>遅れ力率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'実験1.4短絡試験'!$AA$15:$AA$23</c:f>
              <c:numCache>
                <c:formatCode>General</c:formatCode>
                <c:ptCount val="9"/>
                <c:pt idx="0">
                  <c:v>88.894243972452131</c:v>
                </c:pt>
                <c:pt idx="1">
                  <c:v>90.3742212976601</c:v>
                </c:pt>
                <c:pt idx="2">
                  <c:v>89.795366078946145</c:v>
                </c:pt>
                <c:pt idx="3">
                  <c:v>89.045749308576305</c:v>
                </c:pt>
                <c:pt idx="4">
                  <c:v>87.919183716707749</c:v>
                </c:pt>
                <c:pt idx="5">
                  <c:v>86.585326003823198</c:v>
                </c:pt>
                <c:pt idx="6">
                  <c:v>85.340114430660847</c:v>
                </c:pt>
                <c:pt idx="7">
                  <c:v>83.969908608909321</c:v>
                </c:pt>
                <c:pt idx="8">
                  <c:v>83.331074425946881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2-4670-8217-9B86B08A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87871"/>
        <c:axId val="1829188351"/>
      </c:scatterChart>
      <c:valAx>
        <c:axId val="18291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2</a:t>
                </a:r>
                <a:r>
                  <a:rPr lang="ja-JP" alt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次負荷電流</a:t>
                </a:r>
                <a:r>
                  <a:rPr lang="en-US" altLang="ja-JP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[A]</a:t>
                </a:r>
                <a:endParaRPr lang="ja-JP" altLang="en-US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8351"/>
        <c:crosses val="autoZero"/>
        <c:crossBetween val="midCat"/>
      </c:valAx>
      <c:valAx>
        <c:axId val="18291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効率</a:t>
                </a:r>
                <a:r>
                  <a:rPr lang="en-US" altLang="ja-JP"/>
                  <a:t>ηcosφ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117475</xdr:rowOff>
    </xdr:from>
    <xdr:to>
      <xdr:col>10</xdr:col>
      <xdr:colOff>657225</xdr:colOff>
      <xdr:row>14</xdr:row>
      <xdr:rowOff>117475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63E3ADA-DD35-9308-53E4-00704E07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603250</xdr:colOff>
      <xdr:row>2</xdr:row>
      <xdr:rowOff>152400</xdr:rowOff>
    </xdr:from>
    <xdr:to>
      <xdr:col>18</xdr:col>
      <xdr:colOff>552450</xdr:colOff>
      <xdr:row>14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6CFE70-9CEA-4DB1-B5AE-8FEFD518F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29399</xdr:colOff>
      <xdr:row>2</xdr:row>
      <xdr:rowOff>193205</xdr:rowOff>
    </xdr:from>
    <xdr:to>
      <xdr:col>13</xdr:col>
      <xdr:colOff>640058</xdr:colOff>
      <xdr:row>14</xdr:row>
      <xdr:rowOff>193204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A71CE8-E8C8-00CD-76E3-D367E2A16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223425</xdr:colOff>
      <xdr:row>2</xdr:row>
      <xdr:rowOff>141112</xdr:rowOff>
    </xdr:from>
    <xdr:to>
      <xdr:col>21</xdr:col>
      <xdr:colOff>172624</xdr:colOff>
      <xdr:row>14</xdr:row>
      <xdr:rowOff>141112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EB37AB8-9D81-4EDE-847F-A480AC1D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105834</xdr:colOff>
      <xdr:row>2</xdr:row>
      <xdr:rowOff>117592</xdr:rowOff>
    </xdr:from>
    <xdr:to>
      <xdr:col>29</xdr:col>
      <xdr:colOff>55033</xdr:colOff>
      <xdr:row>14</xdr:row>
      <xdr:rowOff>117592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9DA3AB5-3567-4561-A202-407D2E865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478847</xdr:colOff>
      <xdr:row>15</xdr:row>
      <xdr:rowOff>29730</xdr:rowOff>
    </xdr:from>
    <xdr:to>
      <xdr:col>5</xdr:col>
      <xdr:colOff>572366</xdr:colOff>
      <xdr:row>27</xdr:row>
      <xdr:rowOff>29730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336DD4-8233-7357-CE5E-2081BBA3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187614</xdr:colOff>
      <xdr:row>14</xdr:row>
      <xdr:rowOff>158751</xdr:rowOff>
    </xdr:from>
    <xdr:to>
      <xdr:col>13</xdr:col>
      <xdr:colOff>118342</xdr:colOff>
      <xdr:row>26</xdr:row>
      <xdr:rowOff>158751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B368C7F-FAC1-4440-A304-D81C6D32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570890</xdr:colOff>
      <xdr:row>1</xdr:row>
      <xdr:rowOff>62651</xdr:rowOff>
    </xdr:from>
    <xdr:to>
      <xdr:col>18</xdr:col>
      <xdr:colOff>156748</xdr:colOff>
      <xdr:row>13</xdr:row>
      <xdr:rowOff>62652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882257-C670-40A9-901B-6FED2D6D7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492294</xdr:colOff>
      <xdr:row>0</xdr:row>
      <xdr:rowOff>156391</xdr:rowOff>
    </xdr:from>
    <xdr:to>
      <xdr:col>35</xdr:col>
      <xdr:colOff>423191</xdr:colOff>
      <xdr:row>12</xdr:row>
      <xdr:rowOff>187088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1671AA-F7DD-7D16-B829-C1AB4A43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133319</xdr:colOff>
      <xdr:row>12</xdr:row>
      <xdr:rowOff>79418</xdr:rowOff>
    </xdr:from>
    <xdr:to>
      <xdr:col>35</xdr:col>
      <xdr:colOff>64217</xdr:colOff>
      <xdr:row>24</xdr:row>
      <xdr:rowOff>135002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5A3A30F-B1F8-74D0-5A8B-F3A5DB231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145892</xdr:colOff>
      <xdr:row>25</xdr:row>
      <xdr:rowOff>74390</xdr:rowOff>
    </xdr:from>
    <xdr:to>
      <xdr:col>31</xdr:col>
      <xdr:colOff>76789</xdr:colOff>
      <xdr:row>37</xdr:row>
      <xdr:rowOff>128178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241AFB2-9381-C55D-96CF-DE085028A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8F25-B755-4945-A004-921327408F94}">
  <dimension ref="A1:D4"/>
  <sheetViews>
    <sheetView topLeftCell="A21" workbookViewId="0">
      <selection sqref="A1:B4"/>
    </sheetView>
  </sheetViews>
  <sheetFormatPr defaultRowHeight="18" x14ac:dyDescent="0.55000000000000004"/>
  <cols>
    <col min="1" max="1" width="11.6640625" customWidth="1"/>
  </cols>
  <sheetData>
    <row r="1" spans="1:4" x14ac:dyDescent="0.55000000000000004">
      <c r="B1" t="s">
        <v>3</v>
      </c>
      <c r="D1" t="s">
        <v>35</v>
      </c>
    </row>
    <row r="2" spans="1:4" x14ac:dyDescent="0.55000000000000004">
      <c r="A2" t="s">
        <v>0</v>
      </c>
      <c r="B2">
        <v>1.6</v>
      </c>
    </row>
    <row r="3" spans="1:4" x14ac:dyDescent="0.55000000000000004">
      <c r="A3" t="s">
        <v>1</v>
      </c>
      <c r="B3">
        <v>2.8</v>
      </c>
    </row>
    <row r="4" spans="1:4" x14ac:dyDescent="0.55000000000000004">
      <c r="A4" t="s">
        <v>2</v>
      </c>
      <c r="B4">
        <v>0.1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1592-EE2B-45AD-8DC7-2323BDE27B36}">
  <dimension ref="A1:F15"/>
  <sheetViews>
    <sheetView topLeftCell="D1" zoomScale="78" workbookViewId="0">
      <selection activeCell="A2" sqref="A2:C15"/>
    </sheetView>
  </sheetViews>
  <sheetFormatPr defaultRowHeight="18" x14ac:dyDescent="0.55000000000000004"/>
  <sheetData>
    <row r="1" spans="1:6" x14ac:dyDescent="0.55000000000000004">
      <c r="D1" t="s">
        <v>12</v>
      </c>
      <c r="E1">
        <v>0.75</v>
      </c>
      <c r="F1" t="s">
        <v>13</v>
      </c>
    </row>
    <row r="2" spans="1:6" x14ac:dyDescent="0.55000000000000004">
      <c r="A2" t="s">
        <v>4</v>
      </c>
      <c r="B2" t="s">
        <v>5</v>
      </c>
      <c r="C2" t="s">
        <v>6</v>
      </c>
    </row>
    <row r="3" spans="1:6" x14ac:dyDescent="0.55000000000000004">
      <c r="A3" s="1">
        <v>10</v>
      </c>
      <c r="B3" s="1">
        <v>10</v>
      </c>
      <c r="C3" s="2">
        <f>A3/B3</f>
        <v>1</v>
      </c>
    </row>
    <row r="4" spans="1:6" x14ac:dyDescent="0.55000000000000004">
      <c r="A4" s="1">
        <v>20</v>
      </c>
      <c r="B4" s="1">
        <v>20.2</v>
      </c>
      <c r="C4" s="2">
        <f t="shared" ref="C4:C15" si="0">A4/B4</f>
        <v>0.99009900990099009</v>
      </c>
    </row>
    <row r="5" spans="1:6" x14ac:dyDescent="0.55000000000000004">
      <c r="A5" s="1">
        <v>30</v>
      </c>
      <c r="B5" s="1">
        <v>29.8</v>
      </c>
      <c r="C5" s="2">
        <f t="shared" si="0"/>
        <v>1.006711409395973</v>
      </c>
    </row>
    <row r="6" spans="1:6" x14ac:dyDescent="0.55000000000000004">
      <c r="A6" s="1">
        <v>40</v>
      </c>
      <c r="B6" s="1">
        <v>39.6</v>
      </c>
      <c r="C6" s="2">
        <f t="shared" si="0"/>
        <v>1.0101010101010102</v>
      </c>
    </row>
    <row r="7" spans="1:6" x14ac:dyDescent="0.55000000000000004">
      <c r="A7" s="1">
        <v>50</v>
      </c>
      <c r="B7" s="1">
        <v>50</v>
      </c>
      <c r="C7" s="2">
        <f t="shared" si="0"/>
        <v>1</v>
      </c>
    </row>
    <row r="8" spans="1:6" x14ac:dyDescent="0.55000000000000004">
      <c r="A8" s="1">
        <v>60</v>
      </c>
      <c r="B8" s="1">
        <v>59.3</v>
      </c>
      <c r="C8" s="2">
        <f t="shared" si="0"/>
        <v>1.0118043844856661</v>
      </c>
    </row>
    <row r="9" spans="1:6" x14ac:dyDescent="0.55000000000000004">
      <c r="A9" s="1">
        <v>70</v>
      </c>
      <c r="B9" s="1">
        <v>69.400000000000006</v>
      </c>
      <c r="C9" s="2">
        <f t="shared" si="0"/>
        <v>1.0086455331412103</v>
      </c>
    </row>
    <row r="10" spans="1:6" x14ac:dyDescent="0.55000000000000004">
      <c r="A10" s="1">
        <v>80</v>
      </c>
      <c r="B10" s="1">
        <v>80.099999999999994</v>
      </c>
      <c r="C10" s="2">
        <f t="shared" si="0"/>
        <v>0.99875156054931347</v>
      </c>
    </row>
    <row r="11" spans="1:6" x14ac:dyDescent="0.55000000000000004">
      <c r="A11" s="1">
        <v>90</v>
      </c>
      <c r="B11" s="1">
        <v>90</v>
      </c>
      <c r="C11" s="2">
        <f t="shared" si="0"/>
        <v>1</v>
      </c>
    </row>
    <row r="12" spans="1:6" x14ac:dyDescent="0.55000000000000004">
      <c r="A12" s="1">
        <v>100</v>
      </c>
      <c r="B12" s="1">
        <v>99.8</v>
      </c>
      <c r="C12" s="2">
        <f t="shared" si="0"/>
        <v>1.0020040080160322</v>
      </c>
    </row>
    <row r="13" spans="1:6" x14ac:dyDescent="0.55000000000000004">
      <c r="A13" s="1">
        <v>110</v>
      </c>
      <c r="B13" s="1">
        <v>110</v>
      </c>
      <c r="C13" s="2">
        <f t="shared" si="0"/>
        <v>1</v>
      </c>
    </row>
    <row r="14" spans="1:6" x14ac:dyDescent="0.55000000000000004">
      <c r="A14" s="1">
        <v>120</v>
      </c>
      <c r="B14" s="1">
        <v>120</v>
      </c>
      <c r="C14" s="2">
        <f t="shared" si="0"/>
        <v>1</v>
      </c>
    </row>
    <row r="15" spans="1:6" x14ac:dyDescent="0.55000000000000004">
      <c r="A15" s="1">
        <v>125</v>
      </c>
      <c r="B15" s="1">
        <v>126</v>
      </c>
      <c r="C15" s="2">
        <f t="shared" si="0"/>
        <v>0.99206349206349209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B35A-5E1C-4E19-919C-5062B5C7FE7A}">
  <dimension ref="A2:J19"/>
  <sheetViews>
    <sheetView topLeftCell="M1" zoomScale="72" workbookViewId="0">
      <selection activeCell="E23" sqref="E23"/>
    </sheetView>
  </sheetViews>
  <sheetFormatPr defaultRowHeight="18" x14ac:dyDescent="0.55000000000000004"/>
  <sheetData>
    <row r="2" spans="1:6" x14ac:dyDescent="0.55000000000000004"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55000000000000004">
      <c r="B3">
        <v>0</v>
      </c>
      <c r="C3">
        <v>0</v>
      </c>
      <c r="D3">
        <v>0</v>
      </c>
      <c r="E3">
        <f>D3*0.2</f>
        <v>0</v>
      </c>
      <c r="F3" t="e">
        <f>(E3/(B3*C3*10^(-3)))*100</f>
        <v>#DIV/0!</v>
      </c>
    </row>
    <row r="4" spans="1:6" x14ac:dyDescent="0.55000000000000004">
      <c r="B4">
        <v>10</v>
      </c>
      <c r="C4">
        <v>16</v>
      </c>
      <c r="D4">
        <v>0.5</v>
      </c>
      <c r="E4">
        <f t="shared" ref="E4:E15" si="0">D4*0.2</f>
        <v>0.1</v>
      </c>
      <c r="F4">
        <f t="shared" ref="F4:F16" si="1">(E4/(B4*C4*10^(-3)))*100</f>
        <v>62.5</v>
      </c>
    </row>
    <row r="5" spans="1:6" x14ac:dyDescent="0.55000000000000004">
      <c r="B5">
        <v>20</v>
      </c>
      <c r="C5">
        <v>26</v>
      </c>
      <c r="D5">
        <v>1.5</v>
      </c>
      <c r="E5">
        <f t="shared" si="0"/>
        <v>0.30000000000000004</v>
      </c>
      <c r="F5">
        <f t="shared" si="1"/>
        <v>57.692307692307701</v>
      </c>
    </row>
    <row r="6" spans="1:6" x14ac:dyDescent="0.55000000000000004">
      <c r="B6">
        <v>30</v>
      </c>
      <c r="C6">
        <v>34</v>
      </c>
      <c r="D6">
        <v>3.1</v>
      </c>
      <c r="E6">
        <f t="shared" si="0"/>
        <v>0.62000000000000011</v>
      </c>
      <c r="F6">
        <f t="shared" si="1"/>
        <v>60.7843137254902</v>
      </c>
    </row>
    <row r="7" spans="1:6" x14ac:dyDescent="0.55000000000000004">
      <c r="B7">
        <v>40</v>
      </c>
      <c r="C7">
        <v>41</v>
      </c>
      <c r="D7">
        <v>5</v>
      </c>
      <c r="E7">
        <f t="shared" si="0"/>
        <v>1</v>
      </c>
      <c r="F7">
        <f t="shared" si="1"/>
        <v>60.975609756097562</v>
      </c>
    </row>
    <row r="8" spans="1:6" x14ac:dyDescent="0.55000000000000004">
      <c r="B8">
        <v>50</v>
      </c>
      <c r="C8">
        <v>47</v>
      </c>
      <c r="D8">
        <v>7.9</v>
      </c>
      <c r="E8">
        <f t="shared" si="0"/>
        <v>1.58</v>
      </c>
      <c r="F8">
        <f t="shared" si="1"/>
        <v>67.234042553191486</v>
      </c>
    </row>
    <row r="9" spans="1:6" x14ac:dyDescent="0.55000000000000004">
      <c r="B9">
        <v>60</v>
      </c>
      <c r="C9">
        <v>54</v>
      </c>
      <c r="D9">
        <v>10.8</v>
      </c>
      <c r="E9">
        <f t="shared" si="0"/>
        <v>2.16</v>
      </c>
      <c r="F9">
        <f t="shared" si="1"/>
        <v>66.666666666666657</v>
      </c>
    </row>
    <row r="10" spans="1:6" x14ac:dyDescent="0.55000000000000004">
      <c r="B10">
        <v>70</v>
      </c>
      <c r="C10">
        <v>61</v>
      </c>
      <c r="D10">
        <v>14.5</v>
      </c>
      <c r="E10">
        <f t="shared" si="0"/>
        <v>2.9000000000000004</v>
      </c>
      <c r="F10">
        <f t="shared" si="1"/>
        <v>67.915690866510531</v>
      </c>
    </row>
    <row r="11" spans="1:6" x14ac:dyDescent="0.55000000000000004">
      <c r="B11">
        <v>80</v>
      </c>
      <c r="C11">
        <v>68</v>
      </c>
      <c r="D11">
        <v>18.8</v>
      </c>
      <c r="E11">
        <f t="shared" si="0"/>
        <v>3.7600000000000002</v>
      </c>
      <c r="F11">
        <f t="shared" si="1"/>
        <v>69.117647058823522</v>
      </c>
    </row>
    <row r="12" spans="1:6" x14ac:dyDescent="0.55000000000000004">
      <c r="B12">
        <v>90</v>
      </c>
      <c r="C12">
        <v>77</v>
      </c>
      <c r="D12">
        <v>23.7</v>
      </c>
      <c r="E12">
        <f t="shared" si="0"/>
        <v>4.74</v>
      </c>
      <c r="F12">
        <f t="shared" si="1"/>
        <v>68.398268398268399</v>
      </c>
    </row>
    <row r="13" spans="1:6" x14ac:dyDescent="0.55000000000000004">
      <c r="A13" s="3"/>
      <c r="B13" s="3">
        <v>100</v>
      </c>
      <c r="C13" s="3">
        <v>88</v>
      </c>
      <c r="D13" s="3">
        <v>28.9</v>
      </c>
      <c r="E13" s="3">
        <f t="shared" si="0"/>
        <v>5.78</v>
      </c>
      <c r="F13" s="3">
        <f t="shared" si="1"/>
        <v>65.681818181818173</v>
      </c>
    </row>
    <row r="14" spans="1:6" x14ac:dyDescent="0.55000000000000004">
      <c r="B14">
        <v>110</v>
      </c>
      <c r="C14">
        <v>104</v>
      </c>
      <c r="D14">
        <v>34.9</v>
      </c>
      <c r="E14">
        <f t="shared" si="0"/>
        <v>6.98</v>
      </c>
      <c r="F14">
        <f t="shared" si="1"/>
        <v>61.01398601398602</v>
      </c>
    </row>
    <row r="15" spans="1:6" x14ac:dyDescent="0.55000000000000004">
      <c r="B15">
        <v>120</v>
      </c>
      <c r="C15">
        <v>132</v>
      </c>
      <c r="D15">
        <v>42</v>
      </c>
      <c r="E15">
        <f t="shared" si="0"/>
        <v>8.4</v>
      </c>
      <c r="F15">
        <f t="shared" si="1"/>
        <v>53.030303030303031</v>
      </c>
    </row>
    <row r="16" spans="1:6" x14ac:dyDescent="0.55000000000000004">
      <c r="B16">
        <v>125</v>
      </c>
      <c r="C16">
        <v>154</v>
      </c>
      <c r="D16">
        <v>45.3</v>
      </c>
      <c r="E16">
        <f>D16*0.2</f>
        <v>9.06</v>
      </c>
      <c r="F16">
        <f t="shared" si="1"/>
        <v>47.064935064935064</v>
      </c>
    </row>
    <row r="18" spans="2:10" x14ac:dyDescent="0.55000000000000004">
      <c r="H18" t="s">
        <v>14</v>
      </c>
      <c r="I18" t="s">
        <v>15</v>
      </c>
      <c r="J18" t="s">
        <v>16</v>
      </c>
    </row>
    <row r="19" spans="2:10" x14ac:dyDescent="0.55000000000000004">
      <c r="B19" t="s">
        <v>32</v>
      </c>
      <c r="H19">
        <f>C13*10^(-3)/B13</f>
        <v>8.7999999999999992E-4</v>
      </c>
      <c r="I19">
        <f>E13/(B13*B13)</f>
        <v>5.7800000000000006E-4</v>
      </c>
      <c r="J19">
        <f>SQRT(H19*H19-I19*I19)</f>
        <v>6.635631092820032E-4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C658-6C69-454E-B0B1-FFE1D82D2A51}">
  <dimension ref="A1:AA23"/>
  <sheetViews>
    <sheetView tabSelected="1" zoomScale="55" workbookViewId="0">
      <selection activeCell="H3" sqref="H3"/>
    </sheetView>
  </sheetViews>
  <sheetFormatPr defaultRowHeight="18" x14ac:dyDescent="0.55000000000000004"/>
  <cols>
    <col min="2" max="2" width="12.5" customWidth="1"/>
    <col min="3" max="3" width="13" customWidth="1"/>
    <col min="4" max="4" width="14.4140625" customWidth="1"/>
    <col min="5" max="5" width="10.5" customWidth="1"/>
    <col min="10" max="10" width="14.6640625" customWidth="1"/>
    <col min="19" max="19" width="12.4140625" customWidth="1"/>
  </cols>
  <sheetData>
    <row r="1" spans="1:27" x14ac:dyDescent="0.55000000000000004">
      <c r="C1" t="s">
        <v>34</v>
      </c>
      <c r="S1" t="s">
        <v>22</v>
      </c>
    </row>
    <row r="2" spans="1:27" ht="20" x14ac:dyDescent="0.55000000000000004">
      <c r="B2" t="s">
        <v>36</v>
      </c>
      <c r="C2" t="s">
        <v>37</v>
      </c>
      <c r="D2" t="s">
        <v>17</v>
      </c>
      <c r="E2" t="s">
        <v>18</v>
      </c>
      <c r="H2" t="s">
        <v>19</v>
      </c>
      <c r="I2" t="s">
        <v>20</v>
      </c>
      <c r="J2" t="s">
        <v>21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</row>
    <row r="3" spans="1:27" x14ac:dyDescent="0.55000000000000004">
      <c r="B3">
        <v>0.5</v>
      </c>
      <c r="C3">
        <v>1.1000000000000001</v>
      </c>
      <c r="D3">
        <v>0.48</v>
      </c>
      <c r="E3">
        <v>0.5</v>
      </c>
      <c r="H3">
        <f>C3/D3</f>
        <v>2.291666666666667</v>
      </c>
      <c r="I3">
        <f>E3/(D3^2)</f>
        <v>2.1701388888888888</v>
      </c>
      <c r="J3">
        <f>SQRT((H3^2)-(I3)^2)</f>
        <v>0.73636493265446268</v>
      </c>
      <c r="S3">
        <v>0.5</v>
      </c>
      <c r="T3">
        <f>(B3*I$11/100)*100</f>
        <v>2.2521508040178371</v>
      </c>
      <c r="U3">
        <f>(B3*J$11/100)*100</f>
        <v>0.24186319762408154</v>
      </c>
      <c r="V3">
        <f>T3</f>
        <v>2.2521508040178371</v>
      </c>
      <c r="W3">
        <f>100*(1-V3/100)/1</f>
        <v>97.747849195982155</v>
      </c>
      <c r="X3">
        <f>W3*B3</f>
        <v>48.873924597991078</v>
      </c>
      <c r="Y3">
        <v>1</v>
      </c>
      <c r="Z3">
        <f>Y3+3.9</f>
        <v>4.9000000000000004</v>
      </c>
      <c r="AA3">
        <f>X3/(X3+Z3)*100</f>
        <v>90.887776860937805</v>
      </c>
    </row>
    <row r="4" spans="1:27" x14ac:dyDescent="0.55000000000000004">
      <c r="B4">
        <v>0.9</v>
      </c>
      <c r="C4">
        <v>3.9</v>
      </c>
      <c r="D4">
        <v>0.85</v>
      </c>
      <c r="E4">
        <v>3</v>
      </c>
      <c r="H4">
        <f t="shared" ref="H4:H13" si="0">C4/D4</f>
        <v>4.5882352941176467</v>
      </c>
      <c r="I4">
        <f t="shared" ref="I4:I13" si="1">E4/(D4^2)</f>
        <v>4.1522491349480974</v>
      </c>
      <c r="J4">
        <f t="shared" ref="J4:J13" si="2">SQRT((H4^2)-(I4)^2)</f>
        <v>1.9521091761245393</v>
      </c>
      <c r="S4">
        <v>0.9</v>
      </c>
      <c r="T4">
        <f t="shared" ref="T4:T11" si="3">(B4*I$11/100)*100</f>
        <v>4.0538714472321065</v>
      </c>
      <c r="U4">
        <f t="shared" ref="U4:U11" si="4">(B4*J$11/100)*100</f>
        <v>0.43535375572334672</v>
      </c>
      <c r="V4">
        <f t="shared" ref="V4:V11" si="5">T4</f>
        <v>4.0538714472321065</v>
      </c>
      <c r="W4">
        <f t="shared" ref="W4:W11" si="6">100*(1-V4/100)/1</f>
        <v>95.946128552767902</v>
      </c>
      <c r="X4">
        <f t="shared" ref="X4:X11" si="7">W4*B4</f>
        <v>86.351515697491109</v>
      </c>
      <c r="Y4">
        <v>3.5</v>
      </c>
      <c r="Z4">
        <f t="shared" ref="Z4:Z11" si="8">Y4+3.9</f>
        <v>7.4</v>
      </c>
      <c r="AA4">
        <f t="shared" ref="AA4:AA11" si="9">X4/(X4+Z4)*100</f>
        <v>92.106794279595803</v>
      </c>
    </row>
    <row r="5" spans="1:27" x14ac:dyDescent="0.55000000000000004">
      <c r="B5">
        <v>1.2</v>
      </c>
      <c r="C5">
        <v>5.4</v>
      </c>
      <c r="D5">
        <v>1.18</v>
      </c>
      <c r="E5">
        <v>6</v>
      </c>
      <c r="H5">
        <f t="shared" si="0"/>
        <v>4.5762711864406782</v>
      </c>
      <c r="I5">
        <f t="shared" si="1"/>
        <v>4.3091065785693772</v>
      </c>
      <c r="J5">
        <f t="shared" si="2"/>
        <v>1.5407330938151778</v>
      </c>
      <c r="S5">
        <v>1.2</v>
      </c>
      <c r="T5">
        <f t="shared" si="3"/>
        <v>5.4051619296428086</v>
      </c>
      <c r="U5">
        <f t="shared" si="4"/>
        <v>0.58047167429779556</v>
      </c>
      <c r="V5">
        <f t="shared" si="5"/>
        <v>5.4051619296428086</v>
      </c>
      <c r="W5">
        <f t="shared" si="6"/>
        <v>94.594838070357184</v>
      </c>
      <c r="X5">
        <f t="shared" si="7"/>
        <v>113.51380568442862</v>
      </c>
      <c r="Y5">
        <v>6.5</v>
      </c>
      <c r="Z5">
        <f t="shared" si="8"/>
        <v>10.4</v>
      </c>
      <c r="AA5">
        <f t="shared" si="9"/>
        <v>91.607069169931151</v>
      </c>
    </row>
    <row r="6" spans="1:27" x14ac:dyDescent="0.55000000000000004">
      <c r="B6">
        <v>1.5</v>
      </c>
      <c r="C6">
        <v>6.6</v>
      </c>
      <c r="D6">
        <v>1.5</v>
      </c>
      <c r="E6">
        <v>10</v>
      </c>
      <c r="H6">
        <f t="shared" si="0"/>
        <v>4.3999999999999995</v>
      </c>
      <c r="I6">
        <f t="shared" si="1"/>
        <v>4.4444444444444446</v>
      </c>
      <c r="J6" t="e">
        <f t="shared" si="2"/>
        <v>#NUM!</v>
      </c>
      <c r="S6">
        <v>1.5</v>
      </c>
      <c r="T6">
        <f t="shared" si="3"/>
        <v>6.7564524120535108</v>
      </c>
      <c r="U6">
        <f t="shared" si="4"/>
        <v>0.72558959287224456</v>
      </c>
      <c r="V6">
        <f t="shared" si="5"/>
        <v>6.7564524120535108</v>
      </c>
      <c r="W6">
        <f t="shared" si="6"/>
        <v>93.24354758794648</v>
      </c>
      <c r="X6">
        <f t="shared" si="7"/>
        <v>139.86532138191973</v>
      </c>
      <c r="Y6">
        <v>10</v>
      </c>
      <c r="Z6">
        <f t="shared" si="8"/>
        <v>13.9</v>
      </c>
      <c r="AA6">
        <f t="shared" si="9"/>
        <v>90.960250415972908</v>
      </c>
    </row>
    <row r="7" spans="1:27" x14ac:dyDescent="0.55000000000000004">
      <c r="B7">
        <v>1.8</v>
      </c>
      <c r="C7">
        <v>8</v>
      </c>
      <c r="D7">
        <v>1.82</v>
      </c>
      <c r="E7">
        <v>15</v>
      </c>
      <c r="H7">
        <f t="shared" si="0"/>
        <v>4.3956043956043951</v>
      </c>
      <c r="I7">
        <f t="shared" si="1"/>
        <v>4.5284385943726599</v>
      </c>
      <c r="J7" t="e">
        <f>SQRT((H7^2)-(I7)^2)</f>
        <v>#NUM!</v>
      </c>
      <c r="S7">
        <v>1.8</v>
      </c>
      <c r="T7">
        <f t="shared" si="3"/>
        <v>8.1077428944642129</v>
      </c>
      <c r="U7">
        <f t="shared" si="4"/>
        <v>0.87070751144669345</v>
      </c>
      <c r="V7">
        <f t="shared" si="5"/>
        <v>8.1077428944642129</v>
      </c>
      <c r="W7">
        <f t="shared" si="6"/>
        <v>91.892257105535791</v>
      </c>
      <c r="X7">
        <f t="shared" si="7"/>
        <v>165.40606278996444</v>
      </c>
      <c r="Y7">
        <v>14.5</v>
      </c>
      <c r="Z7">
        <f t="shared" si="8"/>
        <v>18.399999999999999</v>
      </c>
      <c r="AA7">
        <f t="shared" si="9"/>
        <v>89.989448813216939</v>
      </c>
    </row>
    <row r="8" spans="1:27" x14ac:dyDescent="0.55000000000000004">
      <c r="B8">
        <v>2.1</v>
      </c>
      <c r="C8">
        <v>9.6</v>
      </c>
      <c r="D8">
        <v>2.1</v>
      </c>
      <c r="E8">
        <v>20</v>
      </c>
      <c r="H8">
        <f t="shared" si="0"/>
        <v>4.5714285714285712</v>
      </c>
      <c r="I8">
        <f t="shared" si="1"/>
        <v>4.5351473922902494</v>
      </c>
      <c r="J8">
        <f t="shared" si="2"/>
        <v>0.57480197796842858</v>
      </c>
      <c r="S8">
        <v>2.1</v>
      </c>
      <c r="T8">
        <f t="shared" si="3"/>
        <v>9.4590333768749169</v>
      </c>
      <c r="U8">
        <f t="shared" si="4"/>
        <v>1.0158254300211425</v>
      </c>
      <c r="V8">
        <f t="shared" si="5"/>
        <v>9.4590333768749169</v>
      </c>
      <c r="W8">
        <f t="shared" si="6"/>
        <v>90.540966623125087</v>
      </c>
      <c r="X8">
        <f t="shared" si="7"/>
        <v>190.13602990856268</v>
      </c>
      <c r="Y8">
        <v>20</v>
      </c>
      <c r="Z8">
        <f t="shared" si="8"/>
        <v>23.9</v>
      </c>
      <c r="AA8">
        <f t="shared" si="9"/>
        <v>88.833655711979802</v>
      </c>
    </row>
    <row r="9" spans="1:27" x14ac:dyDescent="0.55000000000000004">
      <c r="B9">
        <v>2.4</v>
      </c>
      <c r="C9">
        <v>10.9</v>
      </c>
      <c r="D9">
        <v>2.39</v>
      </c>
      <c r="E9">
        <v>26.1</v>
      </c>
      <c r="H9">
        <f t="shared" si="0"/>
        <v>4.5606694560669458</v>
      </c>
      <c r="I9">
        <f t="shared" si="1"/>
        <v>4.5692477372595013</v>
      </c>
      <c r="J9" t="e">
        <f t="shared" si="2"/>
        <v>#NUM!</v>
      </c>
      <c r="S9">
        <v>2.4</v>
      </c>
      <c r="T9">
        <f t="shared" si="3"/>
        <v>10.810323859285617</v>
      </c>
      <c r="U9">
        <f t="shared" si="4"/>
        <v>1.1609433485955911</v>
      </c>
      <c r="V9">
        <f t="shared" si="5"/>
        <v>10.810323859285617</v>
      </c>
      <c r="W9">
        <f t="shared" si="6"/>
        <v>89.189676140714383</v>
      </c>
      <c r="X9">
        <f t="shared" si="7"/>
        <v>214.0552227377145</v>
      </c>
      <c r="Y9">
        <v>26</v>
      </c>
      <c r="Z9">
        <f t="shared" si="8"/>
        <v>29.9</v>
      </c>
      <c r="AA9">
        <f t="shared" si="9"/>
        <v>87.743652435698579</v>
      </c>
    </row>
    <row r="10" spans="1:27" x14ac:dyDescent="0.55000000000000004">
      <c r="B10">
        <v>2.7</v>
      </c>
      <c r="C10">
        <v>12.4</v>
      </c>
      <c r="D10">
        <v>2.7</v>
      </c>
      <c r="E10">
        <v>33.5</v>
      </c>
      <c r="H10">
        <f t="shared" si="0"/>
        <v>4.5925925925925926</v>
      </c>
      <c r="I10">
        <f t="shared" si="1"/>
        <v>4.5953360768175573</v>
      </c>
      <c r="J10" t="e">
        <f t="shared" si="2"/>
        <v>#NUM!</v>
      </c>
      <c r="S10">
        <v>2.7</v>
      </c>
      <c r="T10">
        <f t="shared" si="3"/>
        <v>12.161614341696321</v>
      </c>
      <c r="U10">
        <f t="shared" si="4"/>
        <v>1.3060612671700402</v>
      </c>
      <c r="V10">
        <f t="shared" si="5"/>
        <v>12.161614341696321</v>
      </c>
      <c r="W10">
        <f t="shared" si="6"/>
        <v>87.838385658303679</v>
      </c>
      <c r="X10">
        <f t="shared" si="7"/>
        <v>237.16364127741994</v>
      </c>
      <c r="Y10">
        <v>33</v>
      </c>
      <c r="Z10">
        <f t="shared" si="8"/>
        <v>36.9</v>
      </c>
      <c r="AA10">
        <f t="shared" si="9"/>
        <v>86.535973970130499</v>
      </c>
    </row>
    <row r="11" spans="1:27" x14ac:dyDescent="0.55000000000000004">
      <c r="A11" s="3"/>
      <c r="B11" s="3">
        <v>3</v>
      </c>
      <c r="C11" s="3">
        <v>13.5</v>
      </c>
      <c r="D11" s="3">
        <v>2.98</v>
      </c>
      <c r="E11" s="3">
        <v>40</v>
      </c>
      <c r="H11">
        <f t="shared" si="0"/>
        <v>4.5302013422818792</v>
      </c>
      <c r="I11">
        <f t="shared" si="1"/>
        <v>4.5043016080356741</v>
      </c>
      <c r="J11">
        <f t="shared" si="2"/>
        <v>0.48372639524816302</v>
      </c>
      <c r="S11">
        <v>3</v>
      </c>
      <c r="T11">
        <f t="shared" si="3"/>
        <v>13.512904824107022</v>
      </c>
      <c r="U11">
        <f t="shared" si="4"/>
        <v>1.4511791857444891</v>
      </c>
      <c r="V11">
        <f t="shared" si="5"/>
        <v>13.512904824107022</v>
      </c>
      <c r="W11">
        <f t="shared" si="6"/>
        <v>86.487095175892975</v>
      </c>
      <c r="X11">
        <f t="shared" si="7"/>
        <v>259.46128552767891</v>
      </c>
      <c r="Y11">
        <v>38.5</v>
      </c>
      <c r="Z11">
        <f t="shared" si="8"/>
        <v>42.4</v>
      </c>
      <c r="AA11">
        <f t="shared" si="9"/>
        <v>85.953813213946532</v>
      </c>
    </row>
    <row r="12" spans="1:27" x14ac:dyDescent="0.55000000000000004">
      <c r="B12">
        <v>3.3</v>
      </c>
      <c r="C12">
        <v>14.75</v>
      </c>
      <c r="D12">
        <v>3.26</v>
      </c>
      <c r="E12">
        <v>48</v>
      </c>
      <c r="H12">
        <f t="shared" si="0"/>
        <v>4.5245398773006134</v>
      </c>
      <c r="I12">
        <f t="shared" si="1"/>
        <v>4.5165418344687422</v>
      </c>
      <c r="J12">
        <f t="shared" si="2"/>
        <v>0.26890697048826501</v>
      </c>
    </row>
    <row r="13" spans="1:27" x14ac:dyDescent="0.55000000000000004">
      <c r="B13">
        <v>3.6</v>
      </c>
      <c r="C13">
        <v>15.8</v>
      </c>
      <c r="D13">
        <v>3.56</v>
      </c>
      <c r="E13">
        <v>56</v>
      </c>
      <c r="H13">
        <f t="shared" si="0"/>
        <v>4.4382022471910112</v>
      </c>
      <c r="I13">
        <f t="shared" si="1"/>
        <v>4.4186340108572146</v>
      </c>
      <c r="J13">
        <f t="shared" si="2"/>
        <v>0.41630837736853848</v>
      </c>
      <c r="S13" t="s">
        <v>33</v>
      </c>
    </row>
    <row r="14" spans="1:27" x14ac:dyDescent="0.55000000000000004">
      <c r="S14" t="s">
        <v>23</v>
      </c>
      <c r="T14" t="s">
        <v>24</v>
      </c>
      <c r="U14" t="s">
        <v>25</v>
      </c>
      <c r="V14" t="s">
        <v>26</v>
      </c>
      <c r="W14" t="s">
        <v>27</v>
      </c>
      <c r="X14" t="s">
        <v>28</v>
      </c>
      <c r="Y14" t="s">
        <v>29</v>
      </c>
      <c r="Z14" t="s">
        <v>30</v>
      </c>
      <c r="AA14" t="s">
        <v>31</v>
      </c>
    </row>
    <row r="15" spans="1:27" x14ac:dyDescent="0.55000000000000004">
      <c r="S15">
        <v>0.5</v>
      </c>
      <c r="T15">
        <f>(B3*I$11/100)*100</f>
        <v>2.2521508040178371</v>
      </c>
      <c r="U15">
        <f>(B3*J$11/100)*100</f>
        <v>0.24186319762408154</v>
      </c>
      <c r="V15">
        <f>(T15*0.8)+(U15*0.6)</f>
        <v>1.9468385617887187</v>
      </c>
      <c r="W15">
        <f>100*(1-V15/100)/1</f>
        <v>98.053161438211276</v>
      </c>
      <c r="X15">
        <f>W15*B3*0.8</f>
        <v>39.221264575284515</v>
      </c>
      <c r="Y15">
        <v>1</v>
      </c>
      <c r="Z15">
        <f>Y15+3.9</f>
        <v>4.9000000000000004</v>
      </c>
      <c r="AA15">
        <f>X15/(X15+Z15)*100</f>
        <v>88.894243972452131</v>
      </c>
    </row>
    <row r="16" spans="1:27" x14ac:dyDescent="0.55000000000000004">
      <c r="S16">
        <v>0.9</v>
      </c>
      <c r="T16">
        <f t="shared" ref="T16:T23" si="10">(B4*I$11/100)*100</f>
        <v>4.0538714472321065</v>
      </c>
      <c r="U16">
        <f t="shared" ref="U16:U23" si="11">(B4*J$11/100)*100</f>
        <v>0.43535375572334672</v>
      </c>
      <c r="V16">
        <f t="shared" ref="V16:V23" si="12">(T16*0.8)+(U16*0.6)</f>
        <v>3.5043094112196935</v>
      </c>
      <c r="W16">
        <f t="shared" ref="W16:W23" si="13">100*(1-V16/100)/1</f>
        <v>96.495690588780306</v>
      </c>
      <c r="X16">
        <f t="shared" ref="X16:X23" si="14">W16*B4*0.8</f>
        <v>69.476897223921824</v>
      </c>
      <c r="Y16">
        <v>3.5</v>
      </c>
      <c r="Z16">
        <f t="shared" ref="Z16:Z23" si="15">Y16+3.9</f>
        <v>7.4</v>
      </c>
      <c r="AA16">
        <f t="shared" ref="AA16:AA23" si="16">X16/(X16+Z16)*100</f>
        <v>90.3742212976601</v>
      </c>
    </row>
    <row r="17" spans="19:27" x14ac:dyDescent="0.55000000000000004">
      <c r="S17">
        <v>1.2</v>
      </c>
      <c r="T17">
        <f t="shared" si="10"/>
        <v>5.4051619296428086</v>
      </c>
      <c r="U17">
        <f t="shared" si="11"/>
        <v>0.58047167429779556</v>
      </c>
      <c r="V17">
        <f t="shared" si="12"/>
        <v>4.6724125482929244</v>
      </c>
      <c r="W17">
        <f t="shared" si="13"/>
        <v>95.327587451707075</v>
      </c>
      <c r="X17">
        <f t="shared" si="14"/>
        <v>91.514483953638788</v>
      </c>
      <c r="Y17">
        <v>6.5</v>
      </c>
      <c r="Z17">
        <f t="shared" si="15"/>
        <v>10.4</v>
      </c>
      <c r="AA17">
        <f t="shared" si="16"/>
        <v>89.795366078946145</v>
      </c>
    </row>
    <row r="18" spans="19:27" x14ac:dyDescent="0.55000000000000004">
      <c r="S18">
        <v>1.5</v>
      </c>
      <c r="T18">
        <f t="shared" si="10"/>
        <v>6.7564524120535108</v>
      </c>
      <c r="U18">
        <f t="shared" si="11"/>
        <v>0.72558959287224456</v>
      </c>
      <c r="V18">
        <f t="shared" si="12"/>
        <v>5.8405156853661557</v>
      </c>
      <c r="W18">
        <f t="shared" si="13"/>
        <v>94.159484314633843</v>
      </c>
      <c r="X18">
        <f t="shared" si="14"/>
        <v>112.99138117756061</v>
      </c>
      <c r="Y18">
        <v>10</v>
      </c>
      <c r="Z18">
        <f t="shared" si="15"/>
        <v>13.9</v>
      </c>
      <c r="AA18">
        <f t="shared" si="16"/>
        <v>89.045749308576305</v>
      </c>
    </row>
    <row r="19" spans="19:27" x14ac:dyDescent="0.55000000000000004">
      <c r="S19">
        <v>1.8</v>
      </c>
      <c r="T19">
        <f t="shared" si="10"/>
        <v>8.1077428944642129</v>
      </c>
      <c r="U19">
        <f t="shared" si="11"/>
        <v>0.87070751144669345</v>
      </c>
      <c r="V19">
        <f t="shared" si="12"/>
        <v>7.0086188224393871</v>
      </c>
      <c r="W19">
        <f t="shared" si="13"/>
        <v>92.991381177560612</v>
      </c>
      <c r="X19">
        <f t="shared" si="14"/>
        <v>133.9075888956873</v>
      </c>
      <c r="Y19">
        <v>14.5</v>
      </c>
      <c r="Z19">
        <f t="shared" si="15"/>
        <v>18.399999999999999</v>
      </c>
      <c r="AA19">
        <f t="shared" si="16"/>
        <v>87.919183716707749</v>
      </c>
    </row>
    <row r="20" spans="19:27" x14ac:dyDescent="0.55000000000000004">
      <c r="S20">
        <v>2.1</v>
      </c>
      <c r="T20">
        <f t="shared" si="10"/>
        <v>9.4590333768749169</v>
      </c>
      <c r="U20">
        <f t="shared" si="11"/>
        <v>1.0158254300211425</v>
      </c>
      <c r="V20">
        <f t="shared" si="12"/>
        <v>8.1767219595126193</v>
      </c>
      <c r="W20">
        <f t="shared" si="13"/>
        <v>91.823278040487381</v>
      </c>
      <c r="X20">
        <f t="shared" si="14"/>
        <v>154.26310710801883</v>
      </c>
      <c r="Y20">
        <v>20</v>
      </c>
      <c r="Z20">
        <f t="shared" si="15"/>
        <v>23.9</v>
      </c>
      <c r="AA20">
        <f t="shared" si="16"/>
        <v>86.585326003823198</v>
      </c>
    </row>
    <row r="21" spans="19:27" x14ac:dyDescent="0.55000000000000004">
      <c r="S21">
        <v>2.4</v>
      </c>
      <c r="T21">
        <f t="shared" si="10"/>
        <v>10.810323859285617</v>
      </c>
      <c r="U21">
        <f t="shared" si="11"/>
        <v>1.1609433485955911</v>
      </c>
      <c r="V21">
        <f t="shared" si="12"/>
        <v>9.3448250965858488</v>
      </c>
      <c r="W21">
        <f t="shared" si="13"/>
        <v>90.655174903414149</v>
      </c>
      <c r="X21">
        <f t="shared" si="14"/>
        <v>174.05793581455518</v>
      </c>
      <c r="Y21">
        <v>26</v>
      </c>
      <c r="Z21">
        <f t="shared" si="15"/>
        <v>29.9</v>
      </c>
      <c r="AA21">
        <f t="shared" si="16"/>
        <v>85.340114430660847</v>
      </c>
    </row>
    <row r="22" spans="19:27" x14ac:dyDescent="0.55000000000000004">
      <c r="S22">
        <v>2.7</v>
      </c>
      <c r="T22">
        <f t="shared" si="10"/>
        <v>12.161614341696321</v>
      </c>
      <c r="U22">
        <f t="shared" si="11"/>
        <v>1.3060612671700402</v>
      </c>
      <c r="V22">
        <f t="shared" si="12"/>
        <v>10.512928233659082</v>
      </c>
      <c r="W22">
        <f t="shared" si="13"/>
        <v>89.487071766340918</v>
      </c>
      <c r="X22">
        <f t="shared" si="14"/>
        <v>193.2920750152964</v>
      </c>
      <c r="Y22">
        <v>33</v>
      </c>
      <c r="Z22">
        <f t="shared" si="15"/>
        <v>36.9</v>
      </c>
      <c r="AA22">
        <f t="shared" si="16"/>
        <v>83.969908608909321</v>
      </c>
    </row>
    <row r="23" spans="19:27" x14ac:dyDescent="0.55000000000000004">
      <c r="S23">
        <v>3</v>
      </c>
      <c r="T23">
        <f t="shared" si="10"/>
        <v>13.512904824107022</v>
      </c>
      <c r="U23">
        <f t="shared" si="11"/>
        <v>1.4511791857444891</v>
      </c>
      <c r="V23">
        <f t="shared" si="12"/>
        <v>11.681031370732311</v>
      </c>
      <c r="W23">
        <f t="shared" si="13"/>
        <v>88.318968629267687</v>
      </c>
      <c r="X23">
        <f t="shared" si="14"/>
        <v>211.96552471024245</v>
      </c>
      <c r="Y23">
        <v>38.5</v>
      </c>
      <c r="Z23">
        <f t="shared" si="15"/>
        <v>42.4</v>
      </c>
      <c r="AA23">
        <f t="shared" si="16"/>
        <v>83.331074425946881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実験１.1抵抗測定試験</vt:lpstr>
      <vt:lpstr>実験1.2変圧比試験</vt:lpstr>
      <vt:lpstr>実験1.3無負荷試験</vt:lpstr>
      <vt:lpstr>実験1.4短絡試験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214185609</dc:creator>
  <cp:lastModifiedBy>悠斗 渡辺</cp:lastModifiedBy>
  <dcterms:created xsi:type="dcterms:W3CDTF">2024-07-02T04:49:55Z</dcterms:created>
  <dcterms:modified xsi:type="dcterms:W3CDTF">2024-07-22T13:51:46Z</dcterms:modified>
</cp:coreProperties>
</file>