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301ec9286ea8034/ドキュメント/"/>
    </mc:Choice>
  </mc:AlternateContent>
  <xr:revisionPtr revIDLastSave="246" documentId="11_AD4D066CA252ABDACC1048BB0154CA8473EEDF5F" xr6:coauthVersionLast="47" xr6:coauthVersionMax="47" xr10:uidLastSave="{3974D02C-1E83-47A9-9365-C90B83C3729B}"/>
  <bookViews>
    <workbookView minimized="1" xWindow="450" yWindow="0" windowWidth="9780" windowHeight="10080" firstSheet="2" activeTab="3" xr2:uid="{00000000-000D-0000-FFFF-FFFF00000000}"/>
  </bookViews>
  <sheets>
    <sheet name="実験2.1" sheetId="1" r:id="rId1"/>
    <sheet name="実験２.2" sheetId="2" r:id="rId2"/>
    <sheet name="実験2.3" sheetId="3" r:id="rId3"/>
    <sheet name="実験2.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Q3" i="3"/>
  <c r="G26" i="3"/>
  <c r="J7" i="4"/>
  <c r="S16" i="2"/>
  <c r="Q3" i="2"/>
  <c r="S13" i="2"/>
  <c r="K26" i="3"/>
  <c r="G7" i="4"/>
  <c r="F7" i="4"/>
  <c r="N3" i="3"/>
  <c r="R3" i="3"/>
  <c r="M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3" i="3"/>
  <c r="A5" i="3"/>
  <c r="A6" i="3"/>
  <c r="A7" i="3"/>
  <c r="A8" i="3"/>
  <c r="A9" i="3"/>
  <c r="A10" i="3"/>
  <c r="A11" i="3"/>
  <c r="A12" i="3"/>
  <c r="A13" i="3" s="1"/>
  <c r="A14" i="3" s="1"/>
  <c r="A15" i="3" s="1"/>
  <c r="A16" i="3" s="1"/>
  <c r="A17" i="3" s="1"/>
  <c r="A18" i="3" s="1"/>
  <c r="A4" i="3"/>
  <c r="P3" i="2"/>
  <c r="O3" i="2"/>
  <c r="N3" i="2"/>
  <c r="G4" i="2"/>
  <c r="G5" i="2"/>
  <c r="G6" i="2"/>
  <c r="G7" i="2"/>
  <c r="G8" i="2"/>
  <c r="G9" i="2"/>
  <c r="G10" i="2"/>
  <c r="G11" i="2"/>
  <c r="G12" i="2"/>
  <c r="G3" i="2"/>
  <c r="H3" i="1"/>
</calcChain>
</file>

<file path=xl/sharedStrings.xml><?xml version="1.0" encoding="utf-8"?>
<sst xmlns="http://schemas.openxmlformats.org/spreadsheetml/2006/main" count="40" uniqueCount="28">
  <si>
    <t>電圧（V)</t>
    <rPh sb="0" eb="2">
      <t>デンアツ</t>
    </rPh>
    <phoneticPr fontId="1"/>
  </si>
  <si>
    <t>電流（A)</t>
    <rPh sb="0" eb="2">
      <t>デンリュウ</t>
    </rPh>
    <phoneticPr fontId="1"/>
  </si>
  <si>
    <t>電力（W)</t>
    <rPh sb="0" eb="2">
      <t>デンリョク</t>
    </rPh>
    <phoneticPr fontId="1"/>
  </si>
  <si>
    <t>回転数（rpm)</t>
    <rPh sb="0" eb="3">
      <t>カイテンスウ</t>
    </rPh>
    <phoneticPr fontId="1"/>
  </si>
  <si>
    <t>class0.5</t>
    <phoneticPr fontId="1"/>
  </si>
  <si>
    <t>補正後</t>
    <rPh sb="0" eb="2">
      <t>ホセイ</t>
    </rPh>
    <rPh sb="2" eb="3">
      <t>ゴ</t>
    </rPh>
    <phoneticPr fontId="1"/>
  </si>
  <si>
    <t>W1</t>
    <phoneticPr fontId="1"/>
  </si>
  <si>
    <t>回転数(rpm)</t>
    <rPh sb="0" eb="3">
      <t>カイテンスウ</t>
    </rPh>
    <phoneticPr fontId="1"/>
  </si>
  <si>
    <t>回転すると、摩擦損失が増えてくる。機械損を求める。</t>
    <rPh sb="0" eb="2">
      <t>カイテン</t>
    </rPh>
    <rPh sb="6" eb="8">
      <t>マサツ</t>
    </rPh>
    <rPh sb="8" eb="10">
      <t>ソンシツ</t>
    </rPh>
    <rPh sb="11" eb="12">
      <t>フ</t>
    </rPh>
    <rPh sb="17" eb="19">
      <t>キカイ</t>
    </rPh>
    <rPh sb="19" eb="20">
      <t>ソン</t>
    </rPh>
    <rPh sb="21" eb="22">
      <t>モト</t>
    </rPh>
    <phoneticPr fontId="1"/>
  </si>
  <si>
    <t>P0</t>
    <phoneticPr fontId="1"/>
  </si>
  <si>
    <t>機械損</t>
    <rPh sb="0" eb="2">
      <t>キカイ</t>
    </rPh>
    <rPh sb="2" eb="3">
      <t>ソン</t>
    </rPh>
    <phoneticPr fontId="1"/>
  </si>
  <si>
    <t>Y0</t>
    <phoneticPr fontId="1"/>
  </si>
  <si>
    <t>P0-機械損</t>
    <rPh sb="3" eb="5">
      <t>キカイ</t>
    </rPh>
    <rPh sb="5" eb="6">
      <t>ソン</t>
    </rPh>
    <phoneticPr fontId="1"/>
  </si>
  <si>
    <t>g0</t>
    <phoneticPr fontId="1"/>
  </si>
  <si>
    <t>b0</t>
    <phoneticPr fontId="1"/>
  </si>
  <si>
    <t>回転数</t>
    <rPh sb="0" eb="3">
      <t>カイテンスウ</t>
    </rPh>
    <phoneticPr fontId="1"/>
  </si>
  <si>
    <t>r1+r2</t>
    <phoneticPr fontId="1"/>
  </si>
  <si>
    <t>x1+x2</t>
    <phoneticPr fontId="1"/>
  </si>
  <si>
    <t>平均r1</t>
    <rPh sb="0" eb="2">
      <t>ヘイキン</t>
    </rPh>
    <phoneticPr fontId="1"/>
  </si>
  <si>
    <t>一相r1/2</t>
    <phoneticPr fontId="1"/>
  </si>
  <si>
    <t>パワポのフォントサイズはなるべく大きくする。</t>
    <rPh sb="16" eb="17">
      <t>オオ</t>
    </rPh>
    <phoneticPr fontId="1"/>
  </si>
  <si>
    <t>有効数字をそろえる</t>
    <rPh sb="0" eb="2">
      <t>ユウコウ</t>
    </rPh>
    <rPh sb="2" eb="4">
      <t>スウジ</t>
    </rPh>
    <phoneticPr fontId="1"/>
  </si>
  <si>
    <t>実験順序は１，２，３</t>
    <rPh sb="0" eb="2">
      <t>ジッケン</t>
    </rPh>
    <rPh sb="2" eb="4">
      <t>ジュンジョ</t>
    </rPh>
    <phoneticPr fontId="1"/>
  </si>
  <si>
    <t>実験１から３までそれぞれ独立させて作成する。</t>
    <rPh sb="0" eb="2">
      <t>ジッケン</t>
    </rPh>
    <rPh sb="12" eb="14">
      <t>ドクリツ</t>
    </rPh>
    <rPh sb="17" eb="19">
      <t>サクセイ</t>
    </rPh>
    <phoneticPr fontId="1"/>
  </si>
  <si>
    <r>
      <t>u-v間抵抗</t>
    </r>
    <r>
      <rPr>
        <sz val="11"/>
        <color theme="1"/>
        <rFont val="Yu Gothic"/>
        <family val="2"/>
        <charset val="128"/>
      </rPr>
      <t>[Ω]</t>
    </r>
    <rPh sb="3" eb="4">
      <t>カン</t>
    </rPh>
    <rPh sb="4" eb="6">
      <t>テイコウ</t>
    </rPh>
    <phoneticPr fontId="1"/>
  </si>
  <si>
    <t>v-w間抵抗[Ω]</t>
    <phoneticPr fontId="1"/>
  </si>
  <si>
    <t>w-u間抵抗[Ω]</t>
    <phoneticPr fontId="1"/>
  </si>
  <si>
    <t>u-v間抵抗[Ω]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</si>
</sst>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2" fontId="0" fillId="0" borderId="0" xfId="0" applyNumberFormat="1"/>
    <xf numFmtId="176" fontId="0" fillId="2" borderId="0" xfId="0" applyNumberFormat="1" applyFill="1"/>
    <xf numFmtId="0" fontId="0" fillId="2" borderId="0" xfId="0" applyFill="1"/>
    <xf numFmtId="2" fontId="0" fillId="2" borderId="0" xfId="0" applyNumberForma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backward val="4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'実験２.2'!$B$3:$B$12</c:f>
              <c:numCache>
                <c:formatCode>0.00</c:formatCode>
                <c:ptCount val="10"/>
                <c:pt idx="0">
                  <c:v>220</c:v>
                </c:pt>
                <c:pt idx="1">
                  <c:v>200</c:v>
                </c:pt>
                <c:pt idx="2">
                  <c:v>180</c:v>
                </c:pt>
                <c:pt idx="3">
                  <c:v>160</c:v>
                </c:pt>
                <c:pt idx="4">
                  <c:v>140</c:v>
                </c:pt>
                <c:pt idx="5">
                  <c:v>120</c:v>
                </c:pt>
                <c:pt idx="6">
                  <c:v>100</c:v>
                </c:pt>
                <c:pt idx="7">
                  <c:v>80</c:v>
                </c:pt>
                <c:pt idx="8">
                  <c:v>60</c:v>
                </c:pt>
                <c:pt idx="9">
                  <c:v>40</c:v>
                </c:pt>
              </c:numCache>
            </c:numRef>
          </c:xVal>
          <c:yVal>
            <c:numRef>
              <c:f>'実験２.2'!$G$3:$G$12</c:f>
              <c:numCache>
                <c:formatCode>General</c:formatCode>
                <c:ptCount val="10"/>
                <c:pt idx="0">
                  <c:v>162</c:v>
                </c:pt>
                <c:pt idx="1">
                  <c:v>156</c:v>
                </c:pt>
                <c:pt idx="2">
                  <c:v>146</c:v>
                </c:pt>
                <c:pt idx="3">
                  <c:v>138</c:v>
                </c:pt>
                <c:pt idx="4">
                  <c:v>132</c:v>
                </c:pt>
                <c:pt idx="5">
                  <c:v>124</c:v>
                </c:pt>
                <c:pt idx="6">
                  <c:v>120</c:v>
                </c:pt>
                <c:pt idx="7">
                  <c:v>118</c:v>
                </c:pt>
                <c:pt idx="8">
                  <c:v>116</c:v>
                </c:pt>
                <c:pt idx="9">
                  <c:v>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4-472C-A602-A5A62D1F2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24351"/>
        <c:axId val="250524831"/>
      </c:scatterChart>
      <c:valAx>
        <c:axId val="25052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524831"/>
        <c:crosses val="autoZero"/>
        <c:crossBetween val="midCat"/>
      </c:valAx>
      <c:valAx>
        <c:axId val="2505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52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'実験2.3'!$B$2</c:f>
              <c:strCache>
                <c:ptCount val="1"/>
                <c:pt idx="0">
                  <c:v>電圧（V)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'実験2.3'!$A$3:$A$18</c:f>
              <c:numCache>
                <c:formatCode>0.0</c:formatCode>
                <c:ptCount val="16"/>
                <c:pt idx="0">
                  <c:v>9.4</c:v>
                </c:pt>
                <c:pt idx="1">
                  <c:v>9</c:v>
                </c:pt>
                <c:pt idx="2">
                  <c:v>8.6</c:v>
                </c:pt>
                <c:pt idx="3">
                  <c:v>8.1999999999999993</c:v>
                </c:pt>
                <c:pt idx="4">
                  <c:v>7.7999999999999989</c:v>
                </c:pt>
                <c:pt idx="5">
                  <c:v>7.3999999999999986</c:v>
                </c:pt>
                <c:pt idx="6">
                  <c:v>6.9999999999999982</c:v>
                </c:pt>
                <c:pt idx="7">
                  <c:v>6.5999999999999979</c:v>
                </c:pt>
                <c:pt idx="8">
                  <c:v>6.1999999999999975</c:v>
                </c:pt>
                <c:pt idx="9">
                  <c:v>5.7999999999999972</c:v>
                </c:pt>
                <c:pt idx="10">
                  <c:v>5.3999999999999968</c:v>
                </c:pt>
                <c:pt idx="11">
                  <c:v>4.9999999999999964</c:v>
                </c:pt>
                <c:pt idx="12">
                  <c:v>4.5999999999999961</c:v>
                </c:pt>
                <c:pt idx="13">
                  <c:v>4.1999999999999957</c:v>
                </c:pt>
                <c:pt idx="14">
                  <c:v>3.7999999999999958</c:v>
                </c:pt>
                <c:pt idx="15">
                  <c:v>3.3999999999999959</c:v>
                </c:pt>
              </c:numCache>
            </c:numRef>
          </c:xVal>
          <c:yVal>
            <c:numRef>
              <c:f>'実験2.3'!$B$3:$B$18</c:f>
              <c:numCache>
                <c:formatCode>0.0</c:formatCode>
                <c:ptCount val="16"/>
                <c:pt idx="0">
                  <c:v>50</c:v>
                </c:pt>
                <c:pt idx="1">
                  <c:v>46.1</c:v>
                </c:pt>
                <c:pt idx="2">
                  <c:v>45.2</c:v>
                </c:pt>
                <c:pt idx="3">
                  <c:v>44</c:v>
                </c:pt>
                <c:pt idx="4">
                  <c:v>41.5</c:v>
                </c:pt>
                <c:pt idx="5">
                  <c:v>38</c:v>
                </c:pt>
                <c:pt idx="6">
                  <c:v>35.799999999999997</c:v>
                </c:pt>
                <c:pt idx="7">
                  <c:v>33.5</c:v>
                </c:pt>
                <c:pt idx="8">
                  <c:v>31.8</c:v>
                </c:pt>
                <c:pt idx="9">
                  <c:v>29.9</c:v>
                </c:pt>
                <c:pt idx="10">
                  <c:v>27.6</c:v>
                </c:pt>
                <c:pt idx="11">
                  <c:v>25.5</c:v>
                </c:pt>
                <c:pt idx="12">
                  <c:v>23.5</c:v>
                </c:pt>
                <c:pt idx="13">
                  <c:v>21.8</c:v>
                </c:pt>
                <c:pt idx="14">
                  <c:v>20</c:v>
                </c:pt>
                <c:pt idx="15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2-437E-8656-6969A0C1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781327"/>
        <c:axId val="1986779407"/>
      </c:scatterChart>
      <c:valAx>
        <c:axId val="198678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79407"/>
        <c:crosses val="autoZero"/>
        <c:crossBetween val="midCat"/>
      </c:valAx>
      <c:valAx>
        <c:axId val="19867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8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'実験2.3'!$H$2</c:f>
              <c:strCache>
                <c:ptCount val="1"/>
                <c:pt idx="0">
                  <c:v>P0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'実験2.3'!$A$3:$A$18</c:f>
              <c:numCache>
                <c:formatCode>0.0</c:formatCode>
                <c:ptCount val="16"/>
                <c:pt idx="0">
                  <c:v>9.4</c:v>
                </c:pt>
                <c:pt idx="1">
                  <c:v>9</c:v>
                </c:pt>
                <c:pt idx="2">
                  <c:v>8.6</c:v>
                </c:pt>
                <c:pt idx="3">
                  <c:v>8.1999999999999993</c:v>
                </c:pt>
                <c:pt idx="4">
                  <c:v>7.7999999999999989</c:v>
                </c:pt>
                <c:pt idx="5">
                  <c:v>7.3999999999999986</c:v>
                </c:pt>
                <c:pt idx="6">
                  <c:v>6.9999999999999982</c:v>
                </c:pt>
                <c:pt idx="7">
                  <c:v>6.5999999999999979</c:v>
                </c:pt>
                <c:pt idx="8">
                  <c:v>6.1999999999999975</c:v>
                </c:pt>
                <c:pt idx="9">
                  <c:v>5.7999999999999972</c:v>
                </c:pt>
                <c:pt idx="10">
                  <c:v>5.3999999999999968</c:v>
                </c:pt>
                <c:pt idx="11">
                  <c:v>4.9999999999999964</c:v>
                </c:pt>
                <c:pt idx="12">
                  <c:v>4.5999999999999961</c:v>
                </c:pt>
                <c:pt idx="13">
                  <c:v>4.1999999999999957</c:v>
                </c:pt>
                <c:pt idx="14">
                  <c:v>3.7999999999999958</c:v>
                </c:pt>
                <c:pt idx="15">
                  <c:v>3.3999999999999959</c:v>
                </c:pt>
              </c:numCache>
            </c:numRef>
          </c:xVal>
          <c:yVal>
            <c:numRef>
              <c:f>'実験2.3'!$H$3:$H$18</c:f>
              <c:numCache>
                <c:formatCode>General</c:formatCode>
                <c:ptCount val="16"/>
                <c:pt idx="0">
                  <c:v>280</c:v>
                </c:pt>
                <c:pt idx="1">
                  <c:v>260</c:v>
                </c:pt>
                <c:pt idx="2">
                  <c:v>226</c:v>
                </c:pt>
                <c:pt idx="3">
                  <c:v>202</c:v>
                </c:pt>
                <c:pt idx="4">
                  <c:v>178</c:v>
                </c:pt>
                <c:pt idx="5">
                  <c:v>156</c:v>
                </c:pt>
                <c:pt idx="6">
                  <c:v>132</c:v>
                </c:pt>
                <c:pt idx="7">
                  <c:v>120</c:v>
                </c:pt>
                <c:pt idx="8">
                  <c:v>104</c:v>
                </c:pt>
                <c:pt idx="9">
                  <c:v>98</c:v>
                </c:pt>
                <c:pt idx="10">
                  <c:v>86</c:v>
                </c:pt>
                <c:pt idx="11">
                  <c:v>82</c:v>
                </c:pt>
                <c:pt idx="12">
                  <c:v>80</c:v>
                </c:pt>
                <c:pt idx="13">
                  <c:v>74</c:v>
                </c:pt>
                <c:pt idx="14">
                  <c:v>64</c:v>
                </c:pt>
                <c:pt idx="15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7-4CD8-9BCA-F9EB8DD3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781327"/>
        <c:axId val="1986779407"/>
      </c:scatterChart>
      <c:valAx>
        <c:axId val="198678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79407"/>
        <c:crosses val="autoZero"/>
        <c:crossBetween val="midCat"/>
      </c:valAx>
      <c:valAx>
        <c:axId val="198677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678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557230</xdr:colOff>
      <xdr:row>5</xdr:row>
      <xdr:rowOff>98176</xdr:rowOff>
    </xdr:from>
    <xdr:to>
      <xdr:col>15</xdr:col>
      <xdr:colOff>484455</xdr:colOff>
      <xdr:row>17</xdr:row>
      <xdr:rowOff>101601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2E8562-8CD2-82EE-DA99-6B1D9F2F8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145488</xdr:colOff>
      <xdr:row>4</xdr:row>
      <xdr:rowOff>147578</xdr:rowOff>
    </xdr:from>
    <xdr:to>
      <xdr:col>16</xdr:col>
      <xdr:colOff>103690</xdr:colOff>
      <xdr:row>16</xdr:row>
      <xdr:rowOff>190018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68D9C60-5680-ACA2-41B6-C5971A9E6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506392</xdr:colOff>
      <xdr:row>4</xdr:row>
      <xdr:rowOff>48228</xdr:rowOff>
    </xdr:from>
    <xdr:to>
      <xdr:col>23</xdr:col>
      <xdr:colOff>464595</xdr:colOff>
      <xdr:row>16</xdr:row>
      <xdr:rowOff>90668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EF4D3FE-3572-4BD4-B684-409364087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opLeftCell="A8" zoomScale="85" zoomScaleNormal="85" workbookViewId="0">
      <selection activeCell="H3" sqref="H3"/>
    </sheetView>
  </sheetViews>
  <sheetFormatPr defaultRowHeight="18"/>
  <cols>
    <col min="5" max="5" width="15.83203125" customWidth="1"/>
  </cols>
  <sheetData>
    <row r="1" spans="1:8">
      <c r="A1" t="s">
        <v>4</v>
      </c>
      <c r="H1" t="s">
        <v>5</v>
      </c>
    </row>
    <row r="2" spans="1:8">
      <c r="B2" t="s">
        <v>0</v>
      </c>
      <c r="C2" t="s">
        <v>1</v>
      </c>
      <c r="D2" t="s">
        <v>2</v>
      </c>
      <c r="E2" t="s">
        <v>3</v>
      </c>
      <c r="H2" t="s">
        <v>6</v>
      </c>
    </row>
    <row r="3" spans="1:8">
      <c r="B3">
        <v>42</v>
      </c>
      <c r="C3">
        <v>1.31</v>
      </c>
      <c r="D3">
        <v>3.8</v>
      </c>
      <c r="E3">
        <v>55.7</v>
      </c>
      <c r="H3">
        <f>D3*20</f>
        <v>76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4F89-BB9B-4253-9B97-3FC802E46B62}">
  <dimension ref="B1:S17"/>
  <sheetViews>
    <sheetView topLeftCell="K1" zoomScale="84" workbookViewId="0">
      <selection activeCell="N3" sqref="N3"/>
    </sheetView>
  </sheetViews>
  <sheetFormatPr defaultRowHeight="18"/>
  <cols>
    <col min="5" max="5" width="15.83203125" customWidth="1"/>
  </cols>
  <sheetData>
    <row r="1" spans="2:19">
      <c r="G1" t="s">
        <v>5</v>
      </c>
    </row>
    <row r="2" spans="2:19">
      <c r="B2" t="s">
        <v>0</v>
      </c>
      <c r="C2" t="s">
        <v>1</v>
      </c>
      <c r="D2" t="s">
        <v>2</v>
      </c>
      <c r="E2" t="s">
        <v>7</v>
      </c>
      <c r="G2" t="s">
        <v>9</v>
      </c>
      <c r="L2" t="s">
        <v>10</v>
      </c>
      <c r="N2" t="s">
        <v>11</v>
      </c>
      <c r="O2" t="s">
        <v>12</v>
      </c>
      <c r="P2" t="s">
        <v>13</v>
      </c>
      <c r="Q2" t="s">
        <v>14</v>
      </c>
    </row>
    <row r="3" spans="2:19">
      <c r="B3" s="2">
        <v>220</v>
      </c>
      <c r="C3" s="2">
        <v>2.96</v>
      </c>
      <c r="D3" s="2">
        <v>8.1</v>
      </c>
      <c r="E3">
        <v>1793.3</v>
      </c>
      <c r="G3">
        <f>20*D3</f>
        <v>162</v>
      </c>
      <c r="L3">
        <v>116.82</v>
      </c>
      <c r="N3">
        <f>C4/B4</f>
        <v>1.3000000000000001E-2</v>
      </c>
      <c r="O3">
        <f>G4-L3</f>
        <v>39.180000000000007</v>
      </c>
      <c r="P3">
        <f>O3/(B4)^2</f>
        <v>9.7950000000000012E-4</v>
      </c>
      <c r="Q3">
        <f>SQRT((N3^2)-(P3^2))</f>
        <v>1.2963046700139595E-2</v>
      </c>
    </row>
    <row r="4" spans="2:19">
      <c r="B4" s="5">
        <v>200</v>
      </c>
      <c r="C4" s="5">
        <v>2.6</v>
      </c>
      <c r="D4" s="5">
        <v>7.8</v>
      </c>
      <c r="E4" s="4">
        <v>1793.6</v>
      </c>
      <c r="F4" s="4"/>
      <c r="G4" s="4">
        <f t="shared" ref="G4:G12" si="0">20*D4</f>
        <v>156</v>
      </c>
    </row>
    <row r="5" spans="2:19">
      <c r="B5" s="2">
        <v>180</v>
      </c>
      <c r="C5" s="2">
        <v>2.42</v>
      </c>
      <c r="D5" s="2">
        <v>7.3</v>
      </c>
      <c r="E5" s="2">
        <v>1791.3</v>
      </c>
      <c r="G5">
        <f t="shared" si="0"/>
        <v>146</v>
      </c>
    </row>
    <row r="6" spans="2:19">
      <c r="B6" s="2">
        <v>160</v>
      </c>
      <c r="C6" s="2">
        <v>2.15</v>
      </c>
      <c r="D6" s="2">
        <v>6.9</v>
      </c>
      <c r="E6" s="2">
        <v>1785.4</v>
      </c>
      <c r="G6">
        <f t="shared" si="0"/>
        <v>138</v>
      </c>
    </row>
    <row r="7" spans="2:19">
      <c r="B7" s="2">
        <v>140</v>
      </c>
      <c r="C7" s="2">
        <v>1.92</v>
      </c>
      <c r="D7" s="2">
        <v>6.6</v>
      </c>
      <c r="E7" s="2">
        <v>1785.7</v>
      </c>
      <c r="G7">
        <f t="shared" si="0"/>
        <v>132</v>
      </c>
    </row>
    <row r="8" spans="2:19">
      <c r="B8" s="2">
        <v>120</v>
      </c>
      <c r="C8" s="2">
        <v>1.65</v>
      </c>
      <c r="D8" s="2">
        <v>6.2</v>
      </c>
      <c r="E8" s="2">
        <v>1782.9</v>
      </c>
      <c r="G8">
        <f t="shared" si="0"/>
        <v>124</v>
      </c>
    </row>
    <row r="9" spans="2:19">
      <c r="B9" s="2">
        <v>100</v>
      </c>
      <c r="C9" s="2">
        <v>1.39</v>
      </c>
      <c r="D9" s="2">
        <v>6</v>
      </c>
      <c r="E9" s="2">
        <v>1777.1</v>
      </c>
      <c r="G9">
        <f t="shared" si="0"/>
        <v>120</v>
      </c>
    </row>
    <row r="10" spans="2:19">
      <c r="B10" s="2">
        <v>80</v>
      </c>
      <c r="C10" s="2">
        <v>1.23</v>
      </c>
      <c r="D10" s="2">
        <v>5.9</v>
      </c>
      <c r="E10" s="2">
        <v>1766.8</v>
      </c>
      <c r="G10">
        <f t="shared" si="0"/>
        <v>118</v>
      </c>
    </row>
    <row r="11" spans="2:19">
      <c r="B11" s="2">
        <v>60</v>
      </c>
      <c r="C11" s="2">
        <v>1.17</v>
      </c>
      <c r="D11" s="2">
        <v>5.8</v>
      </c>
      <c r="E11" s="2">
        <v>1747.4</v>
      </c>
      <c r="G11">
        <f t="shared" si="0"/>
        <v>116</v>
      </c>
    </row>
    <row r="12" spans="2:19">
      <c r="B12" s="2">
        <v>40</v>
      </c>
      <c r="C12" s="2">
        <v>1.38</v>
      </c>
      <c r="D12" s="2">
        <v>5.8</v>
      </c>
      <c r="E12" s="2">
        <v>1700.4</v>
      </c>
      <c r="G12">
        <f t="shared" si="0"/>
        <v>116</v>
      </c>
    </row>
    <row r="13" spans="2:19">
      <c r="B13" s="2">
        <v>20</v>
      </c>
      <c r="C13" s="2"/>
      <c r="D13" s="2"/>
      <c r="S13">
        <f>O3/((115.4701)^2)</f>
        <v>2.9384976505220004E-3</v>
      </c>
    </row>
    <row r="14" spans="2:19">
      <c r="B14" s="2">
        <v>0</v>
      </c>
      <c r="C14" s="2"/>
      <c r="D14" s="2"/>
    </row>
    <row r="16" spans="2:19">
      <c r="S16">
        <f>SQRT((0.0234^2)-(0.00832^2))</f>
        <v>2.1870930478605614E-2</v>
      </c>
    </row>
    <row r="17" spans="2:2">
      <c r="B17" t="s">
        <v>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B06E6-70A0-4D13-9398-9F3390BCA11D}">
  <dimension ref="A1:R26"/>
  <sheetViews>
    <sheetView topLeftCell="G1" zoomScale="59" workbookViewId="0">
      <selection activeCell="M3" sqref="M3"/>
    </sheetView>
  </sheetViews>
  <sheetFormatPr defaultRowHeight="18"/>
  <sheetData>
    <row r="1" spans="1:18">
      <c r="H1" t="s">
        <v>5</v>
      </c>
    </row>
    <row r="2" spans="1:18">
      <c r="A2" t="s">
        <v>1</v>
      </c>
      <c r="B2" t="s">
        <v>0</v>
      </c>
      <c r="C2" t="s">
        <v>2</v>
      </c>
      <c r="D2" t="s">
        <v>15</v>
      </c>
      <c r="H2" t="s">
        <v>9</v>
      </c>
      <c r="M2" t="s">
        <v>16</v>
      </c>
      <c r="N2" t="s">
        <v>17</v>
      </c>
      <c r="Q2">
        <v>1</v>
      </c>
      <c r="R2">
        <v>2</v>
      </c>
    </row>
    <row r="3" spans="1:18">
      <c r="A3" s="1">
        <v>9.4</v>
      </c>
      <c r="B3" s="1">
        <v>50</v>
      </c>
      <c r="C3" s="1">
        <v>14</v>
      </c>
      <c r="H3">
        <f>C3*20</f>
        <v>280</v>
      </c>
      <c r="M3">
        <f>(H7/3)/A7^2</f>
        <v>0.97523559062020637</v>
      </c>
      <c r="N3">
        <f>SQRT(Q3-R3)</f>
        <v>4.4438830495783987</v>
      </c>
      <c r="Q3">
        <f>(B7/A7)^2</f>
        <v>28.307856673241297</v>
      </c>
      <c r="R3">
        <f>(H7/A7^2)^2</f>
        <v>8.559760114911084</v>
      </c>
    </row>
    <row r="4" spans="1:18">
      <c r="A4" s="1">
        <f>A3-0.4</f>
        <v>9</v>
      </c>
      <c r="B4" s="1">
        <v>46.1</v>
      </c>
      <c r="C4" s="1">
        <v>13</v>
      </c>
      <c r="H4">
        <f t="shared" ref="H4:H18" si="0">C4*20</f>
        <v>260</v>
      </c>
    </row>
    <row r="5" spans="1:18">
      <c r="A5" s="1">
        <f t="shared" ref="A5:A18" si="1">A4-0.4</f>
        <v>8.6</v>
      </c>
      <c r="B5" s="1">
        <v>45.2</v>
      </c>
      <c r="C5" s="1">
        <v>11.3</v>
      </c>
      <c r="H5">
        <f t="shared" si="0"/>
        <v>226</v>
      </c>
    </row>
    <row r="6" spans="1:18">
      <c r="A6" s="1">
        <f t="shared" si="1"/>
        <v>8.1999999999999993</v>
      </c>
      <c r="B6" s="1">
        <v>44</v>
      </c>
      <c r="C6" s="1">
        <v>10.1</v>
      </c>
      <c r="H6">
        <f t="shared" si="0"/>
        <v>202</v>
      </c>
    </row>
    <row r="7" spans="1:18">
      <c r="A7" s="3">
        <f t="shared" si="1"/>
        <v>7.7999999999999989</v>
      </c>
      <c r="B7" s="3">
        <v>41.5</v>
      </c>
      <c r="C7" s="3">
        <v>8.9</v>
      </c>
      <c r="D7" s="4"/>
      <c r="H7">
        <f t="shared" si="0"/>
        <v>178</v>
      </c>
    </row>
    <row r="8" spans="1:18">
      <c r="A8" s="1">
        <f t="shared" si="1"/>
        <v>7.3999999999999986</v>
      </c>
      <c r="B8" s="1">
        <v>38</v>
      </c>
      <c r="C8" s="1">
        <v>7.8</v>
      </c>
      <c r="H8">
        <f t="shared" si="0"/>
        <v>156</v>
      </c>
    </row>
    <row r="9" spans="1:18">
      <c r="A9" s="1">
        <f t="shared" si="1"/>
        <v>6.9999999999999982</v>
      </c>
      <c r="B9" s="1">
        <v>35.799999999999997</v>
      </c>
      <c r="C9" s="1">
        <v>6.6</v>
      </c>
      <c r="H9">
        <f t="shared" si="0"/>
        <v>132</v>
      </c>
    </row>
    <row r="10" spans="1:18">
      <c r="A10" s="1">
        <f t="shared" si="1"/>
        <v>6.5999999999999979</v>
      </c>
      <c r="B10" s="1">
        <v>33.5</v>
      </c>
      <c r="C10" s="1">
        <v>6</v>
      </c>
      <c r="H10">
        <f t="shared" si="0"/>
        <v>120</v>
      </c>
    </row>
    <row r="11" spans="1:18">
      <c r="A11" s="1">
        <f t="shared" si="1"/>
        <v>6.1999999999999975</v>
      </c>
      <c r="B11" s="1">
        <v>31.8</v>
      </c>
      <c r="C11" s="1">
        <v>5.2</v>
      </c>
      <c r="H11">
        <f t="shared" si="0"/>
        <v>104</v>
      </c>
    </row>
    <row r="12" spans="1:18">
      <c r="A12" s="1">
        <f t="shared" si="1"/>
        <v>5.7999999999999972</v>
      </c>
      <c r="B12" s="1">
        <v>29.9</v>
      </c>
      <c r="C12" s="1">
        <v>4.9000000000000004</v>
      </c>
      <c r="H12">
        <f t="shared" si="0"/>
        <v>98</v>
      </c>
    </row>
    <row r="13" spans="1:18">
      <c r="A13" s="1">
        <f t="shared" si="1"/>
        <v>5.3999999999999968</v>
      </c>
      <c r="B13" s="1">
        <v>27.6</v>
      </c>
      <c r="C13" s="1">
        <v>4.3</v>
      </c>
      <c r="H13">
        <f t="shared" si="0"/>
        <v>86</v>
      </c>
    </row>
    <row r="14" spans="1:18">
      <c r="A14" s="1">
        <f t="shared" si="1"/>
        <v>4.9999999999999964</v>
      </c>
      <c r="B14" s="1">
        <v>25.5</v>
      </c>
      <c r="C14" s="1">
        <v>4.0999999999999996</v>
      </c>
      <c r="H14">
        <f t="shared" si="0"/>
        <v>82</v>
      </c>
    </row>
    <row r="15" spans="1:18">
      <c r="A15" s="1">
        <f t="shared" si="1"/>
        <v>4.5999999999999961</v>
      </c>
      <c r="B15" s="1">
        <v>23.5</v>
      </c>
      <c r="C15" s="1">
        <v>4</v>
      </c>
      <c r="H15">
        <f t="shared" si="0"/>
        <v>80</v>
      </c>
    </row>
    <row r="16" spans="1:18">
      <c r="A16" s="1">
        <f t="shared" si="1"/>
        <v>4.1999999999999957</v>
      </c>
      <c r="B16" s="1">
        <v>21.8</v>
      </c>
      <c r="C16" s="1">
        <v>3.7</v>
      </c>
      <c r="H16">
        <f t="shared" si="0"/>
        <v>74</v>
      </c>
    </row>
    <row r="17" spans="1:11">
      <c r="A17" s="1">
        <f t="shared" si="1"/>
        <v>3.7999999999999958</v>
      </c>
      <c r="B17" s="1">
        <v>20</v>
      </c>
      <c r="C17" s="1">
        <v>3.2</v>
      </c>
      <c r="H17">
        <f t="shared" si="0"/>
        <v>64</v>
      </c>
    </row>
    <row r="18" spans="1:11">
      <c r="A18" s="1">
        <f t="shared" si="1"/>
        <v>3.3999999999999959</v>
      </c>
      <c r="B18" s="1">
        <v>18.399999999999999</v>
      </c>
      <c r="C18" s="1">
        <v>3.1</v>
      </c>
      <c r="H18">
        <f t="shared" si="0"/>
        <v>62</v>
      </c>
    </row>
    <row r="26" spans="1:11">
      <c r="G26">
        <f>H7/(A7*A7)</f>
        <v>2.9257067718606189</v>
      </c>
      <c r="K26">
        <f>(H7/3-C7)/(115.47)^2</f>
        <v>3.7825035271845391E-3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8D30-2DED-4781-8B0E-97DA02FF9086}">
  <dimension ref="B1:K13"/>
  <sheetViews>
    <sheetView tabSelected="1" zoomScale="66" workbookViewId="0">
      <selection activeCell="K7" sqref="K7"/>
    </sheetView>
  </sheetViews>
  <sheetFormatPr defaultRowHeight="18"/>
  <sheetData>
    <row r="1" spans="2:11">
      <c r="F1" t="s">
        <v>5</v>
      </c>
    </row>
    <row r="2" spans="2:11">
      <c r="B2" t="s">
        <v>24</v>
      </c>
      <c r="C2" t="s">
        <v>25</v>
      </c>
      <c r="D2" t="s">
        <v>26</v>
      </c>
      <c r="F2" t="s">
        <v>27</v>
      </c>
      <c r="G2" t="s">
        <v>25</v>
      </c>
      <c r="H2" t="s">
        <v>26</v>
      </c>
    </row>
    <row r="3" spans="2:11">
      <c r="B3">
        <v>1.3</v>
      </c>
      <c r="C3">
        <v>1.3</v>
      </c>
      <c r="D3">
        <v>1.2</v>
      </c>
      <c r="F3">
        <v>1.2</v>
      </c>
      <c r="G3">
        <v>1.2</v>
      </c>
      <c r="H3">
        <v>1.1000000000000001</v>
      </c>
    </row>
    <row r="6" spans="2:11">
      <c r="F6" t="s">
        <v>18</v>
      </c>
      <c r="G6" t="s">
        <v>19</v>
      </c>
    </row>
    <row r="7" spans="2:11">
      <c r="F7">
        <f>AVERAGE(F3:H3)</f>
        <v>1.1666666666666667</v>
      </c>
      <c r="G7">
        <f>F7/2</f>
        <v>0.58333333333333337</v>
      </c>
      <c r="J7">
        <f>(F7/2)*(234.5+75)/(234.5+25)</f>
        <v>0.69572896596017986</v>
      </c>
      <c r="K7">
        <f>0.975-J7</f>
        <v>0.27927103403982012</v>
      </c>
    </row>
    <row r="10" spans="2:11">
      <c r="C10" t="s">
        <v>20</v>
      </c>
    </row>
    <row r="11" spans="2:11">
      <c r="C11" t="s">
        <v>21</v>
      </c>
    </row>
    <row r="12" spans="2:11">
      <c r="C12" t="s">
        <v>22</v>
      </c>
    </row>
    <row r="13" spans="2:11">
      <c r="C13" t="s">
        <v>23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実験2.1</vt:lpstr>
      <vt:lpstr>実験２.2</vt:lpstr>
      <vt:lpstr>実験2.3</vt:lpstr>
      <vt:lpstr>実験2.4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山口紘太郎</dc:creator>
  <cp:lastModifiedBy>悠斗 渡辺</cp:lastModifiedBy>
  <dcterms:created xsi:type="dcterms:W3CDTF">2015-06-05T18:19:34Z</dcterms:created>
  <dcterms:modified xsi:type="dcterms:W3CDTF">2024-07-25T01:52:19Z</dcterms:modified>
</cp:coreProperties>
</file>