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fcaf58e44607b/デスクトップ/自己研鑽用/"/>
    </mc:Choice>
  </mc:AlternateContent>
  <xr:revisionPtr revIDLastSave="284" documentId="8_{E6500E61-A7BD-486F-BC4A-1BD8AB650EB9}" xr6:coauthVersionLast="45" xr6:coauthVersionMax="45" xr10:uidLastSave="{3C00F74F-6354-43B2-9B0C-3AA926675B74}"/>
  <bookViews>
    <workbookView xWindow="-98" yWindow="-98" windowWidth="20715" windowHeight="13875" xr2:uid="{5A49337B-DC4B-476D-9E4C-9A32C9164451}"/>
  </bookViews>
  <sheets>
    <sheet name="Sheet1" sheetId="1" r:id="rId1"/>
  </sheets>
  <definedNames>
    <definedName name="Ｖ">Sheet1!$C$10:$E$14</definedName>
    <definedName name="Vt">Sheet1!$C$23:$G$25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M4" i="1"/>
  <c r="D18" i="1"/>
  <c r="H6" i="1"/>
  <c r="C17" i="1" l="1"/>
  <c r="L28" i="1"/>
  <c r="K28" i="1"/>
  <c r="L27" i="1"/>
  <c r="K27" i="1"/>
  <c r="L26" i="1"/>
  <c r="K26" i="1"/>
  <c r="L25" i="1"/>
  <c r="K25" i="1"/>
  <c r="L24" i="1"/>
  <c r="I25" i="1"/>
  <c r="J25" i="1"/>
  <c r="H18" i="1" s="1"/>
  <c r="I26" i="1"/>
  <c r="J26" i="1"/>
  <c r="I27" i="1"/>
  <c r="J27" i="1"/>
  <c r="I28" i="1"/>
  <c r="J28" i="1"/>
  <c r="J24" i="1"/>
  <c r="K24" i="1"/>
  <c r="H19" i="1" s="1"/>
  <c r="I24" i="1"/>
  <c r="C27" i="1" l="1" a="1"/>
  <c r="C27" i="1" s="1"/>
  <c r="H17" i="1"/>
  <c r="G18" i="1"/>
  <c r="P5" i="1"/>
  <c r="G19" i="1"/>
  <c r="M5" i="1"/>
  <c r="G17" i="1"/>
  <c r="K11" i="1"/>
  <c r="K12" i="1"/>
  <c r="K13" i="1"/>
  <c r="K14" i="1"/>
  <c r="K10" i="1"/>
  <c r="C28" i="1" l="1"/>
  <c r="D27" i="1"/>
  <c r="E28" i="1"/>
  <c r="D29" i="1"/>
  <c r="D28" i="1"/>
  <c r="E27" i="1"/>
  <c r="E29" i="1"/>
  <c r="C29" i="1"/>
  <c r="F3" i="1"/>
  <c r="L12" i="1" s="1"/>
  <c r="C19" i="1" s="1"/>
  <c r="C31" i="1" l="1" a="1"/>
  <c r="D31" i="1" s="1"/>
  <c r="E19" i="1"/>
  <c r="L11" i="1"/>
  <c r="C18" i="1" s="1"/>
  <c r="L13" i="1"/>
  <c r="E20" i="1" s="1"/>
  <c r="L14" i="1"/>
  <c r="E21" i="1" s="1"/>
  <c r="L10" i="1"/>
  <c r="E17" i="1" s="1"/>
  <c r="D32" i="1" l="1"/>
  <c r="D33" i="1"/>
  <c r="C31" i="1"/>
  <c r="E31" i="1"/>
  <c r="C35" i="1" s="1" a="1"/>
  <c r="C35" i="1" s="1"/>
  <c r="E32" i="1"/>
  <c r="E33" i="1"/>
  <c r="C32" i="1"/>
  <c r="C33" i="1"/>
  <c r="E18" i="1"/>
  <c r="C20" i="1"/>
  <c r="C21" i="1"/>
  <c r="F4" i="1"/>
  <c r="H3" i="1"/>
  <c r="F5" i="1" l="1"/>
  <c r="D19" i="1" s="1"/>
  <c r="C37" i="1"/>
  <c r="E38" i="1"/>
  <c r="D35" i="1"/>
  <c r="E35" i="1"/>
  <c r="E37" i="1"/>
  <c r="D38" i="1"/>
  <c r="C36" i="1"/>
  <c r="C38" i="1"/>
  <c r="D37" i="1"/>
  <c r="E36" i="1"/>
  <c r="D36" i="1"/>
  <c r="E39" i="1"/>
  <c r="C39" i="1"/>
  <c r="D39" i="1"/>
  <c r="D17" i="1"/>
  <c r="J17" i="1" l="1" a="1"/>
  <c r="J17" i="1" s="1"/>
  <c r="D20" i="1"/>
  <c r="K17" i="1" a="1"/>
  <c r="K19" i="1" s="1"/>
  <c r="K21" i="1"/>
  <c r="K20" i="1"/>
  <c r="I17" i="1"/>
  <c r="D21" i="1"/>
  <c r="J20" i="1"/>
  <c r="J21" i="1" l="1"/>
  <c r="K18" i="1"/>
  <c r="K17" i="1"/>
  <c r="H5" i="1" s="1"/>
  <c r="J18" i="1"/>
  <c r="J19" i="1"/>
  <c r="F6" i="1"/>
  <c r="H4" i="1" s="1"/>
  <c r="F21" i="1" s="1"/>
  <c r="I19" i="1"/>
  <c r="I18" i="1"/>
  <c r="L17" i="1" s="1" a="1"/>
  <c r="F20" i="1"/>
  <c r="M6" i="1"/>
  <c r="P6" i="1"/>
  <c r="F19" i="1" l="1"/>
  <c r="F18" i="1"/>
  <c r="F17" i="1"/>
  <c r="L17" i="1"/>
  <c r="L20" i="1"/>
  <c r="L19" i="1"/>
  <c r="L18" i="1"/>
  <c r="L21" i="1"/>
</calcChain>
</file>

<file path=xl/sharedStrings.xml><?xml version="1.0" encoding="utf-8"?>
<sst xmlns="http://schemas.openxmlformats.org/spreadsheetml/2006/main" count="58" uniqueCount="46">
  <si>
    <t>収益率</t>
    <rPh sb="0" eb="2">
      <t>シュウエキ</t>
    </rPh>
    <rPh sb="2" eb="3">
      <t>リツ</t>
    </rPh>
    <phoneticPr fontId="1"/>
  </si>
  <si>
    <t>確率的割引ファクター</t>
    <rPh sb="0" eb="5">
      <t>カクリツテキワリビキ</t>
    </rPh>
    <phoneticPr fontId="1"/>
  </si>
  <si>
    <t>生起確率</t>
    <rPh sb="0" eb="2">
      <t>セイキ</t>
    </rPh>
    <rPh sb="2" eb="4">
      <t>カクリツ</t>
    </rPh>
    <phoneticPr fontId="1"/>
  </si>
  <si>
    <t>状態１</t>
    <rPh sb="0" eb="2">
      <t>ジョウタイ</t>
    </rPh>
    <phoneticPr fontId="1"/>
  </si>
  <si>
    <t>状態２</t>
    <rPh sb="0" eb="2">
      <t>ジョウタイ</t>
    </rPh>
    <phoneticPr fontId="1"/>
  </si>
  <si>
    <t>状態３</t>
    <rPh sb="0" eb="2">
      <t>ジョウタイ</t>
    </rPh>
    <phoneticPr fontId="1"/>
  </si>
  <si>
    <t>状態４</t>
    <rPh sb="0" eb="2">
      <t>ジョウタイ</t>
    </rPh>
    <phoneticPr fontId="1"/>
  </si>
  <si>
    <t>状態５</t>
    <rPh sb="0" eb="2">
      <t>ジョウタイ</t>
    </rPh>
    <phoneticPr fontId="1"/>
  </si>
  <si>
    <t>E[ξ^2]</t>
    <phoneticPr fontId="1"/>
  </si>
  <si>
    <t>状態②の資産価格</t>
    <rPh sb="0" eb="2">
      <t>ジョウタイ</t>
    </rPh>
    <rPh sb="4" eb="6">
      <t>シサン</t>
    </rPh>
    <rPh sb="6" eb="8">
      <t>カカク</t>
    </rPh>
    <phoneticPr fontId="1"/>
  </si>
  <si>
    <t>ξ^2*π</t>
    <phoneticPr fontId="1"/>
  </si>
  <si>
    <r>
      <t>ｚ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sz val="11"/>
        <color theme="1"/>
        <rFont val="游ゴシック"/>
        <family val="2"/>
        <charset val="128"/>
        <scheme val="minor"/>
      </rPr>
      <t>*</t>
    </r>
    <phoneticPr fontId="1"/>
  </si>
  <si>
    <r>
      <t>E[z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</si>
  <si>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r>
      <t>E[(z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sz val="11"/>
        <color theme="1"/>
        <rFont val="游ゴシック"/>
        <family val="3"/>
        <charset val="128"/>
        <scheme val="minor"/>
      </rPr>
      <t>*)^2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</si>
  <si>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r>
      <t>(ｚ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sz val="11"/>
        <color theme="1"/>
        <rFont val="游ゴシック"/>
        <family val="2"/>
        <charset val="128"/>
        <scheme val="minor"/>
      </rPr>
      <t>*)^2</t>
    </r>
    <phoneticPr fontId="1"/>
  </si>
  <si>
    <t>f</t>
    <phoneticPr fontId="1"/>
  </si>
  <si>
    <t>ω</t>
    <phoneticPr fontId="1"/>
  </si>
  <si>
    <r>
      <t>E[</t>
    </r>
    <r>
      <rPr>
        <b/>
        <sz val="11"/>
        <color theme="1"/>
        <rFont val="游ゴシック"/>
        <family val="3"/>
        <charset val="128"/>
        <scheme val="minor"/>
      </rPr>
      <t>f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</si>
  <si>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vertAlign val="superscript"/>
        <sz val="11"/>
        <color theme="1"/>
        <rFont val="游ゴシック"/>
        <family val="3"/>
        <charset val="128"/>
        <scheme val="minor"/>
      </rPr>
      <t>e</t>
    </r>
    <phoneticPr fontId="1"/>
  </si>
  <si>
    <r>
      <t>E[z</t>
    </r>
    <r>
      <rPr>
        <vertAlign val="subscript"/>
        <sz val="11"/>
        <color theme="1"/>
        <rFont val="游ゴシック"/>
        <family val="3"/>
        <charset val="128"/>
        <scheme val="minor"/>
      </rPr>
      <t>ξ</t>
    </r>
    <r>
      <rPr>
        <vertAlign val="superscript"/>
        <sz val="11"/>
        <color theme="1"/>
        <rFont val="游ゴシック"/>
        <family val="3"/>
        <charset val="128"/>
        <scheme val="minor"/>
      </rPr>
      <t>e</t>
    </r>
    <r>
      <rPr>
        <sz val="11"/>
        <color theme="1"/>
        <rFont val="游ゴシック"/>
        <family val="2"/>
        <charset val="128"/>
        <scheme val="minor"/>
      </rPr>
      <t>]</t>
    </r>
    <phoneticPr fontId="1"/>
  </si>
  <si>
    <t>ε</t>
    <phoneticPr fontId="1"/>
  </si>
  <si>
    <t>資産2ペイオフ</t>
    <rPh sb="0" eb="2">
      <t>シサン</t>
    </rPh>
    <phoneticPr fontId="1"/>
  </si>
  <si>
    <t>資産1ペイオフ</t>
    <rPh sb="0" eb="2">
      <t>シサン</t>
    </rPh>
    <phoneticPr fontId="1"/>
  </si>
  <si>
    <t>資産3ペイオフ</t>
    <rPh sb="0" eb="2">
      <t>シサン</t>
    </rPh>
    <phoneticPr fontId="1"/>
  </si>
  <si>
    <t>E[V'V]</t>
    <phoneticPr fontId="1"/>
  </si>
  <si>
    <t>資産2</t>
    <rPh sb="0" eb="2">
      <t>シサン</t>
    </rPh>
    <phoneticPr fontId="1"/>
  </si>
  <si>
    <t>資産1</t>
    <rPh sb="0" eb="2">
      <t>シサン</t>
    </rPh>
    <phoneticPr fontId="1"/>
  </si>
  <si>
    <t>資産3</t>
    <rPh sb="0" eb="2">
      <t>シサン</t>
    </rPh>
    <phoneticPr fontId="1"/>
  </si>
  <si>
    <r>
      <t>E[V'V]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phoneticPr fontId="1"/>
  </si>
  <si>
    <t>Φ</t>
    <phoneticPr fontId="1"/>
  </si>
  <si>
    <r>
      <t>V*E[V'V]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-1</t>
    </r>
    <phoneticPr fontId="1"/>
  </si>
  <si>
    <t>Φよる価格付け</t>
    <rPh sb="3" eb="5">
      <t>カカク</t>
    </rPh>
    <rPh sb="5" eb="6">
      <t>ヅ</t>
    </rPh>
    <phoneticPr fontId="1"/>
  </si>
  <si>
    <t>ξによる価格付け</t>
    <rPh sb="4" eb="6">
      <t>カカク</t>
    </rPh>
    <rPh sb="6" eb="7">
      <t>ヅ</t>
    </rPh>
    <phoneticPr fontId="1"/>
  </si>
  <si>
    <t>誤差</t>
    <rPh sb="0" eb="2">
      <t>ゴサ</t>
    </rPh>
    <phoneticPr fontId="1"/>
  </si>
  <si>
    <t>資産5ペイオフ</t>
    <rPh sb="0" eb="2">
      <t>シサン</t>
    </rPh>
    <phoneticPr fontId="1"/>
  </si>
  <si>
    <t>資産5</t>
    <rPh sb="0" eb="2">
      <t>シサン</t>
    </rPh>
    <phoneticPr fontId="1"/>
  </si>
  <si>
    <t>資産2</t>
    <rPh sb="0" eb="2">
      <t>シサン</t>
    </rPh>
    <phoneticPr fontId="1"/>
  </si>
  <si>
    <t>安全資産</t>
    <rPh sb="0" eb="2">
      <t>アンゼン</t>
    </rPh>
    <rPh sb="2" eb="4">
      <t>シサン</t>
    </rPh>
    <phoneticPr fontId="1"/>
  </si>
  <si>
    <r>
      <t>1</t>
    </r>
    <r>
      <rPr>
        <vertAlign val="subscript"/>
        <sz val="11"/>
        <color theme="1"/>
        <rFont val="游ゴシック"/>
        <family val="3"/>
        <charset val="128"/>
        <scheme val="minor"/>
      </rPr>
      <t>Φ</t>
    </r>
    <phoneticPr fontId="1"/>
  </si>
  <si>
    <t>E[V'ξ]</t>
    <phoneticPr fontId="1"/>
  </si>
  <si>
    <t>E[V'1]</t>
    <phoneticPr fontId="1"/>
  </si>
  <si>
    <r>
      <t>E[1</t>
    </r>
    <r>
      <rPr>
        <vertAlign val="subscript"/>
        <sz val="11"/>
        <color theme="1"/>
        <rFont val="游ゴシック"/>
        <family val="3"/>
        <charset val="128"/>
        <scheme val="minor"/>
      </rPr>
      <t>Φ]</t>
    </r>
    <phoneticPr fontId="1"/>
  </si>
  <si>
    <t>E[V'f]</t>
    <phoneticPr fontId="1"/>
  </si>
  <si>
    <r>
      <rPr>
        <b/>
        <sz val="11"/>
        <color theme="1"/>
        <rFont val="游ゴシック"/>
        <family val="3"/>
        <charset val="128"/>
        <scheme val="minor"/>
      </rPr>
      <t>f</t>
    </r>
    <r>
      <rPr>
        <vertAlign val="subscript"/>
        <sz val="11"/>
        <color theme="1"/>
        <rFont val="游ゴシック"/>
        <family val="3"/>
        <charset val="128"/>
        <scheme val="minor"/>
      </rPr>
      <t>Φ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</si>
  <si>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E[f</t>
    </r>
    <r>
      <rPr>
        <vertAlign val="subscript"/>
        <sz val="11"/>
        <color theme="1"/>
        <rFont val="游ゴシック"/>
        <family val="3"/>
        <charset val="128"/>
        <scheme val="minor"/>
      </rPr>
      <t>Φ]</t>
    </r>
    <phoneticPr fontId="1"/>
  </si>
  <si>
    <t>確認用</t>
    <rPh sb="0" eb="3">
      <t>カクニンヨウ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</si>
</sst>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7" fillId="4" borderId="1" xfId="2" applyBorder="1">
      <alignment vertical="center"/>
    </xf>
    <xf numFmtId="0" fontId="6" fillId="3" borderId="1" xfId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1BEC-0269-444A-8159-353D4BDA7022}">
  <dimension ref="B3:P39"/>
  <sheetViews>
    <sheetView tabSelected="1" topLeftCell="D1" zoomScale="70" zoomScaleNormal="70" workbookViewId="0">
      <selection activeCell="P4" sqref="P4"/>
    </sheetView>
  </sheetViews>
  <sheetFormatPr defaultRowHeight="17.649999999999999" x14ac:dyDescent="0.7"/>
  <cols>
    <col min="2" max="2" width="15.375" customWidth="1"/>
    <col min="3" max="4" width="14.5" customWidth="1"/>
    <col min="5" max="6" width="14.8125" customWidth="1"/>
    <col min="7" max="7" width="15.5" customWidth="1"/>
    <col min="8" max="8" width="16.875" customWidth="1"/>
    <col min="9" max="9" width="21.5" bestFit="1" customWidth="1"/>
    <col min="10" max="13" width="16" customWidth="1"/>
    <col min="14" max="14" width="16.6875" customWidth="1"/>
    <col min="15" max="15" width="16.8125" customWidth="1"/>
    <col min="16" max="18" width="16.1875" customWidth="1"/>
  </cols>
  <sheetData>
    <row r="3" spans="2:16" ht="19.149999999999999" x14ac:dyDescent="0.7">
      <c r="B3" s="2" t="s">
        <v>9</v>
      </c>
      <c r="C3" s="1">
        <v>4.5549999999999997</v>
      </c>
      <c r="E3" s="2" t="s">
        <v>8</v>
      </c>
      <c r="F3" s="1">
        <f>SUM(K10:K14)</f>
        <v>1.5330322999999999</v>
      </c>
      <c r="G3" s="2" t="s">
        <v>19</v>
      </c>
      <c r="H3" s="1">
        <f>SUMPRODUCT(J10:J14,E17:E21)</f>
        <v>1.0464390327490165</v>
      </c>
      <c r="I3" s="1" t="s">
        <v>45</v>
      </c>
      <c r="J3" s="1"/>
      <c r="L3" s="2" t="s">
        <v>36</v>
      </c>
      <c r="O3" s="2" t="s">
        <v>35</v>
      </c>
    </row>
    <row r="4" spans="2:16" ht="19.149999999999999" x14ac:dyDescent="0.7">
      <c r="C4" s="3"/>
      <c r="E4" s="2" t="s">
        <v>12</v>
      </c>
      <c r="F4" s="1">
        <f>SUMPRODUCT(J10:J14,L10:L14)</f>
        <v>0.60951096725098364</v>
      </c>
      <c r="G4" s="2" t="s">
        <v>16</v>
      </c>
      <c r="H4" s="11">
        <f>H3/F6</f>
        <v>2.4309054201881195</v>
      </c>
      <c r="I4" s="1"/>
      <c r="J4" s="1"/>
      <c r="L4" s="2" t="s">
        <v>31</v>
      </c>
      <c r="M4" s="9">
        <f>SUMPRODUCT(I24:I28,J17:J21)</f>
        <v>4.2263000000000002</v>
      </c>
      <c r="O4" s="2" t="s">
        <v>31</v>
      </c>
      <c r="P4" s="9">
        <f>SUMPRODUCT(J17:J21,L24:L28)</f>
        <v>0.71244229782041124</v>
      </c>
    </row>
    <row r="5" spans="2:16" ht="19.149999999999999" x14ac:dyDescent="0.7">
      <c r="C5" s="3"/>
      <c r="E5" s="2" t="s">
        <v>13</v>
      </c>
      <c r="F5" s="1">
        <f>SUMPRODUCT(J10:J14,C17:C21)</f>
        <v>0.65230197693812464</v>
      </c>
      <c r="G5" s="12" t="s">
        <v>41</v>
      </c>
      <c r="H5" s="11">
        <f>SUMPRODUCT(J10:J14,K17:K21)</f>
        <v>0.94626140895467803</v>
      </c>
      <c r="I5" s="1"/>
      <c r="J5" s="1"/>
      <c r="L5" s="2" t="s">
        <v>32</v>
      </c>
      <c r="M5" s="9">
        <f>SUMPRODUCT(I24:I28,I10:I14)</f>
        <v>4.2263000000000002</v>
      </c>
      <c r="O5" s="2" t="s">
        <v>32</v>
      </c>
      <c r="P5" s="9">
        <f>SUMPRODUCT(I10:I14,L24:L28)</f>
        <v>13.65775</v>
      </c>
    </row>
    <row r="6" spans="2:16" ht="19.149999999999999" x14ac:dyDescent="0.7">
      <c r="C6" s="3"/>
      <c r="E6" s="2" t="s">
        <v>17</v>
      </c>
      <c r="F6" s="1">
        <f>SUMPRODUCT(J10:J14,D17:D21)</f>
        <v>0.43047295220068094</v>
      </c>
      <c r="G6" s="14" t="s">
        <v>44</v>
      </c>
      <c r="H6" s="1">
        <f>SUMPRODUCT(L17:L21,J10:J14)</f>
        <v>0.51202001489964566</v>
      </c>
      <c r="I6" s="1"/>
      <c r="J6" s="1"/>
      <c r="L6" s="2" t="s">
        <v>33</v>
      </c>
      <c r="M6" s="11">
        <f>M4-M5</f>
        <v>0</v>
      </c>
      <c r="O6" s="2" t="s">
        <v>33</v>
      </c>
      <c r="P6" s="10">
        <f>P4-P5</f>
        <v>-12.945307702179589</v>
      </c>
    </row>
    <row r="7" spans="2:16" x14ac:dyDescent="0.7">
      <c r="C7" s="3"/>
    </row>
    <row r="9" spans="2:16" ht="19.149999999999999" x14ac:dyDescent="0.7">
      <c r="B9" s="2"/>
      <c r="C9" s="4" t="s">
        <v>21</v>
      </c>
      <c r="D9" s="4" t="s">
        <v>22</v>
      </c>
      <c r="E9" s="4" t="s">
        <v>23</v>
      </c>
      <c r="F9" s="4" t="s">
        <v>34</v>
      </c>
      <c r="G9" s="4" t="s">
        <v>37</v>
      </c>
      <c r="H9" s="4" t="s">
        <v>0</v>
      </c>
      <c r="I9" s="4" t="s">
        <v>1</v>
      </c>
      <c r="J9" s="4" t="s">
        <v>2</v>
      </c>
      <c r="K9" s="4" t="s">
        <v>10</v>
      </c>
      <c r="L9" s="4" t="s">
        <v>11</v>
      </c>
      <c r="M9" s="2"/>
    </row>
    <row r="10" spans="2:16" x14ac:dyDescent="0.7">
      <c r="B10" s="2" t="s">
        <v>3</v>
      </c>
      <c r="C10" s="1">
        <v>20</v>
      </c>
      <c r="D10" s="6">
        <v>10</v>
      </c>
      <c r="E10" s="1">
        <v>0</v>
      </c>
      <c r="F10" s="1">
        <v>1</v>
      </c>
      <c r="G10" s="1">
        <v>1</v>
      </c>
      <c r="H10" s="1">
        <v>4.7309999999999999</v>
      </c>
      <c r="I10" s="1">
        <v>0.498</v>
      </c>
      <c r="J10" s="1">
        <v>0.2</v>
      </c>
      <c r="K10" s="1">
        <f>I10^2*J10</f>
        <v>4.96008E-2</v>
      </c>
      <c r="L10" s="11">
        <f>I10/$F$3</f>
        <v>0.32484638451518605</v>
      </c>
      <c r="M10" s="1"/>
    </row>
    <row r="11" spans="2:16" x14ac:dyDescent="0.7">
      <c r="B11" s="2" t="s">
        <v>4</v>
      </c>
      <c r="C11" s="1">
        <v>5</v>
      </c>
      <c r="D11" s="6">
        <v>7</v>
      </c>
      <c r="E11" s="1">
        <v>1</v>
      </c>
      <c r="F11" s="1">
        <v>1</v>
      </c>
      <c r="G11" s="1">
        <v>1</v>
      </c>
      <c r="H11" s="1">
        <v>1.1830000000000001</v>
      </c>
      <c r="I11" s="1">
        <v>0.66400000000000003</v>
      </c>
      <c r="J11" s="1">
        <v>0.5</v>
      </c>
      <c r="K11" s="1">
        <f>I11^2*J11</f>
        <v>0.22044800000000003</v>
      </c>
      <c r="L11" s="11">
        <f>I11/$F$3</f>
        <v>0.43312851268691471</v>
      </c>
      <c r="M11" s="1"/>
    </row>
    <row r="12" spans="2:16" x14ac:dyDescent="0.7">
      <c r="B12" s="2" t="s">
        <v>5</v>
      </c>
      <c r="C12" s="1">
        <v>2</v>
      </c>
      <c r="D12" s="6">
        <v>4</v>
      </c>
      <c r="E12" s="1">
        <v>5</v>
      </c>
      <c r="F12" s="1">
        <v>1</v>
      </c>
      <c r="G12" s="1">
        <v>1</v>
      </c>
      <c r="H12" s="1">
        <v>0.47299999999999998</v>
      </c>
      <c r="I12" s="1">
        <v>1.0129999999999999</v>
      </c>
      <c r="J12" s="1">
        <v>0.1</v>
      </c>
      <c r="K12" s="1">
        <f>I12^2*J12</f>
        <v>0.1026169</v>
      </c>
      <c r="L12" s="11">
        <f>I12/$F$3</f>
        <v>0.66078190263832015</v>
      </c>
      <c r="M12" s="1"/>
    </row>
    <row r="13" spans="2:16" x14ac:dyDescent="0.7">
      <c r="B13" s="2" t="s">
        <v>6</v>
      </c>
      <c r="C13" s="1">
        <v>2</v>
      </c>
      <c r="D13" s="6">
        <v>1</v>
      </c>
      <c r="E13" s="1">
        <v>20</v>
      </c>
      <c r="F13" s="1">
        <v>1</v>
      </c>
      <c r="G13" s="1">
        <v>1</v>
      </c>
      <c r="H13" s="1">
        <v>0.47299999999999998</v>
      </c>
      <c r="I13" s="1">
        <v>1.2390000000000001</v>
      </c>
      <c r="J13" s="1">
        <v>0.15</v>
      </c>
      <c r="K13" s="1">
        <f>I13^2*J13</f>
        <v>0.23026815</v>
      </c>
      <c r="L13" s="11">
        <f>I13/$F$3</f>
        <v>0.80820214942633639</v>
      </c>
      <c r="M13" s="1"/>
    </row>
    <row r="14" spans="2:16" x14ac:dyDescent="0.7">
      <c r="B14" s="2" t="s">
        <v>7</v>
      </c>
      <c r="C14" s="1">
        <v>0</v>
      </c>
      <c r="D14" s="6">
        <v>0</v>
      </c>
      <c r="E14" s="1">
        <v>0</v>
      </c>
      <c r="F14" s="1">
        <v>60</v>
      </c>
      <c r="G14" s="1">
        <v>1</v>
      </c>
      <c r="H14" s="1">
        <v>0</v>
      </c>
      <c r="I14" s="1">
        <v>4.3129999999999997</v>
      </c>
      <c r="J14" s="1">
        <v>0.05</v>
      </c>
      <c r="K14" s="1">
        <f>I14^2*J14</f>
        <v>0.93009844999999991</v>
      </c>
      <c r="L14" s="11">
        <f>I14/$F$3</f>
        <v>2.8133784265341313</v>
      </c>
      <c r="M14" s="1"/>
    </row>
    <row r="16" spans="2:16" ht="19.149999999999999" x14ac:dyDescent="0.7">
      <c r="B16" s="2"/>
      <c r="C16" s="4" t="s">
        <v>14</v>
      </c>
      <c r="D16" s="5" t="s">
        <v>15</v>
      </c>
      <c r="E16" s="4" t="s">
        <v>18</v>
      </c>
      <c r="F16" s="5" t="s">
        <v>20</v>
      </c>
      <c r="G16" s="5" t="s">
        <v>39</v>
      </c>
      <c r="H16" s="5" t="s">
        <v>40</v>
      </c>
      <c r="I16" s="5" t="s">
        <v>42</v>
      </c>
      <c r="J16" s="5" t="s">
        <v>29</v>
      </c>
      <c r="K16" s="4" t="s">
        <v>38</v>
      </c>
      <c r="L16" s="13" t="s">
        <v>43</v>
      </c>
    </row>
    <row r="17" spans="2:12" x14ac:dyDescent="0.7">
      <c r="B17" s="2" t="s">
        <v>3</v>
      </c>
      <c r="C17" s="1">
        <f>L10^2</f>
        <v>0.10552517353258811</v>
      </c>
      <c r="D17" s="11">
        <f>1-$F$4/$F$5*L10</f>
        <v>0.69646353830901009</v>
      </c>
      <c r="E17" s="1">
        <f>H10-L10</f>
        <v>4.406153615484814</v>
      </c>
      <c r="F17" s="11">
        <f>H10-L10-$H$4*D17</f>
        <v>2.7131166252460455</v>
      </c>
      <c r="G17" s="1">
        <f>SUMPRODUCT($I$10:$I$14,I24:I28)</f>
        <v>4.2263000000000002</v>
      </c>
      <c r="H17" s="1">
        <f>SUMPRODUCT(G10:G14,I24:I28)</f>
        <v>7</v>
      </c>
      <c r="I17" s="1">
        <f>SUMPRODUCT(D17:D21,I24:I28)</f>
        <v>4.4240237991071671</v>
      </c>
      <c r="J17" s="11">
        <f t="array" ref="J17:J21">MMULT(C35:E39,G17:G19)</f>
        <v>0.48441023514153692</v>
      </c>
      <c r="K17" s="1">
        <f t="array" ref="K17:K21">MMULT(C35:E39,H17:H19)</f>
        <v>0.99194531197552571</v>
      </c>
      <c r="L17" s="1">
        <f t="array" ref="L17:L21">MMULT(C35:E39,I17:I19)</f>
        <v>0.69669196100813102</v>
      </c>
    </row>
    <row r="18" spans="2:12" x14ac:dyDescent="0.7">
      <c r="B18" s="2" t="s">
        <v>4</v>
      </c>
      <c r="C18" s="1">
        <f>L11^2</f>
        <v>0.18760030850237883</v>
      </c>
      <c r="D18" s="11">
        <f>1-$F$4/$F$5*L11</f>
        <v>0.59528471774534686</v>
      </c>
      <c r="E18" s="1">
        <f>H11-L11</f>
        <v>0.74987148731308539</v>
      </c>
      <c r="F18" s="11">
        <f>H11-L11-$H$4*D18</f>
        <v>-0.69720935960923303</v>
      </c>
      <c r="G18" s="1">
        <f>SUMPRODUCT(I10:I14,J24:J28)</f>
        <v>3.9110499999999999</v>
      </c>
      <c r="H18" s="1">
        <f>SUMPRODUCT(G10:G14,J24:J28)</f>
        <v>6.0500000000000007</v>
      </c>
      <c r="I18" s="1">
        <f>SUMPRODUCT(D17:D21,J24:J28)</f>
        <v>3.6661721315330404</v>
      </c>
      <c r="J18" s="11">
        <v>0.70502570523309638</v>
      </c>
      <c r="K18" s="1">
        <v>1.0243160393191673</v>
      </c>
      <c r="L18" s="1">
        <v>0.59459513978573575</v>
      </c>
    </row>
    <row r="19" spans="2:12" x14ac:dyDescent="0.7">
      <c r="B19" s="2" t="s">
        <v>5</v>
      </c>
      <c r="C19" s="1">
        <f>L12^2</f>
        <v>0.43663272285431842</v>
      </c>
      <c r="D19" s="11">
        <f>1-$F$4/$F$5*L12</f>
        <v>0.38256539017475366</v>
      </c>
      <c r="E19" s="1">
        <f>H12-L12</f>
        <v>-0.18778190263832018</v>
      </c>
      <c r="F19" s="11">
        <f>H12-L12-$H$4*D19</f>
        <v>-1.1177621831905116</v>
      </c>
      <c r="G19" s="1">
        <f>SUMPRODUCT(I10:I14,K24:K28)</f>
        <v>4.5555000000000003</v>
      </c>
      <c r="H19" s="1">
        <f>SUMPRODUCT(G10:G14,K24:K28)</f>
        <v>4</v>
      </c>
      <c r="I19" s="1">
        <f>SUMPRODUCT(D17:D21,K24:K28)</f>
        <v>1.223372788688144</v>
      </c>
      <c r="J19" s="11">
        <v>0.70530721075177483</v>
      </c>
      <c r="K19" s="1">
        <v>0.81762970510624466</v>
      </c>
      <c r="L19" s="1">
        <v>0.38773722487183693</v>
      </c>
    </row>
    <row r="20" spans="2:12" x14ac:dyDescent="0.7">
      <c r="B20" s="2" t="s">
        <v>6</v>
      </c>
      <c r="C20" s="1">
        <f>L13^2</f>
        <v>0.65319071433735021</v>
      </c>
      <c r="D20" s="11">
        <f>1-$F$4/$F$5*L13</f>
        <v>0.24481591157603122</v>
      </c>
      <c r="E20" s="1">
        <f>H13-L13</f>
        <v>-0.33520214942633642</v>
      </c>
      <c r="F20" s="11">
        <f>H13-L13-$H$4*D20</f>
        <v>-0.9303264758248061</v>
      </c>
      <c r="J20" s="11">
        <v>1.2834445140025217</v>
      </c>
      <c r="K20" s="1">
        <v>1.0263423759290982</v>
      </c>
      <c r="L20" s="1">
        <v>0.24406886878645251</v>
      </c>
    </row>
    <row r="21" spans="2:12" x14ac:dyDescent="0.7">
      <c r="B21" s="2" t="s">
        <v>7</v>
      </c>
      <c r="C21" s="1">
        <f>L14^2</f>
        <v>7.9150981708876644</v>
      </c>
      <c r="D21" s="11">
        <f>1-$F$4/$F$5*L14</f>
        <v>-1.6288208017534922</v>
      </c>
      <c r="E21" s="1">
        <f>H14-L14</f>
        <v>-2.8133784265341313</v>
      </c>
      <c r="F21" s="11">
        <f>H14-L14-$H$4*D21</f>
        <v>1.1461308889635915</v>
      </c>
      <c r="J21" s="11">
        <v>0</v>
      </c>
      <c r="K21" s="1">
        <v>0</v>
      </c>
      <c r="L21" s="1">
        <v>0</v>
      </c>
    </row>
    <row r="23" spans="2:12" x14ac:dyDescent="0.7">
      <c r="B23" s="4" t="s">
        <v>21</v>
      </c>
      <c r="C23" s="1">
        <v>20</v>
      </c>
      <c r="D23" s="1">
        <v>5</v>
      </c>
      <c r="E23" s="1">
        <v>2</v>
      </c>
      <c r="F23" s="1">
        <v>2</v>
      </c>
      <c r="G23" s="1">
        <v>0</v>
      </c>
      <c r="I23" s="4" t="s">
        <v>25</v>
      </c>
      <c r="J23" s="4" t="s">
        <v>26</v>
      </c>
      <c r="K23" s="4" t="s">
        <v>27</v>
      </c>
      <c r="L23" s="4" t="s">
        <v>35</v>
      </c>
    </row>
    <row r="24" spans="2:12" x14ac:dyDescent="0.7">
      <c r="B24" s="4" t="s">
        <v>22</v>
      </c>
      <c r="C24" s="6">
        <v>10</v>
      </c>
      <c r="D24" s="6">
        <v>7</v>
      </c>
      <c r="E24" s="6">
        <v>4</v>
      </c>
      <c r="F24" s="6">
        <v>1</v>
      </c>
      <c r="G24" s="6">
        <v>0</v>
      </c>
      <c r="I24" s="1">
        <f t="shared" ref="I24:L28" si="0">C10*$J10</f>
        <v>4</v>
      </c>
      <c r="J24" s="1">
        <f t="shared" si="0"/>
        <v>2</v>
      </c>
      <c r="K24" s="1">
        <f t="shared" si="0"/>
        <v>0</v>
      </c>
      <c r="L24" s="1">
        <f t="shared" si="0"/>
        <v>0.2</v>
      </c>
    </row>
    <row r="25" spans="2:12" x14ac:dyDescent="0.7">
      <c r="B25" s="4" t="s">
        <v>23</v>
      </c>
      <c r="C25" s="1">
        <v>0</v>
      </c>
      <c r="D25" s="1">
        <v>1</v>
      </c>
      <c r="E25" s="1">
        <v>5</v>
      </c>
      <c r="F25" s="1">
        <v>20</v>
      </c>
      <c r="G25" s="1">
        <v>0</v>
      </c>
      <c r="I25" s="1">
        <f t="shared" si="0"/>
        <v>2.5</v>
      </c>
      <c r="J25" s="1">
        <f t="shared" si="0"/>
        <v>3.5</v>
      </c>
      <c r="K25" s="1">
        <f t="shared" si="0"/>
        <v>0.5</v>
      </c>
      <c r="L25" s="1">
        <f t="shared" si="0"/>
        <v>0.5</v>
      </c>
    </row>
    <row r="26" spans="2:12" x14ac:dyDescent="0.7">
      <c r="B26" s="8"/>
      <c r="C26" s="3"/>
      <c r="D26" s="3"/>
      <c r="E26" s="3"/>
      <c r="F26" s="3"/>
      <c r="G26" s="3"/>
      <c r="I26" s="1">
        <f t="shared" si="0"/>
        <v>0.2</v>
      </c>
      <c r="J26" s="1">
        <f t="shared" si="0"/>
        <v>0.4</v>
      </c>
      <c r="K26" s="1">
        <f t="shared" si="0"/>
        <v>0.5</v>
      </c>
      <c r="L26" s="1">
        <f t="shared" si="0"/>
        <v>0.1</v>
      </c>
    </row>
    <row r="27" spans="2:12" x14ac:dyDescent="0.7">
      <c r="B27" s="15" t="s">
        <v>24</v>
      </c>
      <c r="C27" s="7">
        <f t="array" ref="C27:E29">MMULT(C23:G25,I24:K28)</f>
        <v>93.5</v>
      </c>
      <c r="D27" s="7">
        <v>58.599999999999994</v>
      </c>
      <c r="E27" s="7">
        <v>9.5</v>
      </c>
      <c r="I27" s="1">
        <f t="shared" si="0"/>
        <v>0.3</v>
      </c>
      <c r="J27" s="1">
        <f t="shared" si="0"/>
        <v>0.15</v>
      </c>
      <c r="K27" s="1">
        <f t="shared" si="0"/>
        <v>3</v>
      </c>
      <c r="L27" s="1">
        <f t="shared" si="0"/>
        <v>0.15</v>
      </c>
    </row>
    <row r="28" spans="2:12" x14ac:dyDescent="0.7">
      <c r="B28" s="15"/>
      <c r="C28" s="7">
        <v>58.599999999999994</v>
      </c>
      <c r="D28" s="7">
        <v>46.25</v>
      </c>
      <c r="E28" s="7">
        <v>8.5</v>
      </c>
      <c r="I28" s="1">
        <f t="shared" si="0"/>
        <v>0</v>
      </c>
      <c r="J28" s="1">
        <f t="shared" si="0"/>
        <v>0</v>
      </c>
      <c r="K28" s="1">
        <f t="shared" si="0"/>
        <v>0</v>
      </c>
      <c r="L28" s="1">
        <f t="shared" si="0"/>
        <v>3</v>
      </c>
    </row>
    <row r="29" spans="2:12" x14ac:dyDescent="0.7">
      <c r="B29" s="15"/>
      <c r="C29" s="7">
        <v>9.5</v>
      </c>
      <c r="D29" s="7">
        <v>8.5</v>
      </c>
      <c r="E29" s="7">
        <v>63</v>
      </c>
    </row>
    <row r="31" spans="2:12" x14ac:dyDescent="0.7">
      <c r="B31" s="15" t="s">
        <v>28</v>
      </c>
      <c r="C31" s="1">
        <f t="array" ref="C31:E33">MINVERSE(C27:E29)</f>
        <v>5.2012967272970521E-2</v>
      </c>
      <c r="D31" s="1">
        <v>-6.6099393092050041E-2</v>
      </c>
      <c r="E31" s="1">
        <v>1.074946860146116E-3</v>
      </c>
    </row>
    <row r="32" spans="2:12" x14ac:dyDescent="0.7">
      <c r="B32" s="15"/>
      <c r="C32" s="1">
        <v>-6.6099393092050041E-2</v>
      </c>
      <c r="D32" s="1">
        <v>0.10617216731481516</v>
      </c>
      <c r="E32" s="1">
        <v>-4.357447425419895E-3</v>
      </c>
    </row>
    <row r="33" spans="2:5" x14ac:dyDescent="0.7">
      <c r="B33" s="15"/>
      <c r="C33" s="1">
        <v>1.0749468601461171E-3</v>
      </c>
      <c r="D33" s="1">
        <v>-4.3574474254198968E-3</v>
      </c>
      <c r="E33" s="1">
        <v>1.6298830284836207E-2</v>
      </c>
    </row>
    <row r="35" spans="2:5" ht="19.8" customHeight="1" x14ac:dyDescent="0.7">
      <c r="B35" s="16" t="s">
        <v>30</v>
      </c>
      <c r="C35" s="1">
        <f t="array" ref="C35:E39">MMULT(C10:E14,C31:E33)</f>
        <v>0.37926541453891005</v>
      </c>
      <c r="D35" s="1">
        <v>-0.26026618869284923</v>
      </c>
      <c r="E35" s="1">
        <v>-2.2075537051276628E-2</v>
      </c>
    </row>
    <row r="36" spans="2:5" x14ac:dyDescent="0.7">
      <c r="B36" s="16"/>
      <c r="C36" s="1">
        <v>-0.20155596841935156</v>
      </c>
      <c r="D36" s="1">
        <v>0.40835075831803602</v>
      </c>
      <c r="E36" s="1">
        <v>-8.8285673923724807E-3</v>
      </c>
    </row>
    <row r="37" spans="2:5" x14ac:dyDescent="0.7">
      <c r="B37" s="16"/>
      <c r="C37" s="1">
        <v>-0.15499690352152851</v>
      </c>
      <c r="D37" s="1">
        <v>0.27070264594806104</v>
      </c>
      <c r="E37" s="1">
        <v>6.621425544279369E-2</v>
      </c>
    </row>
    <row r="38" spans="2:5" x14ac:dyDescent="0.7">
      <c r="B38" s="16"/>
      <c r="C38" s="1">
        <v>5.9425478656813344E-2</v>
      </c>
      <c r="D38" s="1">
        <v>-0.11317556737768286</v>
      </c>
      <c r="E38" s="1">
        <v>0.3237690519915965</v>
      </c>
    </row>
    <row r="39" spans="2:5" x14ac:dyDescent="0.7">
      <c r="B39" s="16"/>
      <c r="C39" s="1">
        <v>0</v>
      </c>
      <c r="D39" s="1">
        <v>0</v>
      </c>
      <c r="E39" s="1">
        <v>0</v>
      </c>
    </row>
  </sheetData>
  <mergeCells count="3">
    <mergeCell ref="B27:B29"/>
    <mergeCell ref="B31:B33"/>
    <mergeCell ref="B35:B3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Ｖ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西村翼</dc:creator>
  <cp:lastModifiedBy>西村 翼</cp:lastModifiedBy>
  <dcterms:created xsi:type="dcterms:W3CDTF">2020-10-28T23:32:25Z</dcterms:created>
  <dcterms:modified xsi:type="dcterms:W3CDTF">2020-11-10T02:29:11Z</dcterms:modified>
</cp:coreProperties>
</file>