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GE 29.05.2025\GÜÇ KAPALI manuel\"/>
    </mc:Choice>
  </mc:AlternateContent>
  <xr:revisionPtr revIDLastSave="0" documentId="13_ncr:1_{B66D6F5D-994E-4F37-AFD9-4AD0D83662BE}" xr6:coauthVersionLast="47" xr6:coauthVersionMax="47" xr10:uidLastSave="{00000000-0000-0000-0000-000000000000}"/>
  <bookViews>
    <workbookView xWindow="-120" yWindow="-120" windowWidth="29040" windowHeight="15720" tabRatio="860" xr2:uid="{00000000-000D-0000-FFFF-FFFF00000000}"/>
  </bookViews>
  <sheets>
    <sheet name="GİRİŞ" sheetId="1" r:id="rId1"/>
    <sheet name="AMBALAJ LİSTESİ" sheetId="2" r:id="rId2"/>
    <sheet name="SP1" sheetId="3" r:id="rId3"/>
    <sheet name="SP2" sheetId="4" r:id="rId4"/>
    <sheet name="SP3" sheetId="5" r:id="rId5"/>
    <sheet name="SP4" sheetId="6" r:id="rId6"/>
    <sheet name="SP5" sheetId="7" r:id="rId7"/>
    <sheet name="SP6" sheetId="8" r:id="rId8"/>
    <sheet name="SP7" sheetId="9" r:id="rId9"/>
    <sheet name="SP8" sheetId="10" r:id="rId10"/>
    <sheet name="SP9" sheetId="11" r:id="rId11"/>
    <sheet name="SP10" sheetId="12" r:id="rId12"/>
    <sheet name="SP11" sheetId="13" r:id="rId13"/>
    <sheet name="SP12" sheetId="14" r:id="rId14"/>
    <sheet name="SP13" sheetId="15" r:id="rId15"/>
    <sheet name="SP14" sheetId="16" r:id="rId16"/>
    <sheet name="SP15" sheetId="17" r:id="rId17"/>
    <sheet name="SP16" sheetId="18" r:id="rId18"/>
    <sheet name="SP17" sheetId="19" r:id="rId19"/>
    <sheet name="SP18" sheetId="20" r:id="rId20"/>
    <sheet name="SP19" sheetId="21" r:id="rId21"/>
    <sheet name="SP20" sheetId="22" r:id="rId22"/>
    <sheet name="SP21" sheetId="23" r:id="rId23"/>
    <sheet name="SP22" sheetId="24" r:id="rId24"/>
    <sheet name="SP23" sheetId="25" r:id="rId25"/>
    <sheet name="SP24" sheetId="26" r:id="rId26"/>
    <sheet name="SP25" sheetId="27" r:id="rId27"/>
    <sheet name="AMBALAJ LİSTESİ (2)" sheetId="53" r:id="rId28"/>
    <sheet name="HESAPLAMA1" sheetId="28" r:id="rId29"/>
    <sheet name="HESAPLAMA2" sheetId="29" r:id="rId30"/>
    <sheet name="HESAPLAMA3" sheetId="30" r:id="rId31"/>
    <sheet name="HESAPLAMA4" sheetId="31" r:id="rId32"/>
    <sheet name="HESAPLAMA5" sheetId="32" r:id="rId33"/>
    <sheet name="HESAPLAMA6" sheetId="33" r:id="rId34"/>
    <sheet name="HESAPLAMA7" sheetId="34" r:id="rId35"/>
    <sheet name="HESAPLAMA8" sheetId="35" r:id="rId36"/>
    <sheet name="HESAPLAMA9" sheetId="36" r:id="rId37"/>
    <sheet name="HESAPLAMA10" sheetId="37" r:id="rId38"/>
    <sheet name="HESAPLAMA11" sheetId="38" r:id="rId39"/>
    <sheet name="HESAPLAMA12" sheetId="39" r:id="rId40"/>
    <sheet name="HESAPLAMA13" sheetId="40" r:id="rId41"/>
    <sheet name="HESAPLAMA14" sheetId="41" r:id="rId42"/>
    <sheet name="HESAPLAMA15" sheetId="42" r:id="rId43"/>
    <sheet name="HESAPLAMA16" sheetId="43" r:id="rId44"/>
    <sheet name="HESAPLAMA17" sheetId="44" r:id="rId45"/>
    <sheet name="HESAPLAMA18" sheetId="45" r:id="rId46"/>
    <sheet name="HESAPLAMA19" sheetId="46" r:id="rId47"/>
    <sheet name="HESAPLAMA20" sheetId="47" r:id="rId48"/>
    <sheet name="HESAPLAMA21" sheetId="48" r:id="rId49"/>
    <sheet name="HESAPLAMA22" sheetId="49" r:id="rId50"/>
    <sheet name="HESAPLAMA23" sheetId="50" r:id="rId51"/>
    <sheet name="HESAPLAMA24" sheetId="51" r:id="rId52"/>
    <sheet name="HESAPLAMA25" sheetId="52" r:id="rId53"/>
  </sheets>
  <definedNames>
    <definedName name="_xlnm.Print_Area" localSheetId="0">GİRİŞ!$A$1:$AA$28</definedName>
    <definedName name="_xlnm.Print_Area" localSheetId="28">HESAPLAMA1!$A$1:$BD$41</definedName>
    <definedName name="_xlnm.Print_Area" localSheetId="37">HESAPLAMA10!$A$1:$BD$41</definedName>
    <definedName name="_xlnm.Print_Area" localSheetId="38">HESAPLAMA11!$A$1:$BD$41</definedName>
    <definedName name="_xlnm.Print_Area" localSheetId="39">HESAPLAMA12!$A$1:$BD$41</definedName>
    <definedName name="_xlnm.Print_Area" localSheetId="40">HESAPLAMA13!$A$1:$BD$41</definedName>
    <definedName name="_xlnm.Print_Area" localSheetId="41">HESAPLAMA14!$A$1:$BD$41</definedName>
    <definedName name="_xlnm.Print_Area" localSheetId="42">HESAPLAMA15!$A$1:$BD$41</definedName>
    <definedName name="_xlnm.Print_Area" localSheetId="43">HESAPLAMA16!$A$1:$BD$41</definedName>
    <definedName name="_xlnm.Print_Area" localSheetId="44">HESAPLAMA17!$A$1:$BD$41</definedName>
    <definedName name="_xlnm.Print_Area" localSheetId="45">HESAPLAMA18!$A$1:$BD$41</definedName>
    <definedName name="_xlnm.Print_Area" localSheetId="46">HESAPLAMA19!$A$1:$BD$41</definedName>
    <definedName name="_xlnm.Print_Area" localSheetId="29">HESAPLAMA2!$A$1:$BD$41</definedName>
    <definedName name="_xlnm.Print_Area" localSheetId="47">HESAPLAMA20!$A$1:$BD$41</definedName>
    <definedName name="_xlnm.Print_Area" localSheetId="48">HESAPLAMA21!$A$1:$BD$41</definedName>
    <definedName name="_xlnm.Print_Area" localSheetId="49">HESAPLAMA22!$A$1:$BD$41</definedName>
    <definedName name="_xlnm.Print_Area" localSheetId="50">HESAPLAMA23!$A$1:$BD$41</definedName>
    <definedName name="_xlnm.Print_Area" localSheetId="51">HESAPLAMA24!$A$1:$BD$41</definedName>
    <definedName name="_xlnm.Print_Area" localSheetId="52">HESAPLAMA25!$A$1:$BD$41</definedName>
    <definedName name="_xlnm.Print_Area" localSheetId="30">HESAPLAMA3!$A$1:$BD$41</definedName>
    <definedName name="_xlnm.Print_Area" localSheetId="31">HESAPLAMA4!$A$1:$BD$41</definedName>
    <definedName name="_xlnm.Print_Area" localSheetId="32">HESAPLAMA5!$A$1:$BD$41</definedName>
    <definedName name="_xlnm.Print_Area" localSheetId="33">HESAPLAMA6!$A$1:$BD$41</definedName>
    <definedName name="_xlnm.Print_Area" localSheetId="34">HESAPLAMA7!$A$1:$BD$41</definedName>
    <definedName name="_xlnm.Print_Area" localSheetId="35">HESAPLAMA8!$A$1:$BD$41</definedName>
    <definedName name="_xlnm.Print_Area" localSheetId="36">HESAPLAMA9!$A$1:$BD$41</definedName>
    <definedName name="_xlnm.Print_Area" localSheetId="2">'SP1'!$A$1:$BR$177</definedName>
    <definedName name="_xlnm.Print_Area" localSheetId="11">'SP10'!$A$1:$BQ$176</definedName>
    <definedName name="_xlnm.Print_Area" localSheetId="12">'SP11'!$A$1:$BQ$176</definedName>
    <definedName name="_xlnm.Print_Area" localSheetId="13">'SP12'!$A$1:$BQ$176</definedName>
    <definedName name="_xlnm.Print_Area" localSheetId="14">'SP13'!$A$1:$BR$176</definedName>
    <definedName name="_xlnm.Print_Area" localSheetId="15">'SP14'!$A$1:$BQ$176</definedName>
    <definedName name="_xlnm.Print_Area" localSheetId="16">'SP15'!$A$1:$BQ$176</definedName>
    <definedName name="_xlnm.Print_Area" localSheetId="17">'SP16'!$A$1:$BQ$176</definedName>
    <definedName name="_xlnm.Print_Area" localSheetId="18">'SP17'!$A$1:$BQ$176</definedName>
    <definedName name="_xlnm.Print_Area" localSheetId="19">'SP18'!$A$1:$BQ$176</definedName>
    <definedName name="_xlnm.Print_Area" localSheetId="20">'SP19'!$A$1:$BQ$176</definedName>
    <definedName name="_xlnm.Print_Area" localSheetId="3">'SP2'!$A$1:$BR$177</definedName>
    <definedName name="_xlnm.Print_Area" localSheetId="21">'SP20'!$A$1:$BQ$176</definedName>
    <definedName name="_xlnm.Print_Area" localSheetId="22">'SP21'!$A$1:$BQ$176</definedName>
    <definedName name="_xlnm.Print_Area" localSheetId="23">'SP22'!$A$1:$BQ$176</definedName>
    <definedName name="_xlnm.Print_Area" localSheetId="24">'SP23'!$A$1:$BQ$176</definedName>
    <definedName name="_xlnm.Print_Area" localSheetId="25">'SP24'!$A$1:$BQ$176</definedName>
    <definedName name="_xlnm.Print_Area" localSheetId="26">'SP25'!$A$1:$BQ$176</definedName>
    <definedName name="_xlnm.Print_Area" localSheetId="4">'SP3'!$A$1:$BR$177</definedName>
    <definedName name="_xlnm.Print_Area" localSheetId="5">'SP4'!$A$1:$BR$177</definedName>
    <definedName name="_xlnm.Print_Area" localSheetId="6">'SP5'!$A$1:$BR$176</definedName>
    <definedName name="_xlnm.Print_Area" localSheetId="7">'SP6'!$A$1:$BQ$176</definedName>
    <definedName name="_xlnm.Print_Area" localSheetId="8">'SP7'!$A$1:$BR$176</definedName>
    <definedName name="_xlnm.Print_Area" localSheetId="9">'SP8'!$A$1:$BR$176</definedName>
    <definedName name="_xlnm.Print_Area" localSheetId="10">'SP9'!$A$1:$BQ$176</definedName>
    <definedName name="Z_E99924FF_40BE_437C_B107_39FDD9B81D77_.wvu.Cols" localSheetId="1" hidden="1">'AMBALAJ LİSTESİ'!$F:$F,'AMBALAJ LİSTESİ'!$H:$H,'AMBALAJ LİSTESİ'!$J:$J,'AMBALAJ LİSTESİ'!$L:$L,'AMBALAJ LİSTESİ'!$O:$O</definedName>
    <definedName name="Z_E99924FF_40BE_437C_B107_39FDD9B81D77_.wvu.Cols" localSheetId="27" hidden="1">'AMBALAJ LİSTESİ (2)'!$F:$F,'AMBALAJ LİSTESİ (2)'!$H:$H,'AMBALAJ LİSTESİ (2)'!$J:$J,'AMBALAJ LİSTESİ (2)'!$L:$L,'AMBALAJ LİSTESİ (2)'!$N:$N</definedName>
    <definedName name="Z_E99924FF_40BE_437C_B107_39FDD9B81D77_.wvu.Cols" localSheetId="0" hidden="1">GİRİŞ!$I:$S,GİRİŞ!$T:$T,GİRİŞ!$U:$U,GİRİŞ!$V:$V,GİRİŞ!$W:$W</definedName>
    <definedName name="Z_E99924FF_40BE_437C_B107_39FDD9B81D77_.wvu.Cols" localSheetId="28" hidden="1">HESAPLAMA1!$BF:$BV</definedName>
    <definedName name="Z_E99924FF_40BE_437C_B107_39FDD9B81D77_.wvu.Cols" localSheetId="37" hidden="1">HESAPLAMA10!$BF:$BY</definedName>
    <definedName name="Z_E99924FF_40BE_437C_B107_39FDD9B81D77_.wvu.Cols" localSheetId="38" hidden="1">HESAPLAMA11!$BE:$BU</definedName>
    <definedName name="Z_E99924FF_40BE_437C_B107_39FDD9B81D77_.wvu.Cols" localSheetId="39" hidden="1">HESAPLAMA12!$BE:$BU</definedName>
    <definedName name="Z_E99924FF_40BE_437C_B107_39FDD9B81D77_.wvu.Cols" localSheetId="40" hidden="1">HESAPLAMA13!$BE:$BU</definedName>
    <definedName name="Z_E99924FF_40BE_437C_B107_39FDD9B81D77_.wvu.Cols" localSheetId="41" hidden="1">HESAPLAMA14!$BE:$BU</definedName>
    <definedName name="Z_E99924FF_40BE_437C_B107_39FDD9B81D77_.wvu.Cols" localSheetId="42" hidden="1">HESAPLAMA15!$BE:$BU</definedName>
    <definedName name="Z_E99924FF_40BE_437C_B107_39FDD9B81D77_.wvu.Cols" localSheetId="43" hidden="1">HESAPLAMA16!$BE:$BU</definedName>
    <definedName name="Z_E99924FF_40BE_437C_B107_39FDD9B81D77_.wvu.Cols" localSheetId="44" hidden="1">HESAPLAMA17!$BE:$BU</definedName>
    <definedName name="Z_E99924FF_40BE_437C_B107_39FDD9B81D77_.wvu.Cols" localSheetId="45" hidden="1">HESAPLAMA18!$BE:$BU</definedName>
    <definedName name="Z_E99924FF_40BE_437C_B107_39FDD9B81D77_.wvu.Cols" localSheetId="46" hidden="1">HESAPLAMA19!$BE:$BU</definedName>
    <definedName name="Z_E99924FF_40BE_437C_B107_39FDD9B81D77_.wvu.Cols" localSheetId="29" hidden="1">HESAPLAMA2!$BF:$BY</definedName>
    <definedName name="Z_E99924FF_40BE_437C_B107_39FDD9B81D77_.wvu.Cols" localSheetId="47" hidden="1">HESAPLAMA20!$BE:$BU</definedName>
    <definedName name="Z_E99924FF_40BE_437C_B107_39FDD9B81D77_.wvu.Cols" localSheetId="48" hidden="1">HESAPLAMA21!$BE:$BU</definedName>
    <definedName name="Z_E99924FF_40BE_437C_B107_39FDD9B81D77_.wvu.Cols" localSheetId="49" hidden="1">HESAPLAMA22!$BE:$BU</definedName>
    <definedName name="Z_E99924FF_40BE_437C_B107_39FDD9B81D77_.wvu.Cols" localSheetId="50" hidden="1">HESAPLAMA23!$BE:$BU</definedName>
    <definedName name="Z_E99924FF_40BE_437C_B107_39FDD9B81D77_.wvu.Cols" localSheetId="51" hidden="1">HESAPLAMA24!$BE:$BU</definedName>
    <definedName name="Z_E99924FF_40BE_437C_B107_39FDD9B81D77_.wvu.Cols" localSheetId="52" hidden="1">HESAPLAMA25!$BE:$BU</definedName>
    <definedName name="Z_E99924FF_40BE_437C_B107_39FDD9B81D77_.wvu.Cols" localSheetId="30" hidden="1">HESAPLAMA3!$BF:$BY</definedName>
    <definedName name="Z_E99924FF_40BE_437C_B107_39FDD9B81D77_.wvu.Cols" localSheetId="31" hidden="1">HESAPLAMA4!$BF:$BY</definedName>
    <definedName name="Z_E99924FF_40BE_437C_B107_39FDD9B81D77_.wvu.Cols" localSheetId="32" hidden="1">HESAPLAMA5!$BF:$BY</definedName>
    <definedName name="Z_E99924FF_40BE_437C_B107_39FDD9B81D77_.wvu.Cols" localSheetId="33" hidden="1">HESAPLAMA6!$BF:$BY</definedName>
    <definedName name="Z_E99924FF_40BE_437C_B107_39FDD9B81D77_.wvu.Cols" localSheetId="34" hidden="1">HESAPLAMA7!$BF:$BY</definedName>
    <definedName name="Z_E99924FF_40BE_437C_B107_39FDD9B81D77_.wvu.Cols" localSheetId="35" hidden="1">HESAPLAMA8!$BF:$BY</definedName>
    <definedName name="Z_E99924FF_40BE_437C_B107_39FDD9B81D77_.wvu.Cols" localSheetId="36" hidden="1">HESAPLAMA9!$BF:$BY</definedName>
    <definedName name="Z_E99924FF_40BE_437C_B107_39FDD9B81D77_.wvu.PrintArea" localSheetId="1" hidden="1">'AMBALAJ LİSTESİ'!$C$1:$N$44</definedName>
    <definedName name="Z_E99924FF_40BE_437C_B107_39FDD9B81D77_.wvu.PrintArea" localSheetId="27" hidden="1">'AMBALAJ LİSTESİ (2)'!$C$1:$M$44</definedName>
    <definedName name="Z_E99924FF_40BE_437C_B107_39FDD9B81D77_.wvu.PrintArea" localSheetId="0" hidden="1">GİRİŞ!$A$1:$AA$28</definedName>
    <definedName name="Z_E99924FF_40BE_437C_B107_39FDD9B81D77_.wvu.PrintArea" localSheetId="28" hidden="1">HESAPLAMA1!$A$1:$BD$41</definedName>
    <definedName name="Z_E99924FF_40BE_437C_B107_39FDD9B81D77_.wvu.PrintArea" localSheetId="37" hidden="1">HESAPLAMA10!$A$1:$BD$41</definedName>
    <definedName name="Z_E99924FF_40BE_437C_B107_39FDD9B81D77_.wvu.PrintArea" localSheetId="38" hidden="1">HESAPLAMA11!$A$1:$BD$41</definedName>
    <definedName name="Z_E99924FF_40BE_437C_B107_39FDD9B81D77_.wvu.PrintArea" localSheetId="39" hidden="1">HESAPLAMA12!$A$1:$BD$41</definedName>
    <definedName name="Z_E99924FF_40BE_437C_B107_39FDD9B81D77_.wvu.PrintArea" localSheetId="40" hidden="1">HESAPLAMA13!$A$1:$BD$41</definedName>
    <definedName name="Z_E99924FF_40BE_437C_B107_39FDD9B81D77_.wvu.PrintArea" localSheetId="41" hidden="1">HESAPLAMA14!$A$1:$BD$41</definedName>
    <definedName name="Z_E99924FF_40BE_437C_B107_39FDD9B81D77_.wvu.PrintArea" localSheetId="42" hidden="1">HESAPLAMA15!$A$1:$BD$41</definedName>
    <definedName name="Z_E99924FF_40BE_437C_B107_39FDD9B81D77_.wvu.PrintArea" localSheetId="43" hidden="1">HESAPLAMA16!$A$1:$BD$41</definedName>
    <definedName name="Z_E99924FF_40BE_437C_B107_39FDD9B81D77_.wvu.PrintArea" localSheetId="44" hidden="1">HESAPLAMA17!$A$1:$BD$41</definedName>
    <definedName name="Z_E99924FF_40BE_437C_B107_39FDD9B81D77_.wvu.PrintArea" localSheetId="45" hidden="1">HESAPLAMA18!$A$1:$BD$41</definedName>
    <definedName name="Z_E99924FF_40BE_437C_B107_39FDD9B81D77_.wvu.PrintArea" localSheetId="46" hidden="1">HESAPLAMA19!$A$1:$BD$41</definedName>
    <definedName name="Z_E99924FF_40BE_437C_B107_39FDD9B81D77_.wvu.PrintArea" localSheetId="29" hidden="1">HESAPLAMA2!$A$1:$BD$41</definedName>
    <definedName name="Z_E99924FF_40BE_437C_B107_39FDD9B81D77_.wvu.PrintArea" localSheetId="47" hidden="1">HESAPLAMA20!$A$1:$BD$41</definedName>
    <definedName name="Z_E99924FF_40BE_437C_B107_39FDD9B81D77_.wvu.PrintArea" localSheetId="48" hidden="1">HESAPLAMA21!$A$1:$BD$41</definedName>
    <definedName name="Z_E99924FF_40BE_437C_B107_39FDD9B81D77_.wvu.PrintArea" localSheetId="49" hidden="1">HESAPLAMA22!$A$1:$BD$41</definedName>
    <definedName name="Z_E99924FF_40BE_437C_B107_39FDD9B81D77_.wvu.PrintArea" localSheetId="50" hidden="1">HESAPLAMA23!$A$1:$BD$41</definedName>
    <definedName name="Z_E99924FF_40BE_437C_B107_39FDD9B81D77_.wvu.PrintArea" localSheetId="51" hidden="1">HESAPLAMA24!$A$1:$BD$41</definedName>
    <definedName name="Z_E99924FF_40BE_437C_B107_39FDD9B81D77_.wvu.PrintArea" localSheetId="52" hidden="1">HESAPLAMA25!$A$1:$BD$41</definedName>
    <definedName name="Z_E99924FF_40BE_437C_B107_39FDD9B81D77_.wvu.PrintArea" localSheetId="30" hidden="1">HESAPLAMA3!$A$1:$BD$41</definedName>
    <definedName name="Z_E99924FF_40BE_437C_B107_39FDD9B81D77_.wvu.PrintArea" localSheetId="31" hidden="1">HESAPLAMA4!$A$1:$BD$41</definedName>
    <definedName name="Z_E99924FF_40BE_437C_B107_39FDD9B81D77_.wvu.PrintArea" localSheetId="32" hidden="1">HESAPLAMA5!$A$1:$BD$41</definedName>
    <definedName name="Z_E99924FF_40BE_437C_B107_39FDD9B81D77_.wvu.PrintArea" localSheetId="33" hidden="1">HESAPLAMA6!$A$1:$BD$41</definedName>
    <definedName name="Z_E99924FF_40BE_437C_B107_39FDD9B81D77_.wvu.PrintArea" localSheetId="34" hidden="1">HESAPLAMA7!$A$1:$BD$41</definedName>
    <definedName name="Z_E99924FF_40BE_437C_B107_39FDD9B81D77_.wvu.PrintArea" localSheetId="35" hidden="1">HESAPLAMA8!$A$1:$BD$41</definedName>
    <definedName name="Z_E99924FF_40BE_437C_B107_39FDD9B81D77_.wvu.PrintArea" localSheetId="36" hidden="1">HESAPLAMA9!$A$1:$BD$41</definedName>
    <definedName name="Z_E99924FF_40BE_437C_B107_39FDD9B81D77_.wvu.PrintArea" localSheetId="2" hidden="1">'SP1'!$A$1:$BR$177</definedName>
    <definedName name="Z_E99924FF_40BE_437C_B107_39FDD9B81D77_.wvu.PrintArea" localSheetId="11" hidden="1">'SP10'!$A$1:$BR$177</definedName>
    <definedName name="Z_E99924FF_40BE_437C_B107_39FDD9B81D77_.wvu.PrintArea" localSheetId="12" hidden="1">'SP11'!$A$1:$BR$177</definedName>
    <definedName name="Z_E99924FF_40BE_437C_B107_39FDD9B81D77_.wvu.PrintArea" localSheetId="13" hidden="1">'SP12'!$A$1:$BR$177</definedName>
    <definedName name="Z_E99924FF_40BE_437C_B107_39FDD9B81D77_.wvu.PrintArea" localSheetId="14" hidden="1">'SP13'!$A$1:$BR$177</definedName>
    <definedName name="Z_E99924FF_40BE_437C_B107_39FDD9B81D77_.wvu.PrintArea" localSheetId="15" hidden="1">'SP14'!$A$1:$BR$177</definedName>
    <definedName name="Z_E99924FF_40BE_437C_B107_39FDD9B81D77_.wvu.PrintArea" localSheetId="16" hidden="1">'SP15'!$A$1:$BR$177</definedName>
    <definedName name="Z_E99924FF_40BE_437C_B107_39FDD9B81D77_.wvu.PrintArea" localSheetId="17" hidden="1">'SP16'!$A$1:$BR$177</definedName>
    <definedName name="Z_E99924FF_40BE_437C_B107_39FDD9B81D77_.wvu.PrintArea" localSheetId="18" hidden="1">'SP17'!$A$1:$BR$177</definedName>
    <definedName name="Z_E99924FF_40BE_437C_B107_39FDD9B81D77_.wvu.PrintArea" localSheetId="19" hidden="1">'SP18'!$A$1:$BR$177</definedName>
    <definedName name="Z_E99924FF_40BE_437C_B107_39FDD9B81D77_.wvu.PrintArea" localSheetId="20" hidden="1">'SP19'!$A$1:$BR$177</definedName>
    <definedName name="Z_E99924FF_40BE_437C_B107_39FDD9B81D77_.wvu.PrintArea" localSheetId="3" hidden="1">'SP2'!$A$1:$BR$177</definedName>
    <definedName name="Z_E99924FF_40BE_437C_B107_39FDD9B81D77_.wvu.PrintArea" localSheetId="21" hidden="1">'SP20'!$A$1:$BR$177</definedName>
    <definedName name="Z_E99924FF_40BE_437C_B107_39FDD9B81D77_.wvu.PrintArea" localSheetId="22" hidden="1">'SP21'!$A$1:$BR$177</definedName>
    <definedName name="Z_E99924FF_40BE_437C_B107_39FDD9B81D77_.wvu.PrintArea" localSheetId="23" hidden="1">'SP22'!$A$1:$BR$177</definedName>
    <definedName name="Z_E99924FF_40BE_437C_B107_39FDD9B81D77_.wvu.PrintArea" localSheetId="24" hidden="1">'SP23'!$A$1:$BR$177</definedName>
    <definedName name="Z_E99924FF_40BE_437C_B107_39FDD9B81D77_.wvu.PrintArea" localSheetId="25" hidden="1">'SP24'!$A$1:$BR$177</definedName>
    <definedName name="Z_E99924FF_40BE_437C_B107_39FDD9B81D77_.wvu.PrintArea" localSheetId="26" hidden="1">'SP25'!$A$1:$BR$177</definedName>
    <definedName name="Z_E99924FF_40BE_437C_B107_39FDD9B81D77_.wvu.PrintArea" localSheetId="4" hidden="1">'SP3'!$A$1:$BR$177</definedName>
    <definedName name="Z_E99924FF_40BE_437C_B107_39FDD9B81D77_.wvu.PrintArea" localSheetId="5" hidden="1">'SP4'!$A$1:$BR$177</definedName>
    <definedName name="Z_E99924FF_40BE_437C_B107_39FDD9B81D77_.wvu.PrintArea" localSheetId="6" hidden="1">'SP5'!$A$1:$BR$177</definedName>
    <definedName name="Z_E99924FF_40BE_437C_B107_39FDD9B81D77_.wvu.PrintArea" localSheetId="7" hidden="1">'SP6'!$A$1:$BR$177</definedName>
    <definedName name="Z_E99924FF_40BE_437C_B107_39FDD9B81D77_.wvu.PrintArea" localSheetId="8" hidden="1">'SP7'!$A$1:$BR$177</definedName>
    <definedName name="Z_E99924FF_40BE_437C_B107_39FDD9B81D77_.wvu.PrintArea" localSheetId="9" hidden="1">'SP8'!$A$1:$BR$177</definedName>
    <definedName name="Z_E99924FF_40BE_437C_B107_39FDD9B81D77_.wvu.PrintArea" localSheetId="10" hidden="1">'SP9'!$A$1:$BR$177</definedName>
  </definedNames>
  <calcPr calcId="191029"/>
  <customWorkbookViews>
    <customWorkbookView name="PC - Kişisel Görünüm" guid="{E99924FF-40BE-437C-B107-39FDD9B81D77}" mergeInterval="0" personalView="1" maximized="1" xWindow="1" yWindow="1" windowWidth="1600" windowHeight="671" tabRatio="865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53" l="1"/>
  <c r="P14" i="2"/>
  <c r="P19" i="2"/>
  <c r="M5" i="2"/>
  <c r="AN28" i="1"/>
  <c r="AN4" i="1"/>
  <c r="AN5" i="1" s="1"/>
  <c r="AN6" i="1" s="1"/>
  <c r="AN7" i="1" s="1"/>
  <c r="AN8" i="1" s="1"/>
  <c r="AN9" i="1" s="1"/>
  <c r="AN10" i="1" s="1"/>
  <c r="AN11" i="1" s="1"/>
  <c r="AN12" i="1" s="1"/>
  <c r="AN13" i="1" s="1"/>
  <c r="AN14" i="1" s="1"/>
  <c r="AN15" i="1" s="1"/>
  <c r="AN16" i="1" s="1"/>
  <c r="AN17" i="1" s="1"/>
  <c r="AN18" i="1" s="1"/>
  <c r="AN19" i="1" s="1"/>
  <c r="AN20" i="1" s="1"/>
  <c r="AN21" i="1" s="1"/>
  <c r="AN22" i="1" s="1"/>
  <c r="AN23" i="1" s="1"/>
  <c r="AN24" i="1" s="1"/>
  <c r="AN25" i="1" s="1"/>
  <c r="AN26" i="1" s="1"/>
  <c r="AN27" i="1" s="1"/>
  <c r="AO4" i="1" l="1"/>
  <c r="O33" i="53"/>
  <c r="O32" i="53"/>
  <c r="O31" i="53"/>
  <c r="O30" i="53"/>
  <c r="O29" i="53"/>
  <c r="Q29" i="53"/>
  <c r="P29" i="53" s="1"/>
  <c r="R29" i="53" s="1"/>
  <c r="O28" i="53"/>
  <c r="O27" i="53"/>
  <c r="O26" i="53"/>
  <c r="O25" i="53"/>
  <c r="O24" i="53"/>
  <c r="O23" i="53"/>
  <c r="Q23" i="53"/>
  <c r="O22" i="53"/>
  <c r="O21" i="53"/>
  <c r="Q20" i="53"/>
  <c r="O20" i="53"/>
  <c r="P20" i="53"/>
  <c r="R20" i="53" s="1"/>
  <c r="O19" i="53"/>
  <c r="O18" i="53"/>
  <c r="Q18" i="53"/>
  <c r="P18" i="53" s="1"/>
  <c r="R18" i="53" s="1"/>
  <c r="O17" i="53"/>
  <c r="Q17" i="53"/>
  <c r="O16" i="53"/>
  <c r="O15" i="53"/>
  <c r="O14" i="53"/>
  <c r="O13" i="53"/>
  <c r="Q13" i="53"/>
  <c r="P13" i="53" s="1"/>
  <c r="R13" i="53" s="1"/>
  <c r="O12" i="53"/>
  <c r="Q12" i="53"/>
  <c r="P12" i="53" s="1"/>
  <c r="R12" i="53" s="1"/>
  <c r="O11" i="53"/>
  <c r="O10" i="53"/>
  <c r="O9" i="53"/>
  <c r="M4" i="53"/>
  <c r="P21" i="53" l="1"/>
  <c r="R21" i="53" s="1"/>
  <c r="Q28" i="53"/>
  <c r="P28" i="53" s="1"/>
  <c r="R28" i="53" s="1"/>
  <c r="Q33" i="53"/>
  <c r="P33" i="53" s="1"/>
  <c r="R33" i="53" s="1"/>
  <c r="P17" i="53"/>
  <c r="R17" i="53" s="1"/>
  <c r="Q11" i="53"/>
  <c r="L34" i="53"/>
  <c r="Q27" i="53"/>
  <c r="P27" i="53" s="1"/>
  <c r="R27" i="53" s="1"/>
  <c r="P23" i="53"/>
  <c r="R23" i="53" s="1"/>
  <c r="Q21" i="53"/>
  <c r="Q10" i="53"/>
  <c r="Q26" i="53"/>
  <c r="P26" i="53" s="1"/>
  <c r="R26" i="53" s="1"/>
  <c r="Q16" i="53"/>
  <c r="P16" i="53" s="1"/>
  <c r="R16" i="53" s="1"/>
  <c r="Q15" i="53"/>
  <c r="P15" i="53" s="1"/>
  <c r="R15" i="53" s="1"/>
  <c r="Q31" i="53"/>
  <c r="P31" i="53" s="1"/>
  <c r="R31" i="53" s="1"/>
  <c r="P11" i="53"/>
  <c r="R11" i="53" s="1"/>
  <c r="Q30" i="53"/>
  <c r="P30" i="53" s="1"/>
  <c r="R30" i="53" s="1"/>
  <c r="Q14" i="53"/>
  <c r="P14" i="53" s="1"/>
  <c r="R14" i="53" s="1"/>
  <c r="P10" i="53"/>
  <c r="R10" i="53" s="1"/>
  <c r="Q22" i="53" l="1"/>
  <c r="P22" i="53" s="1"/>
  <c r="R22" i="53" s="1"/>
  <c r="Q24" i="53"/>
  <c r="P24" i="53"/>
  <c r="R24" i="53" s="1"/>
  <c r="E34" i="53"/>
  <c r="G34" i="53" s="1"/>
  <c r="Q25" i="53"/>
  <c r="P25" i="53" s="1"/>
  <c r="R25" i="53" s="1"/>
  <c r="Q19" i="53"/>
  <c r="P19" i="53"/>
  <c r="R19" i="53" s="1"/>
  <c r="Q32" i="53"/>
  <c r="P32" i="53" s="1"/>
  <c r="R32" i="53" s="1"/>
  <c r="J15" i="29" l="1"/>
  <c r="F83" i="4" s="1"/>
  <c r="AG153" i="3"/>
  <c r="AG152" i="3"/>
  <c r="AG151" i="3"/>
  <c r="AG150" i="3"/>
  <c r="AG147" i="3"/>
  <c r="AG146" i="3"/>
  <c r="AG145" i="3"/>
  <c r="AG142" i="3"/>
  <c r="AG141" i="3"/>
  <c r="AG140" i="3"/>
  <c r="AG135" i="3"/>
  <c r="AG134" i="3"/>
  <c r="AG133" i="3"/>
  <c r="J15" i="30"/>
  <c r="F83" i="5" s="1"/>
  <c r="J15" i="31"/>
  <c r="F83" i="6" s="1"/>
  <c r="J15" i="32"/>
  <c r="F83" i="7" s="1"/>
  <c r="J15" i="37"/>
  <c r="AN38" i="12" s="1"/>
  <c r="J15" i="38"/>
  <c r="AN38" i="13" s="1"/>
  <c r="J15" i="45"/>
  <c r="F83" i="20" s="1"/>
  <c r="J15" i="48"/>
  <c r="F83" i="23" s="1"/>
  <c r="J15" i="49"/>
  <c r="AN38" i="24" s="1"/>
  <c r="AG153" i="27"/>
  <c r="AG152" i="27"/>
  <c r="AG151" i="27"/>
  <c r="AG150" i="27"/>
  <c r="AG147" i="27"/>
  <c r="AG146" i="27"/>
  <c r="AG145" i="27"/>
  <c r="AG142" i="27"/>
  <c r="AG141" i="27"/>
  <c r="AG140" i="27"/>
  <c r="AG135" i="27"/>
  <c r="AG134" i="27"/>
  <c r="AG133" i="27"/>
  <c r="AP40" i="52"/>
  <c r="AP38" i="52"/>
  <c r="T125" i="27" s="1"/>
  <c r="AP36" i="52"/>
  <c r="T124" i="27" s="1"/>
  <c r="Q38" i="52"/>
  <c r="O38" i="52"/>
  <c r="M38" i="52"/>
  <c r="J38" i="52"/>
  <c r="Q26" i="52"/>
  <c r="Q14" i="52"/>
  <c r="AD14" i="52" s="1"/>
  <c r="Q13" i="52"/>
  <c r="AD13" i="52" s="1"/>
  <c r="BA8" i="52"/>
  <c r="BE129" i="27" s="1"/>
  <c r="AX8" i="52"/>
  <c r="O12" i="52" s="1"/>
  <c r="AU8" i="52"/>
  <c r="M12" i="52" s="1"/>
  <c r="AR8" i="52"/>
  <c r="O13" i="52" s="1"/>
  <c r="AO8" i="52"/>
  <c r="M13" i="52" s="1"/>
  <c r="AL8" i="52"/>
  <c r="O14" i="52" s="1"/>
  <c r="AI8" i="52"/>
  <c r="M14" i="52" s="1"/>
  <c r="AE8" i="52"/>
  <c r="O34" i="52" s="1"/>
  <c r="AB8" i="52"/>
  <c r="M33" i="52" s="1"/>
  <c r="Y8" i="52"/>
  <c r="O19" i="52" s="1"/>
  <c r="V8" i="52"/>
  <c r="M25" i="52" s="1"/>
  <c r="Q8" i="52"/>
  <c r="F33" i="2" s="1"/>
  <c r="K8" i="52"/>
  <c r="F8" i="52"/>
  <c r="J12" i="52" s="1"/>
  <c r="AS98" i="27" s="1"/>
  <c r="A8" i="52"/>
  <c r="U40" i="52"/>
  <c r="U39" i="52"/>
  <c r="AP34" i="52"/>
  <c r="T123" i="27" s="1"/>
  <c r="S27" i="52"/>
  <c r="BT4" i="52"/>
  <c r="BR4" i="52"/>
  <c r="AT4" i="52"/>
  <c r="AG153" i="26"/>
  <c r="AG152" i="26"/>
  <c r="AG151" i="26"/>
  <c r="AG150" i="26"/>
  <c r="AG147" i="26"/>
  <c r="AG146" i="26"/>
  <c r="AG145" i="26"/>
  <c r="AG142" i="26"/>
  <c r="AG141" i="26"/>
  <c r="AG140" i="26"/>
  <c r="AG135" i="26"/>
  <c r="AG134" i="26"/>
  <c r="AG133" i="26"/>
  <c r="AP40" i="51"/>
  <c r="AP38" i="51"/>
  <c r="H32" i="2" s="1"/>
  <c r="AP36" i="51"/>
  <c r="T124" i="26" s="1"/>
  <c r="Q38" i="51"/>
  <c r="O38" i="51"/>
  <c r="M38" i="51"/>
  <c r="J38" i="51"/>
  <c r="Q26" i="51"/>
  <c r="AD26" i="51" s="1"/>
  <c r="Q14" i="51"/>
  <c r="Q13" i="51"/>
  <c r="AD13" i="51" s="1"/>
  <c r="BA8" i="51"/>
  <c r="BE129" i="26" s="1"/>
  <c r="AX8" i="51"/>
  <c r="AU8" i="51"/>
  <c r="M12" i="51" s="1"/>
  <c r="AR8" i="51"/>
  <c r="O13" i="51" s="1"/>
  <c r="AO8" i="51"/>
  <c r="M13" i="51" s="1"/>
  <c r="AL8" i="51"/>
  <c r="O14" i="51" s="1"/>
  <c r="AI8" i="51"/>
  <c r="M14" i="51" s="1"/>
  <c r="AE8" i="51"/>
  <c r="O34" i="51" s="1"/>
  <c r="AB8" i="51"/>
  <c r="M34" i="51" s="1"/>
  <c r="Y8" i="51"/>
  <c r="O25" i="51" s="1"/>
  <c r="V8" i="51"/>
  <c r="M32" i="51" s="1"/>
  <c r="Q8" i="51"/>
  <c r="F32" i="2" s="1"/>
  <c r="K8" i="51"/>
  <c r="F8" i="51"/>
  <c r="A8" i="51"/>
  <c r="U40" i="51"/>
  <c r="U39" i="51"/>
  <c r="AP34" i="51"/>
  <c r="T123" i="26" s="1"/>
  <c r="S27" i="51"/>
  <c r="BT4" i="51"/>
  <c r="BR4" i="51"/>
  <c r="AT4" i="51"/>
  <c r="AG153" i="25"/>
  <c r="AG152" i="25"/>
  <c r="AG151" i="25"/>
  <c r="AG150" i="25"/>
  <c r="AG147" i="25"/>
  <c r="AG146" i="25"/>
  <c r="AG145" i="25"/>
  <c r="AG142" i="25"/>
  <c r="AG141" i="25"/>
  <c r="AG140" i="25"/>
  <c r="AG135" i="25"/>
  <c r="AG134" i="25"/>
  <c r="AG133" i="25"/>
  <c r="AP40" i="50"/>
  <c r="AP38" i="50"/>
  <c r="H31" i="2" s="1"/>
  <c r="AP36" i="50"/>
  <c r="T124" i="25" s="1"/>
  <c r="Q38" i="50"/>
  <c r="O38" i="50"/>
  <c r="M38" i="50"/>
  <c r="J38" i="50"/>
  <c r="Q26" i="50"/>
  <c r="AD26" i="50" s="1"/>
  <c r="Q14" i="50"/>
  <c r="Q13" i="50"/>
  <c r="AD13" i="50" s="1"/>
  <c r="BA8" i="50"/>
  <c r="BE129" i="25" s="1"/>
  <c r="AX8" i="50"/>
  <c r="AU8" i="50"/>
  <c r="M12" i="50" s="1"/>
  <c r="AR8" i="50"/>
  <c r="O13" i="50" s="1"/>
  <c r="AO8" i="50"/>
  <c r="M13" i="50" s="1"/>
  <c r="AL8" i="50"/>
  <c r="O14" i="50" s="1"/>
  <c r="AI8" i="50"/>
  <c r="M14" i="50" s="1"/>
  <c r="AE8" i="50"/>
  <c r="O34" i="50" s="1"/>
  <c r="AB8" i="50"/>
  <c r="M34" i="50" s="1"/>
  <c r="Y8" i="50"/>
  <c r="O25" i="50" s="1"/>
  <c r="V8" i="50"/>
  <c r="M25" i="50" s="1"/>
  <c r="Q8" i="50"/>
  <c r="AZ129" i="25" s="1"/>
  <c r="K8" i="50"/>
  <c r="F8" i="50"/>
  <c r="A8" i="50"/>
  <c r="U40" i="50"/>
  <c r="U39" i="50"/>
  <c r="AP34" i="50"/>
  <c r="T123" i="25" s="1"/>
  <c r="S27" i="50"/>
  <c r="BT4" i="50"/>
  <c r="BR4" i="50"/>
  <c r="AT4" i="50"/>
  <c r="AG153" i="24"/>
  <c r="AG152" i="24"/>
  <c r="AG151" i="24"/>
  <c r="AG150" i="24"/>
  <c r="AG147" i="24"/>
  <c r="AG146" i="24"/>
  <c r="AG145" i="24"/>
  <c r="AG142" i="24"/>
  <c r="AG141" i="24"/>
  <c r="AG140" i="24"/>
  <c r="AG135" i="24"/>
  <c r="AG134" i="24"/>
  <c r="AG133" i="24"/>
  <c r="AP40" i="49"/>
  <c r="AP38" i="49"/>
  <c r="T125" i="24" s="1"/>
  <c r="AP36" i="49"/>
  <c r="T124" i="24" s="1"/>
  <c r="Q38" i="49"/>
  <c r="O38" i="49"/>
  <c r="M38" i="49"/>
  <c r="J38" i="49"/>
  <c r="Q26" i="49"/>
  <c r="AD26" i="49" s="1"/>
  <c r="Q14" i="49"/>
  <c r="Q13" i="49"/>
  <c r="AD13" i="49" s="1"/>
  <c r="BA8" i="49"/>
  <c r="BE129" i="24" s="1"/>
  <c r="AX8" i="49"/>
  <c r="O12" i="49" s="1"/>
  <c r="AU8" i="49"/>
  <c r="M12" i="49" s="1"/>
  <c r="AR8" i="49"/>
  <c r="O13" i="49" s="1"/>
  <c r="AO8" i="49"/>
  <c r="M13" i="49" s="1"/>
  <c r="AL8" i="49"/>
  <c r="O14" i="49" s="1"/>
  <c r="AI8" i="49"/>
  <c r="M14" i="49" s="1"/>
  <c r="AE8" i="49"/>
  <c r="O28" i="49" s="1"/>
  <c r="AB8" i="49"/>
  <c r="M34" i="49" s="1"/>
  <c r="Y8" i="49"/>
  <c r="O32" i="49" s="1"/>
  <c r="V8" i="49"/>
  <c r="M19" i="49" s="1"/>
  <c r="Q8" i="49"/>
  <c r="AZ129" i="24" s="1"/>
  <c r="K8" i="49"/>
  <c r="F8" i="49"/>
  <c r="J25" i="49" s="1"/>
  <c r="A8" i="49"/>
  <c r="U40" i="49"/>
  <c r="U39" i="49"/>
  <c r="AP34" i="49"/>
  <c r="T123" i="24" s="1"/>
  <c r="S27" i="49"/>
  <c r="BT4" i="49"/>
  <c r="BR4" i="49"/>
  <c r="AT4" i="49"/>
  <c r="AG153" i="23"/>
  <c r="AG152" i="23"/>
  <c r="AG151" i="23"/>
  <c r="AG150" i="23"/>
  <c r="AG147" i="23"/>
  <c r="AG146" i="23"/>
  <c r="AG145" i="23"/>
  <c r="AG142" i="23"/>
  <c r="AG141" i="23"/>
  <c r="AG140" i="23"/>
  <c r="AG135" i="23"/>
  <c r="AG134" i="23"/>
  <c r="AG133" i="23"/>
  <c r="AP40" i="48"/>
  <c r="AP38" i="48"/>
  <c r="H29" i="2" s="1"/>
  <c r="AP36" i="48"/>
  <c r="T124" i="23" s="1"/>
  <c r="Q38" i="48"/>
  <c r="O38" i="48"/>
  <c r="M38" i="48"/>
  <c r="J38" i="48"/>
  <c r="Q26" i="48"/>
  <c r="AD26" i="48" s="1"/>
  <c r="Q14" i="48"/>
  <c r="C22" i="48" s="1"/>
  <c r="Q13" i="48"/>
  <c r="AD13" i="48" s="1"/>
  <c r="BA8" i="48"/>
  <c r="BE129" i="23" s="1"/>
  <c r="AX8" i="48"/>
  <c r="O12" i="48" s="1"/>
  <c r="AU8" i="48"/>
  <c r="M12" i="48" s="1"/>
  <c r="AR8" i="48"/>
  <c r="O13" i="48" s="1"/>
  <c r="AO8" i="48"/>
  <c r="M13" i="48" s="1"/>
  <c r="AL8" i="48"/>
  <c r="O14" i="48" s="1"/>
  <c r="AI8" i="48"/>
  <c r="M14" i="48" s="1"/>
  <c r="AE8" i="48"/>
  <c r="O34" i="48" s="1"/>
  <c r="AB8" i="48"/>
  <c r="M34" i="48" s="1"/>
  <c r="Y8" i="48"/>
  <c r="O32" i="48" s="1"/>
  <c r="V8" i="48"/>
  <c r="M32" i="48" s="1"/>
  <c r="Q8" i="48"/>
  <c r="F29" i="2" s="1"/>
  <c r="K8" i="48"/>
  <c r="F8" i="48"/>
  <c r="J25" i="48" s="1"/>
  <c r="BC65" i="23" s="1"/>
  <c r="A8" i="48"/>
  <c r="U40" i="48"/>
  <c r="U39" i="48"/>
  <c r="AP34" i="48"/>
  <c r="T123" i="23" s="1"/>
  <c r="S27" i="48"/>
  <c r="O20" i="48"/>
  <c r="BT4" i="48"/>
  <c r="BR4" i="48"/>
  <c r="AT4" i="48"/>
  <c r="AG153" i="22"/>
  <c r="AG152" i="22"/>
  <c r="AG151" i="22"/>
  <c r="AG150" i="22"/>
  <c r="AG147" i="22"/>
  <c r="AG146" i="22"/>
  <c r="AG145" i="22"/>
  <c r="AG142" i="22"/>
  <c r="AG141" i="22"/>
  <c r="AG140" i="22"/>
  <c r="AG135" i="22"/>
  <c r="AG134" i="22"/>
  <c r="AG133" i="22"/>
  <c r="AP40" i="47"/>
  <c r="AP38" i="47"/>
  <c r="T125" i="22" s="1"/>
  <c r="AP36" i="47"/>
  <c r="T124" i="22" s="1"/>
  <c r="Q38" i="47"/>
  <c r="O38" i="47"/>
  <c r="M38" i="47"/>
  <c r="J38" i="47"/>
  <c r="Q26" i="47"/>
  <c r="Q14" i="47"/>
  <c r="Q13" i="47"/>
  <c r="AD13" i="47" s="1"/>
  <c r="BA8" i="47"/>
  <c r="BE129" i="22" s="1"/>
  <c r="AX8" i="47"/>
  <c r="O12" i="47" s="1"/>
  <c r="AU8" i="47"/>
  <c r="M12" i="47" s="1"/>
  <c r="AR8" i="47"/>
  <c r="O13" i="47" s="1"/>
  <c r="AO8" i="47"/>
  <c r="M13" i="47" s="1"/>
  <c r="AL8" i="47"/>
  <c r="O14" i="47" s="1"/>
  <c r="AI8" i="47"/>
  <c r="M14" i="47" s="1"/>
  <c r="AE8" i="47"/>
  <c r="BM75" i="22" s="1"/>
  <c r="AB8" i="47"/>
  <c r="M34" i="47" s="1"/>
  <c r="Y8" i="47"/>
  <c r="O25" i="47" s="1"/>
  <c r="V8" i="47"/>
  <c r="M19" i="47" s="1"/>
  <c r="Q8" i="47"/>
  <c r="AZ129" i="22" s="1"/>
  <c r="K8" i="47"/>
  <c r="F8" i="47"/>
  <c r="A8" i="47"/>
  <c r="U40" i="47"/>
  <c r="U39" i="47"/>
  <c r="AP34" i="47"/>
  <c r="T123" i="22" s="1"/>
  <c r="S27" i="47"/>
  <c r="BT4" i="47"/>
  <c r="BR4" i="47"/>
  <c r="AT4" i="47"/>
  <c r="AG153" i="21"/>
  <c r="AG152" i="21"/>
  <c r="AG151" i="21"/>
  <c r="AG150" i="21"/>
  <c r="AG147" i="21"/>
  <c r="AG146" i="21"/>
  <c r="AG145" i="21"/>
  <c r="AG142" i="21"/>
  <c r="AG141" i="21"/>
  <c r="AG140" i="21"/>
  <c r="AG135" i="21"/>
  <c r="AG134" i="21"/>
  <c r="AG133" i="21"/>
  <c r="AP40" i="46"/>
  <c r="AP38" i="46"/>
  <c r="H27" i="2" s="1"/>
  <c r="AP36" i="46"/>
  <c r="T124" i="21" s="1"/>
  <c r="Q38" i="46"/>
  <c r="O38" i="46"/>
  <c r="M38" i="46"/>
  <c r="J38" i="46"/>
  <c r="Q26" i="46"/>
  <c r="S26" i="46" s="1"/>
  <c r="Q14" i="46"/>
  <c r="Q13" i="46"/>
  <c r="AD13" i="46" s="1"/>
  <c r="BA8" i="46"/>
  <c r="BE129" i="21" s="1"/>
  <c r="AX8" i="46"/>
  <c r="AU8" i="46"/>
  <c r="M12" i="46" s="1"/>
  <c r="AR8" i="46"/>
  <c r="AO8" i="46"/>
  <c r="M13" i="46" s="1"/>
  <c r="AL8" i="46"/>
  <c r="O14" i="46" s="1"/>
  <c r="AI8" i="46"/>
  <c r="M14" i="46" s="1"/>
  <c r="AE8" i="46"/>
  <c r="O33" i="46" s="1"/>
  <c r="AB8" i="46"/>
  <c r="M20" i="46" s="1"/>
  <c r="Y8" i="46"/>
  <c r="V8" i="46"/>
  <c r="M25" i="46" s="1"/>
  <c r="Q8" i="46"/>
  <c r="AZ129" i="21" s="1"/>
  <c r="K8" i="46"/>
  <c r="F8" i="46"/>
  <c r="A8" i="46"/>
  <c r="U40" i="46"/>
  <c r="U39" i="46"/>
  <c r="AP34" i="46"/>
  <c r="T123" i="21" s="1"/>
  <c r="S27" i="46"/>
  <c r="BT4" i="46"/>
  <c r="BR4" i="46"/>
  <c r="AT4" i="46"/>
  <c r="AG153" i="20"/>
  <c r="AG152" i="20"/>
  <c r="AG151" i="20"/>
  <c r="AG150" i="20"/>
  <c r="AG147" i="20"/>
  <c r="AG146" i="20"/>
  <c r="AG145" i="20"/>
  <c r="AG142" i="20"/>
  <c r="AG141" i="20"/>
  <c r="AG140" i="20"/>
  <c r="AG135" i="20"/>
  <c r="AG134" i="20"/>
  <c r="AG133" i="20"/>
  <c r="AG153" i="14"/>
  <c r="AG152" i="14"/>
  <c r="AG151" i="14"/>
  <c r="AG150" i="14"/>
  <c r="AG147" i="14"/>
  <c r="AG146" i="14"/>
  <c r="AG145" i="14"/>
  <c r="AG142" i="14"/>
  <c r="AG141" i="14"/>
  <c r="AG140" i="14"/>
  <c r="AG135" i="14"/>
  <c r="AG134" i="14"/>
  <c r="AG133" i="14"/>
  <c r="AP40" i="45"/>
  <c r="AP38" i="45"/>
  <c r="H26" i="2" s="1"/>
  <c r="AP36" i="45"/>
  <c r="T124" i="20" s="1"/>
  <c r="Q38" i="45"/>
  <c r="O38" i="45"/>
  <c r="M38" i="45"/>
  <c r="J38" i="45"/>
  <c r="Q26" i="45"/>
  <c r="Q14" i="45"/>
  <c r="Q13" i="45"/>
  <c r="AD13" i="45" s="1"/>
  <c r="BA8" i="45"/>
  <c r="BE129" i="20" s="1"/>
  <c r="AX8" i="45"/>
  <c r="O12" i="45" s="1"/>
  <c r="AU8" i="45"/>
  <c r="M12" i="45" s="1"/>
  <c r="AR8" i="45"/>
  <c r="O13" i="45" s="1"/>
  <c r="AO8" i="45"/>
  <c r="M13" i="45" s="1"/>
  <c r="AL8" i="45"/>
  <c r="O14" i="45" s="1"/>
  <c r="AI8" i="45"/>
  <c r="M14" i="45" s="1"/>
  <c r="AE8" i="45"/>
  <c r="O28" i="45" s="1"/>
  <c r="AB8" i="45"/>
  <c r="M33" i="45" s="1"/>
  <c r="Y8" i="45"/>
  <c r="O19" i="45" s="1"/>
  <c r="V8" i="45"/>
  <c r="M25" i="45" s="1"/>
  <c r="Q8" i="45"/>
  <c r="K8" i="45"/>
  <c r="F8" i="45"/>
  <c r="A29" i="45" s="1"/>
  <c r="A8" i="45"/>
  <c r="J13" i="45" s="1"/>
  <c r="AG153" i="19"/>
  <c r="AG152" i="19"/>
  <c r="AG151" i="19"/>
  <c r="AG150" i="19"/>
  <c r="AG147" i="19"/>
  <c r="AG146" i="19"/>
  <c r="AG145" i="19"/>
  <c r="AG142" i="19"/>
  <c r="AG141" i="19"/>
  <c r="AG140" i="19"/>
  <c r="AG135" i="19"/>
  <c r="AG134" i="19"/>
  <c r="AG133" i="19"/>
  <c r="U40" i="45"/>
  <c r="U39" i="45"/>
  <c r="AP34" i="45"/>
  <c r="T123" i="20" s="1"/>
  <c r="S27" i="45"/>
  <c r="BT4" i="45"/>
  <c r="BR4" i="45"/>
  <c r="AT4" i="45"/>
  <c r="AP40" i="43"/>
  <c r="AP38" i="43"/>
  <c r="H24" i="2" s="1"/>
  <c r="AP36" i="43"/>
  <c r="T124" i="18" s="1"/>
  <c r="AP40" i="44"/>
  <c r="AP38" i="44"/>
  <c r="H25" i="2" s="1"/>
  <c r="AP36" i="44"/>
  <c r="T124" i="19" s="1"/>
  <c r="Q38" i="44"/>
  <c r="O38" i="44"/>
  <c r="M38" i="44"/>
  <c r="J38" i="44"/>
  <c r="Q26" i="44"/>
  <c r="Q14" i="44"/>
  <c r="Q13" i="44"/>
  <c r="AD13" i="44" s="1"/>
  <c r="BA8" i="44"/>
  <c r="BE129" i="19" s="1"/>
  <c r="AX8" i="44"/>
  <c r="O12" i="44" s="1"/>
  <c r="AU8" i="44"/>
  <c r="M12" i="44" s="1"/>
  <c r="AR8" i="44"/>
  <c r="O13" i="44" s="1"/>
  <c r="AO8" i="44"/>
  <c r="M13" i="44" s="1"/>
  <c r="AL8" i="44"/>
  <c r="O14" i="44" s="1"/>
  <c r="AI8" i="44"/>
  <c r="AE8" i="44"/>
  <c r="BM75" i="19" s="1"/>
  <c r="AB8" i="44"/>
  <c r="M34" i="44" s="1"/>
  <c r="Y8" i="44"/>
  <c r="O25" i="44" s="1"/>
  <c r="V8" i="44"/>
  <c r="M25" i="44" s="1"/>
  <c r="Q8" i="44"/>
  <c r="F25" i="2" s="1"/>
  <c r="G25" i="2" s="1"/>
  <c r="K8" i="44"/>
  <c r="F8" i="44"/>
  <c r="A8" i="44"/>
  <c r="J13" i="44" s="1"/>
  <c r="V88" i="19" s="1"/>
  <c r="U40" i="44"/>
  <c r="U39" i="44"/>
  <c r="AP34" i="44"/>
  <c r="T123" i="19" s="1"/>
  <c r="S27" i="44"/>
  <c r="BT4" i="44"/>
  <c r="BR4" i="44"/>
  <c r="AT4" i="44"/>
  <c r="AG153" i="18"/>
  <c r="AG152" i="18"/>
  <c r="AG151" i="18"/>
  <c r="AG150" i="18"/>
  <c r="AG147" i="18"/>
  <c r="AG146" i="18"/>
  <c r="AG145" i="18"/>
  <c r="AG142" i="18"/>
  <c r="AG141" i="18"/>
  <c r="AG140" i="18"/>
  <c r="AG135" i="18"/>
  <c r="AG134" i="18"/>
  <c r="AG133" i="18"/>
  <c r="Q38" i="43"/>
  <c r="O38" i="43"/>
  <c r="M38" i="43"/>
  <c r="J38" i="43"/>
  <c r="Q26" i="43"/>
  <c r="S26" i="43" s="1"/>
  <c r="Q14" i="43"/>
  <c r="Q13" i="43"/>
  <c r="AD13" i="43" s="1"/>
  <c r="BA8" i="43"/>
  <c r="BE129" i="18" s="1"/>
  <c r="BE150" i="18" s="1"/>
  <c r="AX8" i="43"/>
  <c r="O12" i="43" s="1"/>
  <c r="AU8" i="43"/>
  <c r="M12" i="43" s="1"/>
  <c r="AR8" i="43"/>
  <c r="O13" i="43" s="1"/>
  <c r="AO8" i="43"/>
  <c r="M13" i="43" s="1"/>
  <c r="AL8" i="43"/>
  <c r="O14" i="43" s="1"/>
  <c r="AI8" i="43"/>
  <c r="M14" i="43" s="1"/>
  <c r="AE8" i="43"/>
  <c r="O27" i="43" s="1"/>
  <c r="AB8" i="43"/>
  <c r="M27" i="43" s="1"/>
  <c r="Y8" i="43"/>
  <c r="O19" i="43" s="1"/>
  <c r="V8" i="43"/>
  <c r="M25" i="43" s="1"/>
  <c r="Q8" i="43"/>
  <c r="AZ129" i="18" s="1"/>
  <c r="K8" i="43"/>
  <c r="F8" i="43"/>
  <c r="J12" i="43" s="1"/>
  <c r="A8" i="43"/>
  <c r="U40" i="43"/>
  <c r="U39" i="43"/>
  <c r="AP34" i="43"/>
  <c r="T123" i="18" s="1"/>
  <c r="S27" i="43"/>
  <c r="BT4" i="43"/>
  <c r="BR4" i="43"/>
  <c r="AT4" i="43"/>
  <c r="Q38" i="42"/>
  <c r="O38" i="42"/>
  <c r="M38" i="42"/>
  <c r="J38" i="42"/>
  <c r="Q26" i="42"/>
  <c r="S26" i="42" s="1"/>
  <c r="Q14" i="42"/>
  <c r="Q13" i="42"/>
  <c r="AD13" i="42" s="1"/>
  <c r="BA8" i="42"/>
  <c r="BE129" i="17" s="1"/>
  <c r="AX8" i="42"/>
  <c r="O12" i="42" s="1"/>
  <c r="AU8" i="42"/>
  <c r="M12" i="42" s="1"/>
  <c r="AR8" i="42"/>
  <c r="O13" i="42" s="1"/>
  <c r="AO8" i="42"/>
  <c r="M13" i="42" s="1"/>
  <c r="AL8" i="42"/>
  <c r="O14" i="42" s="1"/>
  <c r="AI8" i="42"/>
  <c r="M14" i="42" s="1"/>
  <c r="AE8" i="42"/>
  <c r="O28" i="42" s="1"/>
  <c r="AB8" i="42"/>
  <c r="M27" i="42" s="1"/>
  <c r="Y8" i="42"/>
  <c r="V8" i="42"/>
  <c r="M25" i="42" s="1"/>
  <c r="Q8" i="42"/>
  <c r="F23" i="2" s="1"/>
  <c r="G23" i="2" s="1"/>
  <c r="K8" i="42"/>
  <c r="F8" i="42"/>
  <c r="J12" i="42" s="1"/>
  <c r="A8" i="42"/>
  <c r="J13" i="42" s="1"/>
  <c r="AP34" i="42"/>
  <c r="T123" i="17" s="1"/>
  <c r="Q38" i="41"/>
  <c r="O38" i="41"/>
  <c r="M38" i="41"/>
  <c r="J38" i="41"/>
  <c r="Q26" i="41"/>
  <c r="Q28" i="41" s="1"/>
  <c r="S28" i="41" s="1"/>
  <c r="Q14" i="41"/>
  <c r="Q13" i="41"/>
  <c r="AD13" i="41" s="1"/>
  <c r="BA8" i="41"/>
  <c r="BE129" i="16" s="1"/>
  <c r="BE142" i="16" s="1"/>
  <c r="AX8" i="41"/>
  <c r="O12" i="41" s="1"/>
  <c r="AU8" i="41"/>
  <c r="M12" i="41" s="1"/>
  <c r="AR8" i="41"/>
  <c r="O13" i="41" s="1"/>
  <c r="AO8" i="41"/>
  <c r="M13" i="41" s="1"/>
  <c r="AL8" i="41"/>
  <c r="O14" i="41" s="1"/>
  <c r="AI8" i="41"/>
  <c r="M14" i="41" s="1"/>
  <c r="AE8" i="41"/>
  <c r="AB8" i="41"/>
  <c r="M28" i="41" s="1"/>
  <c r="Y8" i="41"/>
  <c r="O25" i="41" s="1"/>
  <c r="V8" i="41"/>
  <c r="M19" i="41" s="1"/>
  <c r="Q8" i="41"/>
  <c r="AZ129" i="16" s="1"/>
  <c r="K8" i="41"/>
  <c r="F8" i="41"/>
  <c r="J25" i="41" s="1"/>
  <c r="A8" i="41"/>
  <c r="J13" i="41" s="1"/>
  <c r="AP34" i="41"/>
  <c r="T123" i="16" s="1"/>
  <c r="AP34" i="40"/>
  <c r="T123" i="15" s="1"/>
  <c r="Q38" i="40"/>
  <c r="O38" i="40"/>
  <c r="M38" i="40"/>
  <c r="J38" i="40"/>
  <c r="Q26" i="40"/>
  <c r="Q28" i="40" s="1"/>
  <c r="S28" i="40" s="1"/>
  <c r="Q14" i="40"/>
  <c r="AD14" i="40" s="1"/>
  <c r="Q13" i="40"/>
  <c r="AD13" i="40" s="1"/>
  <c r="BA8" i="40"/>
  <c r="BE129" i="15" s="1"/>
  <c r="BE142" i="15" s="1"/>
  <c r="AX8" i="40"/>
  <c r="O12" i="40" s="1"/>
  <c r="AU8" i="40"/>
  <c r="M12" i="40" s="1"/>
  <c r="AR8" i="40"/>
  <c r="AO8" i="40"/>
  <c r="M13" i="40" s="1"/>
  <c r="AL8" i="40"/>
  <c r="O14" i="40" s="1"/>
  <c r="AI8" i="40"/>
  <c r="M14" i="40" s="1"/>
  <c r="AE8" i="40"/>
  <c r="BM75" i="15" s="1"/>
  <c r="AB8" i="40"/>
  <c r="Y8" i="40"/>
  <c r="O25" i="40" s="1"/>
  <c r="V8" i="40"/>
  <c r="M32" i="40" s="1"/>
  <c r="Q8" i="40"/>
  <c r="F21" i="2" s="1"/>
  <c r="G21" i="2" s="1"/>
  <c r="K8" i="40"/>
  <c r="F8" i="40"/>
  <c r="J12" i="40" s="1"/>
  <c r="A8" i="40"/>
  <c r="J13" i="40" s="1"/>
  <c r="AP40" i="39"/>
  <c r="AP38" i="39"/>
  <c r="H20" i="2" s="1"/>
  <c r="AP36" i="39"/>
  <c r="T124" i="14" s="1"/>
  <c r="Q38" i="39"/>
  <c r="O38" i="39"/>
  <c r="M38" i="39"/>
  <c r="J38" i="39"/>
  <c r="Q26" i="39"/>
  <c r="S26" i="39" s="1"/>
  <c r="Q14" i="39"/>
  <c r="Q13" i="39"/>
  <c r="BA8" i="39"/>
  <c r="BE129" i="14" s="1"/>
  <c r="AX8" i="39"/>
  <c r="O12" i="39" s="1"/>
  <c r="AU8" i="39"/>
  <c r="M12" i="39" s="1"/>
  <c r="AR8" i="39"/>
  <c r="AO8" i="39"/>
  <c r="M13" i="39" s="1"/>
  <c r="AL8" i="39"/>
  <c r="O14" i="39" s="1"/>
  <c r="AI8" i="39"/>
  <c r="M14" i="39" s="1"/>
  <c r="AE8" i="39"/>
  <c r="O27" i="39" s="1"/>
  <c r="AB8" i="39"/>
  <c r="M27" i="39" s="1"/>
  <c r="Y8" i="39"/>
  <c r="O32" i="39" s="1"/>
  <c r="V8" i="39"/>
  <c r="M32" i="39" s="1"/>
  <c r="Q8" i="39"/>
  <c r="AZ129" i="14" s="1"/>
  <c r="K8" i="39"/>
  <c r="F8" i="39"/>
  <c r="A8" i="39"/>
  <c r="J13" i="39" s="1"/>
  <c r="U40" i="39"/>
  <c r="U39" i="39"/>
  <c r="AP34" i="39"/>
  <c r="T123" i="14" s="1"/>
  <c r="S27" i="39"/>
  <c r="O13" i="39"/>
  <c r="BT4" i="39"/>
  <c r="BR4" i="39"/>
  <c r="AT4" i="39"/>
  <c r="Q38" i="38"/>
  <c r="O38" i="38"/>
  <c r="M38" i="38"/>
  <c r="J38" i="38"/>
  <c r="Q26" i="38"/>
  <c r="Q28" i="38" s="1"/>
  <c r="S28" i="38" s="1"/>
  <c r="Q14" i="38"/>
  <c r="Q13" i="38"/>
  <c r="BA8" i="38"/>
  <c r="BE129" i="13" s="1"/>
  <c r="AX8" i="38"/>
  <c r="O12" i="38" s="1"/>
  <c r="AU8" i="38"/>
  <c r="M12" i="38" s="1"/>
  <c r="AR8" i="38"/>
  <c r="AO8" i="38"/>
  <c r="M13" i="38" s="1"/>
  <c r="AL8" i="38"/>
  <c r="O14" i="38" s="1"/>
  <c r="AI8" i="38"/>
  <c r="M14" i="38" s="1"/>
  <c r="AE8" i="38"/>
  <c r="BM75" i="13" s="1"/>
  <c r="AB8" i="38"/>
  <c r="M20" i="38" s="1"/>
  <c r="Y8" i="38"/>
  <c r="O32" i="38" s="1"/>
  <c r="V8" i="38"/>
  <c r="M19" i="38" s="1"/>
  <c r="Q8" i="38"/>
  <c r="F19" i="2" s="1"/>
  <c r="G19" i="2" s="1"/>
  <c r="K8" i="38"/>
  <c r="F8" i="38"/>
  <c r="J25" i="38" s="1"/>
  <c r="BC65" i="13" s="1"/>
  <c r="A8" i="38"/>
  <c r="J13" i="38" s="1"/>
  <c r="AP34" i="38"/>
  <c r="T123" i="13" s="1"/>
  <c r="Q38" i="37"/>
  <c r="O38" i="37"/>
  <c r="M38" i="37"/>
  <c r="J38" i="37"/>
  <c r="Q26" i="37"/>
  <c r="Q28" i="37" s="1"/>
  <c r="S28" i="37" s="1"/>
  <c r="Q14" i="37"/>
  <c r="Q13" i="37"/>
  <c r="AD13" i="37" s="1"/>
  <c r="AA12" i="37"/>
  <c r="BA8" i="37"/>
  <c r="BE129" i="12" s="1"/>
  <c r="BE142" i="12" s="1"/>
  <c r="AX8" i="37"/>
  <c r="O12" i="37" s="1"/>
  <c r="AU8" i="37"/>
  <c r="M12" i="37" s="1"/>
  <c r="AR8" i="37"/>
  <c r="O13" i="37" s="1"/>
  <c r="AO8" i="37"/>
  <c r="M13" i="37" s="1"/>
  <c r="AL8" i="37"/>
  <c r="O14" i="37" s="1"/>
  <c r="AI8" i="37"/>
  <c r="M14" i="37" s="1"/>
  <c r="AE8" i="37"/>
  <c r="O28" i="37" s="1"/>
  <c r="AB8" i="37"/>
  <c r="M33" i="37" s="1"/>
  <c r="Y8" i="37"/>
  <c r="V8" i="37"/>
  <c r="M32" i="37" s="1"/>
  <c r="Q8" i="37"/>
  <c r="AZ129" i="12" s="1"/>
  <c r="K8" i="37"/>
  <c r="F8" i="37"/>
  <c r="A8" i="37"/>
  <c r="AP34" i="37"/>
  <c r="T123" i="12" s="1"/>
  <c r="Q38" i="36"/>
  <c r="O38" i="36"/>
  <c r="M38" i="36"/>
  <c r="J38" i="36"/>
  <c r="Q26" i="36"/>
  <c r="S26" i="36" s="1"/>
  <c r="Q14" i="36"/>
  <c r="Q13" i="36"/>
  <c r="AD13" i="36" s="1"/>
  <c r="BA8" i="36"/>
  <c r="BE129" i="11" s="1"/>
  <c r="BE151" i="11" s="1"/>
  <c r="AX8" i="36"/>
  <c r="O12" i="36" s="1"/>
  <c r="AU8" i="36"/>
  <c r="M12" i="36" s="1"/>
  <c r="AR8" i="36"/>
  <c r="AO8" i="36"/>
  <c r="M13" i="36" s="1"/>
  <c r="AL8" i="36"/>
  <c r="O14" i="36" s="1"/>
  <c r="AI8" i="36"/>
  <c r="M14" i="36" s="1"/>
  <c r="AE8" i="36"/>
  <c r="AB8" i="36"/>
  <c r="M34" i="36" s="1"/>
  <c r="Y8" i="36"/>
  <c r="O25" i="36" s="1"/>
  <c r="V8" i="36"/>
  <c r="M32" i="36" s="1"/>
  <c r="Q8" i="36"/>
  <c r="F17" i="2" s="1"/>
  <c r="K8" i="36"/>
  <c r="F8" i="36"/>
  <c r="J25" i="36" s="1"/>
  <c r="BC65" i="11" s="1"/>
  <c r="A8" i="36"/>
  <c r="J13" i="36" s="1"/>
  <c r="AP34" i="36"/>
  <c r="T123" i="11" s="1"/>
  <c r="AP34" i="35"/>
  <c r="T123" i="10" s="1"/>
  <c r="Q38" i="35"/>
  <c r="O38" i="35"/>
  <c r="M38" i="35"/>
  <c r="J38" i="35"/>
  <c r="Q26" i="35"/>
  <c r="Q28" i="35" s="1"/>
  <c r="S28" i="35" s="1"/>
  <c r="Q14" i="35"/>
  <c r="Q13" i="35"/>
  <c r="AD13" i="35" s="1"/>
  <c r="BA8" i="35"/>
  <c r="BE129" i="10" s="1"/>
  <c r="BE153" i="10" s="1"/>
  <c r="AX8" i="35"/>
  <c r="O12" i="35" s="1"/>
  <c r="AU8" i="35"/>
  <c r="M12" i="35" s="1"/>
  <c r="AR8" i="35"/>
  <c r="AO8" i="35"/>
  <c r="M13" i="35" s="1"/>
  <c r="AL8" i="35"/>
  <c r="O14" i="35" s="1"/>
  <c r="AI8" i="35"/>
  <c r="M14" i="35" s="1"/>
  <c r="AE8" i="35"/>
  <c r="BM75" i="10" s="1"/>
  <c r="AB8" i="35"/>
  <c r="M21" i="35" s="1"/>
  <c r="Y8" i="35"/>
  <c r="O19" i="35" s="1"/>
  <c r="V8" i="35"/>
  <c r="M32" i="35" s="1"/>
  <c r="Q8" i="35"/>
  <c r="F16" i="2" s="1"/>
  <c r="K8" i="35"/>
  <c r="F8" i="35"/>
  <c r="J12" i="35" s="1"/>
  <c r="AS98" i="10" s="1"/>
  <c r="A8" i="35"/>
  <c r="AP34" i="34"/>
  <c r="T123" i="9" s="1"/>
  <c r="Q38" i="34"/>
  <c r="O38" i="34"/>
  <c r="M38" i="34"/>
  <c r="J38" i="34"/>
  <c r="Q26" i="34"/>
  <c r="S26" i="34" s="1"/>
  <c r="Q14" i="34"/>
  <c r="Q13" i="34"/>
  <c r="AD13" i="34" s="1"/>
  <c r="BA8" i="34"/>
  <c r="BE129" i="9" s="1"/>
  <c r="BE142" i="9" s="1"/>
  <c r="AX8" i="34"/>
  <c r="O12" i="34" s="1"/>
  <c r="AU8" i="34"/>
  <c r="M12" i="34" s="1"/>
  <c r="AR8" i="34"/>
  <c r="O13" i="34" s="1"/>
  <c r="AO8" i="34"/>
  <c r="M13" i="34" s="1"/>
  <c r="AL8" i="34"/>
  <c r="O14" i="34" s="1"/>
  <c r="AI8" i="34"/>
  <c r="M14" i="34" s="1"/>
  <c r="AE8" i="34"/>
  <c r="BM75" i="9" s="1"/>
  <c r="AB8" i="34"/>
  <c r="M28" i="34" s="1"/>
  <c r="Y8" i="34"/>
  <c r="O32" i="34" s="1"/>
  <c r="V8" i="34"/>
  <c r="M32" i="34" s="1"/>
  <c r="Q8" i="34"/>
  <c r="AZ129" i="9" s="1"/>
  <c r="K8" i="34"/>
  <c r="F8" i="34"/>
  <c r="A29" i="34" s="1"/>
  <c r="A8" i="34"/>
  <c r="J13" i="34" s="1"/>
  <c r="Q38" i="33"/>
  <c r="O38" i="33"/>
  <c r="M38" i="33"/>
  <c r="J38" i="33"/>
  <c r="Q38" i="32"/>
  <c r="O38" i="32"/>
  <c r="M38" i="32"/>
  <c r="J38" i="32"/>
  <c r="Q38" i="31"/>
  <c r="O38" i="31"/>
  <c r="M38" i="31"/>
  <c r="J38" i="31"/>
  <c r="AP34" i="33"/>
  <c r="T123" i="8" s="1"/>
  <c r="Q26" i="33"/>
  <c r="Q28" i="33" s="1"/>
  <c r="S28" i="33" s="1"/>
  <c r="Q14" i="33"/>
  <c r="Q13" i="33"/>
  <c r="AD13" i="33" s="1"/>
  <c r="BA8" i="33"/>
  <c r="BE129" i="8" s="1"/>
  <c r="BE151" i="8" s="1"/>
  <c r="AX8" i="33"/>
  <c r="AU8" i="33"/>
  <c r="M12" i="33" s="1"/>
  <c r="AR8" i="33"/>
  <c r="O13" i="33" s="1"/>
  <c r="AO8" i="33"/>
  <c r="M13" i="33" s="1"/>
  <c r="AL8" i="33"/>
  <c r="O14" i="33" s="1"/>
  <c r="AI8" i="33"/>
  <c r="M14" i="33" s="1"/>
  <c r="AE8" i="33"/>
  <c r="O21" i="33" s="1"/>
  <c r="AB8" i="33"/>
  <c r="M34" i="33" s="1"/>
  <c r="Y8" i="33"/>
  <c r="O19" i="33" s="1"/>
  <c r="V8" i="33"/>
  <c r="M25" i="33" s="1"/>
  <c r="Q8" i="33"/>
  <c r="AZ129" i="8" s="1"/>
  <c r="K8" i="33"/>
  <c r="F8" i="33"/>
  <c r="A29" i="33" s="1"/>
  <c r="A8" i="33"/>
  <c r="Q13" i="28"/>
  <c r="AP34" i="32"/>
  <c r="T123" i="7" s="1"/>
  <c r="Q26" i="32"/>
  <c r="Q28" i="32" s="1"/>
  <c r="S28" i="32" s="1"/>
  <c r="Q14" i="32"/>
  <c r="Q13" i="32"/>
  <c r="AD13" i="32" s="1"/>
  <c r="BA8" i="32"/>
  <c r="BE129" i="7" s="1"/>
  <c r="BE142" i="7" s="1"/>
  <c r="AX8" i="32"/>
  <c r="O12" i="32" s="1"/>
  <c r="AU8" i="32"/>
  <c r="M12" i="32" s="1"/>
  <c r="AR8" i="32"/>
  <c r="O13" i="32" s="1"/>
  <c r="AO8" i="32"/>
  <c r="M13" i="32" s="1"/>
  <c r="AL8" i="32"/>
  <c r="O14" i="32" s="1"/>
  <c r="AI8" i="32"/>
  <c r="M14" i="32" s="1"/>
  <c r="AE8" i="32"/>
  <c r="AB8" i="32"/>
  <c r="M34" i="32" s="1"/>
  <c r="Y8" i="32"/>
  <c r="O19" i="32" s="1"/>
  <c r="V8" i="32"/>
  <c r="M32" i="32" s="1"/>
  <c r="Q8" i="32"/>
  <c r="AZ129" i="7" s="1"/>
  <c r="K8" i="32"/>
  <c r="F8" i="32"/>
  <c r="J25" i="32" s="1"/>
  <c r="A8" i="32"/>
  <c r="AP34" i="31"/>
  <c r="T123" i="6" s="1"/>
  <c r="Q26" i="31"/>
  <c r="Q28" i="31" s="1"/>
  <c r="F29" i="31" s="1"/>
  <c r="Q14" i="31"/>
  <c r="Q13" i="31"/>
  <c r="AD13" i="31" s="1"/>
  <c r="BA8" i="31"/>
  <c r="BE129" i="6" s="1"/>
  <c r="BE140" i="6" s="1"/>
  <c r="AX8" i="31"/>
  <c r="O12" i="31" s="1"/>
  <c r="AU8" i="31"/>
  <c r="M12" i="31" s="1"/>
  <c r="AR8" i="31"/>
  <c r="O13" i="31" s="1"/>
  <c r="AO8" i="31"/>
  <c r="M13" i="31" s="1"/>
  <c r="AL8" i="31"/>
  <c r="O14" i="31" s="1"/>
  <c r="AI8" i="31"/>
  <c r="M14" i="31" s="1"/>
  <c r="AE8" i="31"/>
  <c r="O33" i="31" s="1"/>
  <c r="AB8" i="31"/>
  <c r="M33" i="31" s="1"/>
  <c r="Y8" i="31"/>
  <c r="O25" i="31" s="1"/>
  <c r="V8" i="31"/>
  <c r="M32" i="31" s="1"/>
  <c r="Q8" i="31"/>
  <c r="AZ129" i="6" s="1"/>
  <c r="K8" i="31"/>
  <c r="F8" i="31"/>
  <c r="J12" i="31" s="1"/>
  <c r="BC75" i="6" s="1"/>
  <c r="A8" i="31"/>
  <c r="J13" i="31" s="1"/>
  <c r="AP34" i="30"/>
  <c r="T123" i="5" s="1"/>
  <c r="AP34" i="29"/>
  <c r="T123" i="4" s="1"/>
  <c r="Q38" i="30"/>
  <c r="O38" i="30"/>
  <c r="M38" i="30"/>
  <c r="J38" i="30"/>
  <c r="Q38" i="29"/>
  <c r="O38" i="29"/>
  <c r="M38" i="29"/>
  <c r="J38" i="29"/>
  <c r="Q26" i="30"/>
  <c r="Q28" i="30" s="1"/>
  <c r="S28" i="30" s="1"/>
  <c r="Q14" i="30"/>
  <c r="Q13" i="30"/>
  <c r="AD13" i="30" s="1"/>
  <c r="Q26" i="29"/>
  <c r="Q28" i="29" s="1"/>
  <c r="S28" i="29" s="1"/>
  <c r="BA8" i="30"/>
  <c r="BE129" i="5" s="1"/>
  <c r="BE142" i="5" s="1"/>
  <c r="AX8" i="30"/>
  <c r="O12" i="30" s="1"/>
  <c r="AU8" i="30"/>
  <c r="M12" i="30" s="1"/>
  <c r="AR8" i="30"/>
  <c r="O13" i="30" s="1"/>
  <c r="AO8" i="30"/>
  <c r="M13" i="30" s="1"/>
  <c r="AL8" i="30"/>
  <c r="O14" i="30" s="1"/>
  <c r="AI8" i="30"/>
  <c r="M14" i="30" s="1"/>
  <c r="AE8" i="30"/>
  <c r="O34" i="30" s="1"/>
  <c r="AB8" i="30"/>
  <c r="M20" i="30" s="1"/>
  <c r="Y8" i="30"/>
  <c r="O32" i="30" s="1"/>
  <c r="V8" i="30"/>
  <c r="M25" i="30" s="1"/>
  <c r="Q8" i="30"/>
  <c r="F11" i="2" s="1"/>
  <c r="K8" i="30"/>
  <c r="F8" i="30"/>
  <c r="J25" i="30" s="1"/>
  <c r="A8" i="30"/>
  <c r="Q14" i="29"/>
  <c r="Q13" i="29"/>
  <c r="AD13" i="29" s="1"/>
  <c r="BA8" i="29"/>
  <c r="BE129" i="4" s="1"/>
  <c r="AX8" i="29"/>
  <c r="O12" i="29" s="1"/>
  <c r="AU8" i="29"/>
  <c r="M12" i="29" s="1"/>
  <c r="AR8" i="29"/>
  <c r="O13" i="29" s="1"/>
  <c r="AO8" i="29"/>
  <c r="M13" i="29" s="1"/>
  <c r="AL8" i="29"/>
  <c r="O14" i="29" s="1"/>
  <c r="AI8" i="29"/>
  <c r="M14" i="29" s="1"/>
  <c r="AE8" i="29"/>
  <c r="O34" i="29" s="1"/>
  <c r="AB8" i="29"/>
  <c r="M33" i="29" s="1"/>
  <c r="Y8" i="29"/>
  <c r="O19" i="29" s="1"/>
  <c r="V8" i="29"/>
  <c r="M32" i="29" s="1"/>
  <c r="Q8" i="29"/>
  <c r="F10" i="2" s="1"/>
  <c r="K8" i="29"/>
  <c r="F8" i="29"/>
  <c r="A8" i="29"/>
  <c r="BA8" i="28"/>
  <c r="BE129" i="3" s="1"/>
  <c r="BE142" i="3" s="1"/>
  <c r="AX8" i="28"/>
  <c r="AU8" i="28"/>
  <c r="M12" i="28" s="1"/>
  <c r="AR8" i="28"/>
  <c r="AO8" i="28"/>
  <c r="AL8" i="28"/>
  <c r="AI8" i="28"/>
  <c r="AE8" i="28"/>
  <c r="BM75" i="3" s="1"/>
  <c r="AB8" i="28"/>
  <c r="Y8" i="28"/>
  <c r="V8" i="28"/>
  <c r="Q8" i="28"/>
  <c r="AZ129" i="3" s="1"/>
  <c r="K8" i="28"/>
  <c r="F8" i="28"/>
  <c r="A8" i="28"/>
  <c r="AP40" i="42"/>
  <c r="AP40" i="41"/>
  <c r="AP40" i="40"/>
  <c r="AP40" i="38"/>
  <c r="O19" i="2" s="1"/>
  <c r="AP40" i="37"/>
  <c r="AP40" i="36"/>
  <c r="AP40" i="35"/>
  <c r="AP40" i="34"/>
  <c r="AP40" i="33"/>
  <c r="O14" i="2" s="1"/>
  <c r="AP40" i="32"/>
  <c r="AP40" i="31"/>
  <c r="AP40" i="30"/>
  <c r="AP40" i="29"/>
  <c r="AP36" i="42"/>
  <c r="T124" i="17" s="1"/>
  <c r="AP36" i="41"/>
  <c r="T124" i="16" s="1"/>
  <c r="AP36" i="40"/>
  <c r="T124" i="15" s="1"/>
  <c r="AP36" i="38"/>
  <c r="T124" i="13" s="1"/>
  <c r="AP36" i="37"/>
  <c r="T124" i="12" s="1"/>
  <c r="AP36" i="36"/>
  <c r="T124" i="11" s="1"/>
  <c r="AP36" i="35"/>
  <c r="T124" i="10" s="1"/>
  <c r="AP36" i="34"/>
  <c r="T124" i="9" s="1"/>
  <c r="AP36" i="33"/>
  <c r="T124" i="8" s="1"/>
  <c r="AP36" i="32"/>
  <c r="T124" i="7" s="1"/>
  <c r="AP36" i="31"/>
  <c r="T124" i="6" s="1"/>
  <c r="AP36" i="30"/>
  <c r="T124" i="5" s="1"/>
  <c r="AP36" i="29"/>
  <c r="T124" i="4" s="1"/>
  <c r="AP38" i="37"/>
  <c r="H18" i="2" s="1"/>
  <c r="AP38" i="36"/>
  <c r="H17" i="2" s="1"/>
  <c r="AP38" i="35"/>
  <c r="T125" i="10" s="1"/>
  <c r="AP38" i="34"/>
  <c r="H15" i="2" s="1"/>
  <c r="AP38" i="42"/>
  <c r="T125" i="17" s="1"/>
  <c r="AP38" i="41"/>
  <c r="H22" i="2" s="1"/>
  <c r="AP38" i="40"/>
  <c r="H21" i="2" s="1"/>
  <c r="AP38" i="38"/>
  <c r="H19" i="2" s="1"/>
  <c r="AP38" i="33"/>
  <c r="AP38" i="32"/>
  <c r="H13" i="2" s="1"/>
  <c r="AP38" i="31"/>
  <c r="T125" i="6" s="1"/>
  <c r="AP38" i="30"/>
  <c r="H11" i="2" s="1"/>
  <c r="AP38" i="29"/>
  <c r="H10" i="2" s="1"/>
  <c r="M4" i="2"/>
  <c r="Q38" i="28"/>
  <c r="O38" i="28"/>
  <c r="M38" i="28"/>
  <c r="J38" i="28"/>
  <c r="Q26" i="28"/>
  <c r="Q14" i="28"/>
  <c r="AP40" i="28"/>
  <c r="AP36" i="28"/>
  <c r="T124" i="3" s="1"/>
  <c r="AP34" i="28"/>
  <c r="T123" i="3" s="1"/>
  <c r="AP38" i="28"/>
  <c r="H9" i="2" s="1"/>
  <c r="AG153" i="17"/>
  <c r="AG152" i="17"/>
  <c r="AG151" i="17"/>
  <c r="AG150" i="17"/>
  <c r="AG147" i="17"/>
  <c r="AG146" i="17"/>
  <c r="AG145" i="17"/>
  <c r="AG142" i="17"/>
  <c r="AG141" i="17"/>
  <c r="AG140" i="17"/>
  <c r="AG135" i="17"/>
  <c r="AG134" i="17"/>
  <c r="AG133" i="17"/>
  <c r="U40" i="42"/>
  <c r="U39" i="42"/>
  <c r="S27" i="42"/>
  <c r="BT4" i="42"/>
  <c r="BR4" i="42"/>
  <c r="AT4" i="42"/>
  <c r="AG153" i="16"/>
  <c r="AG152" i="16"/>
  <c r="AG151" i="16"/>
  <c r="AG150" i="16"/>
  <c r="AG147" i="16"/>
  <c r="AG146" i="16"/>
  <c r="AG145" i="16"/>
  <c r="AG142" i="16"/>
  <c r="AG141" i="16"/>
  <c r="AG140" i="16"/>
  <c r="AG135" i="16"/>
  <c r="AG134" i="16"/>
  <c r="AG133" i="16"/>
  <c r="U40" i="41"/>
  <c r="U39" i="41"/>
  <c r="S27" i="41"/>
  <c r="BT4" i="41"/>
  <c r="BR4" i="41"/>
  <c r="AT4" i="41"/>
  <c r="AG153" i="15"/>
  <c r="AG152" i="15"/>
  <c r="AG151" i="15"/>
  <c r="AG150" i="15"/>
  <c r="AG147" i="15"/>
  <c r="AG146" i="15"/>
  <c r="AG145" i="15"/>
  <c r="AG142" i="15"/>
  <c r="AG141" i="15"/>
  <c r="AG140" i="15"/>
  <c r="AG135" i="15"/>
  <c r="AG134" i="15"/>
  <c r="AG133" i="15"/>
  <c r="U40" i="40"/>
  <c r="U39" i="40"/>
  <c r="S27" i="40"/>
  <c r="BT4" i="40"/>
  <c r="BR4" i="40"/>
  <c r="AT4" i="40"/>
  <c r="AG153" i="13"/>
  <c r="AG152" i="13"/>
  <c r="AG151" i="13"/>
  <c r="AG150" i="13"/>
  <c r="AG147" i="13"/>
  <c r="AG146" i="13"/>
  <c r="AG145" i="13"/>
  <c r="AG142" i="13"/>
  <c r="AG141" i="13"/>
  <c r="AG140" i="13"/>
  <c r="AG135" i="13"/>
  <c r="AG134" i="13"/>
  <c r="AG133" i="13"/>
  <c r="U40" i="38"/>
  <c r="U39" i="38"/>
  <c r="S27" i="38"/>
  <c r="BT4" i="38"/>
  <c r="BR4" i="38"/>
  <c r="AT4" i="38"/>
  <c r="AG153" i="12"/>
  <c r="AG152" i="12"/>
  <c r="AG151" i="12"/>
  <c r="AG150" i="12"/>
  <c r="AG147" i="12"/>
  <c r="AG146" i="12"/>
  <c r="AG145" i="12"/>
  <c r="AG142" i="12"/>
  <c r="AG141" i="12"/>
  <c r="AG140" i="12"/>
  <c r="AG135" i="12"/>
  <c r="AG134" i="12"/>
  <c r="AG133" i="12"/>
  <c r="U40" i="37"/>
  <c r="U39" i="37"/>
  <c r="S27" i="37"/>
  <c r="BT4" i="37"/>
  <c r="BR4" i="37"/>
  <c r="AT4" i="37"/>
  <c r="AG153" i="11"/>
  <c r="AG152" i="11"/>
  <c r="AG151" i="11"/>
  <c r="AG150" i="11"/>
  <c r="AG147" i="11"/>
  <c r="AG146" i="11"/>
  <c r="AG145" i="11"/>
  <c r="AG142" i="11"/>
  <c r="AG141" i="11"/>
  <c r="AG140" i="11"/>
  <c r="AG135" i="11"/>
  <c r="AG134" i="11"/>
  <c r="AG133" i="11"/>
  <c r="U40" i="36"/>
  <c r="U39" i="36"/>
  <c r="S27" i="36"/>
  <c r="BT4" i="36"/>
  <c r="BR4" i="36"/>
  <c r="AT4" i="36"/>
  <c r="AG153" i="10"/>
  <c r="AG152" i="10"/>
  <c r="AG151" i="10"/>
  <c r="AG150" i="10"/>
  <c r="AG147" i="10"/>
  <c r="AG146" i="10"/>
  <c r="AG145" i="10"/>
  <c r="AG142" i="10"/>
  <c r="AG141" i="10"/>
  <c r="AG140" i="10"/>
  <c r="AG135" i="10"/>
  <c r="AG134" i="10"/>
  <c r="AG133" i="10"/>
  <c r="U40" i="35"/>
  <c r="U39" i="35"/>
  <c r="S27" i="35"/>
  <c r="BT4" i="35"/>
  <c r="BR4" i="35"/>
  <c r="AT4" i="35"/>
  <c r="AG153" i="9"/>
  <c r="AG152" i="9"/>
  <c r="AG151" i="9"/>
  <c r="AG150" i="9"/>
  <c r="AG147" i="9"/>
  <c r="AG146" i="9"/>
  <c r="AG145" i="9"/>
  <c r="AG142" i="9"/>
  <c r="AG141" i="9"/>
  <c r="AG140" i="9"/>
  <c r="AG135" i="9"/>
  <c r="AG134" i="9"/>
  <c r="AG133" i="9"/>
  <c r="U40" i="34"/>
  <c r="U39" i="34"/>
  <c r="S27" i="34"/>
  <c r="BT4" i="34"/>
  <c r="BR4" i="34"/>
  <c r="AT4" i="34"/>
  <c r="AG153" i="8"/>
  <c r="AG152" i="8"/>
  <c r="AG151" i="8"/>
  <c r="AG150" i="8"/>
  <c r="AG147" i="8"/>
  <c r="AG146" i="8"/>
  <c r="AG145" i="8"/>
  <c r="AG142" i="8"/>
  <c r="AG141" i="8"/>
  <c r="AG140" i="8"/>
  <c r="AG135" i="8"/>
  <c r="AG134" i="8"/>
  <c r="AG133" i="8"/>
  <c r="U40" i="33"/>
  <c r="U39" i="33"/>
  <c r="S27" i="33"/>
  <c r="BT4" i="33"/>
  <c r="BR4" i="33"/>
  <c r="AT4" i="33"/>
  <c r="AG153" i="7"/>
  <c r="AG152" i="7"/>
  <c r="AG151" i="7"/>
  <c r="AG150" i="7"/>
  <c r="AG147" i="7"/>
  <c r="AG146" i="7"/>
  <c r="AG145" i="7"/>
  <c r="AG142" i="7"/>
  <c r="AG141" i="7"/>
  <c r="AG140" i="7"/>
  <c r="AG135" i="7"/>
  <c r="AG134" i="7"/>
  <c r="AG133" i="7"/>
  <c r="U40" i="32"/>
  <c r="U39" i="32"/>
  <c r="S27" i="32"/>
  <c r="BT4" i="32"/>
  <c r="BR4" i="32"/>
  <c r="AT4" i="32"/>
  <c r="AG153" i="6"/>
  <c r="AG152" i="6"/>
  <c r="AG151" i="6"/>
  <c r="AG150" i="6"/>
  <c r="AG147" i="6"/>
  <c r="AG146" i="6"/>
  <c r="AG145" i="6"/>
  <c r="AG142" i="6"/>
  <c r="AG141" i="6"/>
  <c r="AG140" i="6"/>
  <c r="AG135" i="6"/>
  <c r="AG134" i="6"/>
  <c r="AG133" i="6"/>
  <c r="U40" i="31"/>
  <c r="U39" i="31"/>
  <c r="S27" i="31"/>
  <c r="BT4" i="31"/>
  <c r="BR4" i="31"/>
  <c r="AT4" i="31"/>
  <c r="AG153" i="5"/>
  <c r="AG152" i="5"/>
  <c r="AG151" i="5"/>
  <c r="AG150" i="5"/>
  <c r="AG147" i="5"/>
  <c r="AG146" i="5"/>
  <c r="AG145" i="5"/>
  <c r="AG142" i="5"/>
  <c r="AG141" i="5"/>
  <c r="AG140" i="5"/>
  <c r="AG135" i="5"/>
  <c r="AG134" i="5"/>
  <c r="AG133" i="5"/>
  <c r="U40" i="30"/>
  <c r="U39" i="30"/>
  <c r="S27" i="30"/>
  <c r="BT4" i="30"/>
  <c r="BR4" i="30"/>
  <c r="AT4" i="30"/>
  <c r="AG153" i="4"/>
  <c r="AG152" i="4"/>
  <c r="AG151" i="4"/>
  <c r="AG150" i="4"/>
  <c r="AG147" i="4"/>
  <c r="AG146" i="4"/>
  <c r="AG145" i="4"/>
  <c r="AG142" i="4"/>
  <c r="AG141" i="4"/>
  <c r="AG140" i="4"/>
  <c r="AG135" i="4"/>
  <c r="AG134" i="4"/>
  <c r="AG133" i="4"/>
  <c r="U40" i="29"/>
  <c r="U39" i="29"/>
  <c r="S27" i="29"/>
  <c r="BT4" i="29"/>
  <c r="BR4" i="29"/>
  <c r="AT4" i="29"/>
  <c r="T125" i="8" l="1"/>
  <c r="H14" i="2"/>
  <c r="Q12" i="45"/>
  <c r="BM75" i="8"/>
  <c r="T126" i="7"/>
  <c r="N13" i="53"/>
  <c r="T126" i="16"/>
  <c r="N22" i="53"/>
  <c r="E16" i="2"/>
  <c r="N16" i="2" s="1"/>
  <c r="G16" i="2"/>
  <c r="E17" i="2"/>
  <c r="G17" i="2"/>
  <c r="E19" i="2"/>
  <c r="N19" i="2" s="1"/>
  <c r="T126" i="8"/>
  <c r="N14" i="53"/>
  <c r="O23" i="2"/>
  <c r="N23" i="53"/>
  <c r="T126" i="22"/>
  <c r="N28" i="53"/>
  <c r="O31" i="2"/>
  <c r="N31" i="53"/>
  <c r="E32" i="2"/>
  <c r="G32" i="2"/>
  <c r="O15" i="2"/>
  <c r="N15" i="53"/>
  <c r="O20" i="2"/>
  <c r="N20" i="53"/>
  <c r="O26" i="2"/>
  <c r="N26" i="53"/>
  <c r="E29" i="2"/>
  <c r="G29" i="2"/>
  <c r="O29" i="2"/>
  <c r="N29" i="2" s="1"/>
  <c r="N29" i="53"/>
  <c r="O9" i="2"/>
  <c r="N9" i="53"/>
  <c r="O16" i="2"/>
  <c r="N16" i="53"/>
  <c r="O33" i="2"/>
  <c r="N33" i="53"/>
  <c r="T126" i="15"/>
  <c r="N21" i="53"/>
  <c r="T126" i="11"/>
  <c r="N17" i="53"/>
  <c r="G10" i="2"/>
  <c r="E10" i="2"/>
  <c r="O27" i="2"/>
  <c r="N27" i="53"/>
  <c r="O30" i="2"/>
  <c r="N30" i="53"/>
  <c r="T126" i="6"/>
  <c r="N12" i="53"/>
  <c r="T126" i="4"/>
  <c r="N10" i="53"/>
  <c r="T126" i="12"/>
  <c r="N18" i="53"/>
  <c r="E11" i="2"/>
  <c r="G11" i="2"/>
  <c r="E23" i="2"/>
  <c r="E25" i="2"/>
  <c r="O24" i="2"/>
  <c r="N24" i="53"/>
  <c r="T126" i="5"/>
  <c r="N11" i="53"/>
  <c r="N19" i="53"/>
  <c r="E21" i="2"/>
  <c r="T126" i="26"/>
  <c r="N32" i="53"/>
  <c r="E33" i="2"/>
  <c r="G33" i="2"/>
  <c r="T126" i="19"/>
  <c r="N25" i="53"/>
  <c r="F9" i="2"/>
  <c r="G9" i="2" s="1"/>
  <c r="Q12" i="41"/>
  <c r="M28" i="38"/>
  <c r="Q12" i="34"/>
  <c r="AZ133" i="9" s="1"/>
  <c r="Q12" i="31"/>
  <c r="O28" i="38"/>
  <c r="B35" i="44"/>
  <c r="J15" i="43"/>
  <c r="F83" i="18" s="1"/>
  <c r="J15" i="44"/>
  <c r="F83" i="19" s="1"/>
  <c r="O28" i="52"/>
  <c r="O19" i="41"/>
  <c r="O34" i="39"/>
  <c r="O33" i="43"/>
  <c r="J32" i="43"/>
  <c r="W38" i="18" s="1"/>
  <c r="J15" i="35"/>
  <c r="AN38" i="10" s="1"/>
  <c r="M34" i="43"/>
  <c r="J33" i="39"/>
  <c r="C25" i="14" s="1"/>
  <c r="J15" i="39"/>
  <c r="AO66" i="14" s="1"/>
  <c r="M32" i="44"/>
  <c r="J15" i="47"/>
  <c r="F83" i="22" s="1"/>
  <c r="J15" i="51"/>
  <c r="F83" i="26" s="1"/>
  <c r="O33" i="39"/>
  <c r="O21" i="30"/>
  <c r="M26" i="31"/>
  <c r="O20" i="39"/>
  <c r="V88" i="13"/>
  <c r="Q12" i="38"/>
  <c r="Q12" i="39"/>
  <c r="U13" i="39"/>
  <c r="O21" i="50"/>
  <c r="B29" i="43"/>
  <c r="O26" i="48"/>
  <c r="O28" i="48"/>
  <c r="O34" i="37"/>
  <c r="O32" i="32"/>
  <c r="O20" i="37"/>
  <c r="O33" i="48"/>
  <c r="AR15" i="48" s="1"/>
  <c r="E166" i="23" s="1"/>
  <c r="O25" i="52"/>
  <c r="F18" i="2"/>
  <c r="J15" i="42"/>
  <c r="F83" i="17" s="1"/>
  <c r="J15" i="46"/>
  <c r="F83" i="21" s="1"/>
  <c r="B35" i="48"/>
  <c r="J15" i="50"/>
  <c r="F35" i="50" s="1"/>
  <c r="J12" i="32"/>
  <c r="BC75" i="7" s="1"/>
  <c r="J15" i="33"/>
  <c r="F83" i="8" s="1"/>
  <c r="J15" i="36"/>
  <c r="F83" i="11" s="1"/>
  <c r="J15" i="40"/>
  <c r="C35" i="40" s="1"/>
  <c r="O18" i="2"/>
  <c r="J15" i="41"/>
  <c r="AN38" i="16" s="1"/>
  <c r="F20" i="2"/>
  <c r="G20" i="2" s="1"/>
  <c r="A29" i="42"/>
  <c r="AD15" i="49"/>
  <c r="Q33" i="49"/>
  <c r="AD33" i="49" s="1"/>
  <c r="Q20" i="49"/>
  <c r="S20" i="49" s="1"/>
  <c r="AZ141" i="24" s="1"/>
  <c r="C22" i="30"/>
  <c r="Q33" i="30"/>
  <c r="AD33" i="30" s="1"/>
  <c r="Q20" i="30"/>
  <c r="Q34" i="31"/>
  <c r="G35" i="31" s="1"/>
  <c r="Q20" i="31"/>
  <c r="S20" i="31" s="1"/>
  <c r="AZ141" i="6" s="1"/>
  <c r="Q33" i="31"/>
  <c r="AD33" i="31" s="1"/>
  <c r="Q34" i="33"/>
  <c r="G35" i="33" s="1"/>
  <c r="Q20" i="33"/>
  <c r="S20" i="33" s="1"/>
  <c r="AZ141" i="8" s="1"/>
  <c r="Q33" i="33"/>
  <c r="AD33" i="33" s="1"/>
  <c r="Q34" i="34"/>
  <c r="G35" i="34" s="1"/>
  <c r="Q33" i="34"/>
  <c r="AD33" i="34" s="1"/>
  <c r="Q20" i="34"/>
  <c r="S20" i="34" s="1"/>
  <c r="AZ141" i="9" s="1"/>
  <c r="Q34" i="36"/>
  <c r="G35" i="36" s="1"/>
  <c r="Q20" i="36"/>
  <c r="S20" i="36" s="1"/>
  <c r="Q33" i="36"/>
  <c r="AD33" i="36" s="1"/>
  <c r="Q20" i="32"/>
  <c r="Q33" i="32"/>
  <c r="AD33" i="32" s="1"/>
  <c r="Q34" i="35"/>
  <c r="G35" i="35" s="1"/>
  <c r="Q20" i="35"/>
  <c r="S20" i="35" s="1"/>
  <c r="Q33" i="35"/>
  <c r="AD33" i="35" s="1"/>
  <c r="Q34" i="40"/>
  <c r="G35" i="40" s="1"/>
  <c r="Q33" i="40"/>
  <c r="AD33" i="40" s="1"/>
  <c r="Q20" i="40"/>
  <c r="S20" i="40" s="1"/>
  <c r="Q34" i="44"/>
  <c r="G35" i="44" s="1"/>
  <c r="Q20" i="44"/>
  <c r="AD20" i="44" s="1"/>
  <c r="Q33" i="44"/>
  <c r="AD33" i="44" s="1"/>
  <c r="Q20" i="46"/>
  <c r="Q33" i="46"/>
  <c r="AD33" i="46" s="1"/>
  <c r="Q33" i="48"/>
  <c r="AD33" i="48" s="1"/>
  <c r="Q20" i="48"/>
  <c r="S20" i="48" s="1"/>
  <c r="Q21" i="37"/>
  <c r="S21" i="37" s="1"/>
  <c r="AZ142" i="12" s="1"/>
  <c r="Q20" i="37"/>
  <c r="S20" i="37" s="1"/>
  <c r="AZ141" i="12" s="1"/>
  <c r="Q33" i="37"/>
  <c r="C22" i="38"/>
  <c r="Q33" i="38"/>
  <c r="AD33" i="38" s="1"/>
  <c r="Q20" i="38"/>
  <c r="Q33" i="43"/>
  <c r="AD33" i="43" s="1"/>
  <c r="Q20" i="43"/>
  <c r="Q33" i="45"/>
  <c r="AD33" i="45" s="1"/>
  <c r="Q20" i="45"/>
  <c r="S20" i="45" s="1"/>
  <c r="Q33" i="47"/>
  <c r="AD33" i="47" s="1"/>
  <c r="Q20" i="47"/>
  <c r="S20" i="39"/>
  <c r="Q33" i="39"/>
  <c r="AD33" i="39" s="1"/>
  <c r="C22" i="41"/>
  <c r="Q33" i="41"/>
  <c r="AD33" i="41" s="1"/>
  <c r="Q20" i="41"/>
  <c r="S20" i="41" s="1"/>
  <c r="AZ141" i="16" s="1"/>
  <c r="Q20" i="42"/>
  <c r="Q33" i="42"/>
  <c r="AD33" i="42" s="1"/>
  <c r="Q20" i="50"/>
  <c r="Q33" i="50"/>
  <c r="AZ146" i="25" s="1"/>
  <c r="Q33" i="52"/>
  <c r="AD33" i="52" s="1"/>
  <c r="Q20" i="52"/>
  <c r="AD20" i="52" s="1"/>
  <c r="Q33" i="51"/>
  <c r="AD33" i="51" s="1"/>
  <c r="Q20" i="51"/>
  <c r="J12" i="29"/>
  <c r="S133" i="4" s="1"/>
  <c r="J14" i="29"/>
  <c r="U14" i="29" s="1"/>
  <c r="J13" i="29"/>
  <c r="V75" i="4" s="1"/>
  <c r="Q20" i="29"/>
  <c r="S20" i="29" s="1"/>
  <c r="Q33" i="29"/>
  <c r="AD33" i="29" s="1"/>
  <c r="Q34" i="29"/>
  <c r="G35" i="29" s="1"/>
  <c r="AD15" i="28"/>
  <c r="Q20" i="28"/>
  <c r="Q33" i="28"/>
  <c r="J15" i="52"/>
  <c r="F83" i="27" s="1"/>
  <c r="J15" i="34"/>
  <c r="F35" i="34" s="1"/>
  <c r="S26" i="35"/>
  <c r="B22" i="38"/>
  <c r="O32" i="45"/>
  <c r="M32" i="45"/>
  <c r="AR24" i="49"/>
  <c r="O32" i="52"/>
  <c r="M28" i="42"/>
  <c r="A22" i="42"/>
  <c r="J20" i="42" s="1"/>
  <c r="B55" i="17" s="1"/>
  <c r="AD26" i="34"/>
  <c r="F83" i="12"/>
  <c r="M27" i="37"/>
  <c r="J25" i="42"/>
  <c r="BC65" i="17" s="1"/>
  <c r="M33" i="42"/>
  <c r="BJ6" i="32"/>
  <c r="AZ134" i="12"/>
  <c r="AD14" i="45"/>
  <c r="AD14" i="48"/>
  <c r="U38" i="48"/>
  <c r="X38" i="48" s="1"/>
  <c r="AA38" i="48" s="1"/>
  <c r="BM75" i="23"/>
  <c r="C22" i="36"/>
  <c r="Q34" i="42"/>
  <c r="G35" i="42" s="1"/>
  <c r="AD15" i="51"/>
  <c r="Q34" i="49"/>
  <c r="G35" i="49" s="1"/>
  <c r="C22" i="42"/>
  <c r="AD15" i="50"/>
  <c r="T125" i="20"/>
  <c r="AD15" i="33"/>
  <c r="S26" i="37"/>
  <c r="AZ151" i="12" s="1"/>
  <c r="B29" i="37"/>
  <c r="M21" i="38"/>
  <c r="M33" i="38"/>
  <c r="O21" i="47"/>
  <c r="O25" i="32"/>
  <c r="AD14" i="34"/>
  <c r="M21" i="37"/>
  <c r="O27" i="37"/>
  <c r="C35" i="37"/>
  <c r="M26" i="38"/>
  <c r="O19" i="42"/>
  <c r="O25" i="42"/>
  <c r="O32" i="42"/>
  <c r="AD14" i="39"/>
  <c r="E35" i="44"/>
  <c r="Q32" i="44" s="1"/>
  <c r="U38" i="44"/>
  <c r="X38" i="44" s="1"/>
  <c r="AA38" i="44" s="1"/>
  <c r="AD15" i="45"/>
  <c r="Q34" i="45"/>
  <c r="G35" i="45" s="1"/>
  <c r="T126" i="20"/>
  <c r="O34" i="47"/>
  <c r="S26" i="48"/>
  <c r="M25" i="51"/>
  <c r="AD26" i="32"/>
  <c r="O26" i="37"/>
  <c r="AD26" i="38"/>
  <c r="A29" i="38"/>
  <c r="AD26" i="40"/>
  <c r="O32" i="41"/>
  <c r="M33" i="43"/>
  <c r="BE133" i="18"/>
  <c r="Q21" i="45"/>
  <c r="S21" i="45" s="1"/>
  <c r="AZ129" i="19"/>
  <c r="AZ152" i="19" s="1"/>
  <c r="AR24" i="45"/>
  <c r="AR20" i="45" s="1"/>
  <c r="AG129" i="20" s="1"/>
  <c r="O21" i="48"/>
  <c r="O27" i="48"/>
  <c r="O19" i="49"/>
  <c r="T125" i="26"/>
  <c r="J15" i="28"/>
  <c r="AN38" i="3" s="1"/>
  <c r="M28" i="36"/>
  <c r="M28" i="37"/>
  <c r="F22" i="39"/>
  <c r="F23" i="39" s="1"/>
  <c r="U38" i="43"/>
  <c r="X38" i="43" s="1"/>
  <c r="AA38" i="43" s="1"/>
  <c r="AG131" i="18"/>
  <c r="U38" i="49"/>
  <c r="X38" i="49" s="1"/>
  <c r="AA38" i="49" s="1"/>
  <c r="U38" i="51"/>
  <c r="X38" i="51" s="1"/>
  <c r="AA38" i="51" s="1"/>
  <c r="T126" i="3"/>
  <c r="O20" i="34"/>
  <c r="Q28" i="34"/>
  <c r="S28" i="34" s="1"/>
  <c r="AZ153" i="9" s="1"/>
  <c r="O34" i="35"/>
  <c r="M20" i="37"/>
  <c r="M34" i="37"/>
  <c r="O19" i="38"/>
  <c r="O25" i="38"/>
  <c r="AO66" i="13"/>
  <c r="Q34" i="41"/>
  <c r="G35" i="41" s="1"/>
  <c r="J32" i="37"/>
  <c r="W38" i="12" s="1"/>
  <c r="U38" i="37"/>
  <c r="X38" i="37" s="1"/>
  <c r="AA38" i="37" s="1"/>
  <c r="U38" i="38"/>
  <c r="C22" i="39"/>
  <c r="B29" i="39"/>
  <c r="Q34" i="39"/>
  <c r="G35" i="39" s="1"/>
  <c r="BE152" i="18"/>
  <c r="Q21" i="44"/>
  <c r="S21" i="44" s="1"/>
  <c r="J12" i="45"/>
  <c r="AS98" i="20" s="1"/>
  <c r="U38" i="47"/>
  <c r="X38" i="47" s="1"/>
  <c r="AA38" i="47" s="1"/>
  <c r="O25" i="49"/>
  <c r="F83" i="24"/>
  <c r="S26" i="50"/>
  <c r="AZ151" i="25" s="1"/>
  <c r="M19" i="51"/>
  <c r="F31" i="2"/>
  <c r="O21" i="35"/>
  <c r="J12" i="38"/>
  <c r="AS98" i="13" s="1"/>
  <c r="F83" i="13"/>
  <c r="AZ129" i="10"/>
  <c r="AZ134" i="10" s="1"/>
  <c r="M26" i="37"/>
  <c r="O19" i="40"/>
  <c r="AD14" i="41"/>
  <c r="AD15" i="42"/>
  <c r="A29" i="39"/>
  <c r="BE145" i="18"/>
  <c r="U38" i="45"/>
  <c r="X38" i="45" s="1"/>
  <c r="AA38" i="45" s="1"/>
  <c r="M25" i="47"/>
  <c r="U38" i="50"/>
  <c r="X38" i="50" s="1"/>
  <c r="AA38" i="50" s="1"/>
  <c r="T126" i="25"/>
  <c r="AZ129" i="26"/>
  <c r="O21" i="52"/>
  <c r="F27" i="2"/>
  <c r="G27" i="2" s="1"/>
  <c r="J25" i="35"/>
  <c r="BJ8" i="35" s="1"/>
  <c r="M25" i="41"/>
  <c r="S150" i="16" s="1"/>
  <c r="AD14" i="42"/>
  <c r="U38" i="32"/>
  <c r="X38" i="32" s="1"/>
  <c r="AA38" i="32" s="1"/>
  <c r="AS79" i="14"/>
  <c r="U38" i="39"/>
  <c r="X38" i="39" s="1"/>
  <c r="AA38" i="39" s="1"/>
  <c r="AR24" i="48"/>
  <c r="AR20" i="48" s="1"/>
  <c r="AG129" i="23" s="1"/>
  <c r="M28" i="30"/>
  <c r="J12" i="34"/>
  <c r="BC75" i="9" s="1"/>
  <c r="M19" i="34"/>
  <c r="C22" i="34"/>
  <c r="M19" i="37"/>
  <c r="O21" i="37"/>
  <c r="AD26" i="37"/>
  <c r="O33" i="37"/>
  <c r="F35" i="37"/>
  <c r="BM75" i="12"/>
  <c r="M27" i="38"/>
  <c r="M34" i="38"/>
  <c r="AZ129" i="13"/>
  <c r="AZ134" i="13" s="1"/>
  <c r="J25" i="40"/>
  <c r="BC65" i="15" s="1"/>
  <c r="O32" i="40"/>
  <c r="AD15" i="41"/>
  <c r="Q21" i="41"/>
  <c r="S21" i="41" s="1"/>
  <c r="AZ142" i="16" s="1"/>
  <c r="M32" i="41"/>
  <c r="B35" i="41"/>
  <c r="M19" i="42"/>
  <c r="Q21" i="42"/>
  <c r="S21" i="42" s="1"/>
  <c r="B35" i="42"/>
  <c r="AZ129" i="17"/>
  <c r="AZ135" i="17" s="1"/>
  <c r="J33" i="32"/>
  <c r="AT25" i="7" s="1"/>
  <c r="J26" i="34"/>
  <c r="D29" i="34" s="1"/>
  <c r="I29" i="34" s="1"/>
  <c r="J33" i="36"/>
  <c r="C25" i="11" s="1"/>
  <c r="E35" i="37"/>
  <c r="J35" i="37" s="1"/>
  <c r="AD20" i="39"/>
  <c r="AS79" i="18"/>
  <c r="AD14" i="44"/>
  <c r="AR24" i="44"/>
  <c r="AR20" i="44" s="1"/>
  <c r="AG129" i="19" s="1"/>
  <c r="AD16" i="44"/>
  <c r="O26" i="45"/>
  <c r="AD15" i="48"/>
  <c r="Q34" i="48"/>
  <c r="G35" i="48" s="1"/>
  <c r="J26" i="48"/>
  <c r="AU54" i="23" s="1"/>
  <c r="S139" i="23" s="1"/>
  <c r="BJ166" i="23" s="1"/>
  <c r="AN38" i="23"/>
  <c r="T126" i="23"/>
  <c r="O33" i="49"/>
  <c r="C35" i="49"/>
  <c r="J32" i="49"/>
  <c r="W38" i="24" s="1"/>
  <c r="M20" i="50"/>
  <c r="O28" i="2"/>
  <c r="AZ141" i="14"/>
  <c r="O25" i="2"/>
  <c r="N25" i="2" s="1"/>
  <c r="M32" i="42"/>
  <c r="U38" i="36"/>
  <c r="X38" i="36" s="1"/>
  <c r="AA38" i="36" s="1"/>
  <c r="U38" i="41"/>
  <c r="X38" i="41" s="1"/>
  <c r="AA38" i="41" s="1"/>
  <c r="U38" i="42"/>
  <c r="X38" i="42" s="1"/>
  <c r="AA38" i="42" s="1"/>
  <c r="AZ151" i="18"/>
  <c r="T126" i="14"/>
  <c r="T126" i="21"/>
  <c r="O20" i="49"/>
  <c r="O27" i="49"/>
  <c r="U38" i="52"/>
  <c r="X38" i="52" s="1"/>
  <c r="AA38" i="52" s="1"/>
  <c r="O32" i="2"/>
  <c r="N32" i="2" s="1"/>
  <c r="T125" i="3"/>
  <c r="O19" i="34"/>
  <c r="A29" i="35"/>
  <c r="AD14" i="36"/>
  <c r="J13" i="37"/>
  <c r="V88" i="12" s="1"/>
  <c r="B29" i="38"/>
  <c r="O33" i="42"/>
  <c r="J19" i="30"/>
  <c r="V66" i="5" s="1"/>
  <c r="J19" i="39"/>
  <c r="AN15" i="39" s="1"/>
  <c r="AB174" i="14" s="1"/>
  <c r="O21" i="39"/>
  <c r="O28" i="39"/>
  <c r="E35" i="39"/>
  <c r="J35" i="39" s="1"/>
  <c r="J32" i="39"/>
  <c r="S145" i="14" s="1"/>
  <c r="U38" i="40"/>
  <c r="X38" i="40" s="1"/>
  <c r="AA38" i="40" s="1"/>
  <c r="J25" i="43"/>
  <c r="BJ9" i="43" s="1"/>
  <c r="BE151" i="18"/>
  <c r="AD15" i="44"/>
  <c r="F35" i="45"/>
  <c r="T125" i="19"/>
  <c r="V88" i="20"/>
  <c r="AZ129" i="20"/>
  <c r="AZ134" i="20" s="1"/>
  <c r="J19" i="46"/>
  <c r="V66" i="21" s="1"/>
  <c r="U38" i="46"/>
  <c r="X38" i="46" s="1"/>
  <c r="AA38" i="46" s="1"/>
  <c r="T125" i="21"/>
  <c r="J19" i="48"/>
  <c r="A35" i="48" s="1"/>
  <c r="Q21" i="48"/>
  <c r="S21" i="48" s="1"/>
  <c r="J13" i="49"/>
  <c r="V88" i="24" s="1"/>
  <c r="S26" i="49"/>
  <c r="AZ151" i="24" s="1"/>
  <c r="O34" i="49"/>
  <c r="O20" i="50"/>
  <c r="O21" i="51"/>
  <c r="F26" i="2"/>
  <c r="G26" i="2" s="1"/>
  <c r="AZ134" i="3"/>
  <c r="AN38" i="5"/>
  <c r="AZ135" i="3"/>
  <c r="AG131" i="3"/>
  <c r="BE133" i="3"/>
  <c r="BE134" i="3"/>
  <c r="BE135" i="3"/>
  <c r="BE150" i="3"/>
  <c r="BE151" i="3"/>
  <c r="BE152" i="3"/>
  <c r="BE153" i="3"/>
  <c r="BE145" i="3"/>
  <c r="BE146" i="3"/>
  <c r="BE147" i="3"/>
  <c r="BE140" i="3"/>
  <c r="BE141" i="3"/>
  <c r="J32" i="30"/>
  <c r="W38" i="5" s="1"/>
  <c r="AD26" i="33"/>
  <c r="B22" i="37"/>
  <c r="AN38" i="19"/>
  <c r="B22" i="48"/>
  <c r="F35" i="49"/>
  <c r="AO66" i="24"/>
  <c r="AN38" i="7"/>
  <c r="O13" i="2"/>
  <c r="AD16" i="31"/>
  <c r="M19" i="48"/>
  <c r="M20" i="29"/>
  <c r="M34" i="29"/>
  <c r="BE153" i="24"/>
  <c r="BE152" i="24"/>
  <c r="M28" i="35"/>
  <c r="J26" i="41"/>
  <c r="AU54" i="16" s="1"/>
  <c r="S139" i="16" s="1"/>
  <c r="BJ166" i="16" s="1"/>
  <c r="O27" i="47"/>
  <c r="BM75" i="25"/>
  <c r="O33" i="51"/>
  <c r="BM75" i="27"/>
  <c r="Q12" i="40"/>
  <c r="U12" i="40" s="1"/>
  <c r="O19" i="39"/>
  <c r="O34" i="44"/>
  <c r="AS79" i="20"/>
  <c r="J33" i="45"/>
  <c r="C25" i="20" s="1"/>
  <c r="B29" i="46"/>
  <c r="F22" i="47"/>
  <c r="F23" i="47" s="1"/>
  <c r="O26" i="47"/>
  <c r="O33" i="47"/>
  <c r="AS79" i="22"/>
  <c r="B35" i="49"/>
  <c r="O27" i="50"/>
  <c r="J19" i="51"/>
  <c r="A35" i="51" s="1"/>
  <c r="E35" i="51"/>
  <c r="Q32" i="51" s="1"/>
  <c r="B29" i="33"/>
  <c r="C29" i="33" s="1"/>
  <c r="J27" i="33" s="1"/>
  <c r="M34" i="30"/>
  <c r="B35" i="39"/>
  <c r="M14" i="44"/>
  <c r="BM75" i="20"/>
  <c r="O25" i="46"/>
  <c r="M27" i="46"/>
  <c r="AS79" i="23"/>
  <c r="O20" i="51"/>
  <c r="J26" i="51"/>
  <c r="BO54" i="26" s="1"/>
  <c r="F35" i="32"/>
  <c r="M21" i="34"/>
  <c r="C35" i="38"/>
  <c r="M21" i="33"/>
  <c r="O32" i="35"/>
  <c r="BE142" i="11"/>
  <c r="F22" i="41"/>
  <c r="F23" i="41" s="1"/>
  <c r="M21" i="42"/>
  <c r="J26" i="42"/>
  <c r="D29" i="42" s="1"/>
  <c r="E29" i="42" s="1"/>
  <c r="M19" i="39"/>
  <c r="O26" i="39"/>
  <c r="J26" i="39"/>
  <c r="AU54" i="14" s="1"/>
  <c r="S139" i="14" s="1"/>
  <c r="BJ166" i="14" s="1"/>
  <c r="BE146" i="18"/>
  <c r="AS79" i="19"/>
  <c r="F22" i="44"/>
  <c r="F23" i="44" s="1"/>
  <c r="AO66" i="19"/>
  <c r="O21" i="45"/>
  <c r="M21" i="46"/>
  <c r="F22" i="46"/>
  <c r="Q25" i="46" s="1"/>
  <c r="S25" i="46" s="1"/>
  <c r="AZ150" i="21" s="1"/>
  <c r="O28" i="47"/>
  <c r="J19" i="47"/>
  <c r="V66" i="22" s="1"/>
  <c r="M25" i="48"/>
  <c r="B22" i="49"/>
  <c r="M27" i="49"/>
  <c r="J19" i="50"/>
  <c r="V66" i="25" s="1"/>
  <c r="O26" i="52"/>
  <c r="AZ134" i="25"/>
  <c r="BE150" i="19"/>
  <c r="BE135" i="19"/>
  <c r="BE147" i="19"/>
  <c r="BE151" i="19"/>
  <c r="AG131" i="19"/>
  <c r="BE152" i="19"/>
  <c r="BE141" i="19"/>
  <c r="BE133" i="19"/>
  <c r="BE153" i="19"/>
  <c r="BE142" i="19"/>
  <c r="BE134" i="19"/>
  <c r="BE140" i="19"/>
  <c r="BE141" i="20"/>
  <c r="BE147" i="20"/>
  <c r="BE142" i="20"/>
  <c r="BE140" i="20"/>
  <c r="BE150" i="23"/>
  <c r="BE146" i="23"/>
  <c r="BE152" i="23"/>
  <c r="BE153" i="23"/>
  <c r="BE134" i="23"/>
  <c r="BE147" i="23"/>
  <c r="BE133" i="23"/>
  <c r="BE147" i="26"/>
  <c r="BE140" i="26"/>
  <c r="BE142" i="26"/>
  <c r="BE141" i="26"/>
  <c r="BE142" i="25"/>
  <c r="BE141" i="25"/>
  <c r="BE147" i="27"/>
  <c r="BE140" i="27"/>
  <c r="BE146" i="27"/>
  <c r="BE133" i="27"/>
  <c r="BE153" i="14"/>
  <c r="BE152" i="14"/>
  <c r="BE140" i="14"/>
  <c r="BE145" i="14"/>
  <c r="AG131" i="14"/>
  <c r="BE151" i="14"/>
  <c r="BE133" i="14"/>
  <c r="BE146" i="14"/>
  <c r="AZ134" i="24"/>
  <c r="B29" i="45"/>
  <c r="C29" i="45" s="1"/>
  <c r="J27" i="45" s="1"/>
  <c r="B29" i="47"/>
  <c r="AD14" i="31"/>
  <c r="S26" i="33"/>
  <c r="AZ151" i="8" s="1"/>
  <c r="M34" i="34"/>
  <c r="M26" i="35"/>
  <c r="B29" i="35"/>
  <c r="O19" i="36"/>
  <c r="O32" i="36"/>
  <c r="AD15" i="37"/>
  <c r="J26" i="37"/>
  <c r="D29" i="37" s="1"/>
  <c r="E29" i="37" s="1"/>
  <c r="M32" i="38"/>
  <c r="J26" i="38"/>
  <c r="D29" i="38" s="1"/>
  <c r="I29" i="38" s="1"/>
  <c r="S134" i="14"/>
  <c r="BJ9" i="41"/>
  <c r="AZ134" i="14"/>
  <c r="AZ152" i="14"/>
  <c r="M19" i="46"/>
  <c r="AO66" i="23"/>
  <c r="M27" i="30"/>
  <c r="M33" i="30"/>
  <c r="C22" i="31"/>
  <c r="B35" i="31"/>
  <c r="M20" i="33"/>
  <c r="M26" i="33"/>
  <c r="M33" i="33"/>
  <c r="M26" i="34"/>
  <c r="M33" i="34"/>
  <c r="M20" i="35"/>
  <c r="O25" i="35"/>
  <c r="M27" i="35"/>
  <c r="M34" i="35"/>
  <c r="M19" i="36"/>
  <c r="Q21" i="36"/>
  <c r="S21" i="36" s="1"/>
  <c r="B35" i="36"/>
  <c r="A22" i="37"/>
  <c r="J20" i="37" s="1"/>
  <c r="AD16" i="38"/>
  <c r="S26" i="40"/>
  <c r="O25" i="30"/>
  <c r="S150" i="5" s="1"/>
  <c r="C35" i="30"/>
  <c r="BM75" i="6"/>
  <c r="O25" i="33"/>
  <c r="M27" i="33"/>
  <c r="M20" i="34"/>
  <c r="M27" i="34"/>
  <c r="B29" i="34"/>
  <c r="C29" i="34" s="1"/>
  <c r="J27" i="34" s="1"/>
  <c r="AD26" i="35"/>
  <c r="M33" i="35"/>
  <c r="Q12" i="36"/>
  <c r="AD15" i="36"/>
  <c r="M25" i="36"/>
  <c r="S150" i="11" s="1"/>
  <c r="M25" i="38"/>
  <c r="M20" i="42"/>
  <c r="AZ153" i="8"/>
  <c r="A22" i="36"/>
  <c r="J20" i="36" s="1"/>
  <c r="B55" i="11" s="1"/>
  <c r="AD16" i="36"/>
  <c r="AD13" i="39"/>
  <c r="AD15" i="39"/>
  <c r="Q21" i="39"/>
  <c r="S21" i="39" s="1"/>
  <c r="AZ142" i="14" s="1"/>
  <c r="M25" i="39"/>
  <c r="M34" i="40"/>
  <c r="B35" i="40"/>
  <c r="AS79" i="17"/>
  <c r="O32" i="43"/>
  <c r="O25" i="43"/>
  <c r="S150" i="18" s="1"/>
  <c r="J26" i="43"/>
  <c r="D29" i="43" s="1"/>
  <c r="E29" i="43" s="1"/>
  <c r="BE134" i="18"/>
  <c r="BE147" i="18"/>
  <c r="BE153" i="18"/>
  <c r="M27" i="44"/>
  <c r="C22" i="44"/>
  <c r="M19" i="44"/>
  <c r="M19" i="45"/>
  <c r="O25" i="45"/>
  <c r="B35" i="45"/>
  <c r="AZ151" i="14"/>
  <c r="M32" i="46"/>
  <c r="O21" i="46"/>
  <c r="O27" i="46"/>
  <c r="M20" i="47"/>
  <c r="M27" i="48"/>
  <c r="C35" i="48"/>
  <c r="AZ129" i="23"/>
  <c r="J14" i="49"/>
  <c r="U14" i="49" s="1"/>
  <c r="AD16" i="49"/>
  <c r="C22" i="49"/>
  <c r="O26" i="49"/>
  <c r="BE133" i="24"/>
  <c r="BM75" i="24"/>
  <c r="M32" i="50"/>
  <c r="M19" i="50"/>
  <c r="O33" i="50"/>
  <c r="E35" i="50"/>
  <c r="Q32" i="50" s="1"/>
  <c r="AZ145" i="25" s="1"/>
  <c r="M20" i="51"/>
  <c r="S26" i="51"/>
  <c r="O33" i="52"/>
  <c r="O20" i="52"/>
  <c r="Q21" i="52"/>
  <c r="S21" i="52" s="1"/>
  <c r="O27" i="52"/>
  <c r="AS79" i="27"/>
  <c r="AZ129" i="27"/>
  <c r="F24" i="2"/>
  <c r="G24" i="2" s="1"/>
  <c r="F28" i="2"/>
  <c r="B29" i="41"/>
  <c r="B29" i="42"/>
  <c r="AN38" i="4"/>
  <c r="M21" i="30"/>
  <c r="M28" i="33"/>
  <c r="AZ129" i="15"/>
  <c r="AZ135" i="15" s="1"/>
  <c r="S26" i="41"/>
  <c r="AZ151" i="16" s="1"/>
  <c r="BJ9" i="30"/>
  <c r="F22" i="40"/>
  <c r="F23" i="40" s="1"/>
  <c r="AO66" i="20"/>
  <c r="M27" i="47"/>
  <c r="AD16" i="48"/>
  <c r="AD14" i="49"/>
  <c r="Q21" i="49"/>
  <c r="S21" i="49" s="1"/>
  <c r="AZ142" i="24" s="1"/>
  <c r="M25" i="49"/>
  <c r="M32" i="49"/>
  <c r="S145" i="24" s="1"/>
  <c r="B35" i="52"/>
  <c r="M19" i="52"/>
  <c r="F30" i="2"/>
  <c r="AD16" i="42"/>
  <c r="AD26" i="42"/>
  <c r="B35" i="33"/>
  <c r="B35" i="34"/>
  <c r="AZ153" i="12"/>
  <c r="F22" i="38"/>
  <c r="F23" i="38" s="1"/>
  <c r="A22" i="39"/>
  <c r="J20" i="39" s="1"/>
  <c r="B55" i="14" s="1"/>
  <c r="O25" i="39"/>
  <c r="Q28" i="39"/>
  <c r="S28" i="39" s="1"/>
  <c r="AZ153" i="14" s="1"/>
  <c r="M33" i="39"/>
  <c r="BE142" i="18"/>
  <c r="BE135" i="18"/>
  <c r="BM75" i="18"/>
  <c r="M20" i="44"/>
  <c r="BM75" i="14"/>
  <c r="AN38" i="20"/>
  <c r="O13" i="46"/>
  <c r="J26" i="46"/>
  <c r="D29" i="46" s="1"/>
  <c r="M21" i="47"/>
  <c r="S26" i="47"/>
  <c r="AZ151" i="22" s="1"/>
  <c r="O19" i="48"/>
  <c r="AP15" i="48" s="1"/>
  <c r="O25" i="48"/>
  <c r="F35" i="48"/>
  <c r="O21" i="49"/>
  <c r="AR20" i="49"/>
  <c r="AG129" i="24" s="1"/>
  <c r="BE146" i="24"/>
  <c r="J26" i="49"/>
  <c r="AS79" i="24"/>
  <c r="J26" i="50"/>
  <c r="AU54" i="25" s="1"/>
  <c r="S139" i="25" s="1"/>
  <c r="BJ166" i="25" s="1"/>
  <c r="O27" i="51"/>
  <c r="BM75" i="26"/>
  <c r="M32" i="52"/>
  <c r="AD15" i="52"/>
  <c r="E35" i="52"/>
  <c r="J35" i="52" s="1"/>
  <c r="F22" i="52"/>
  <c r="F23" i="52" s="1"/>
  <c r="B29" i="52"/>
  <c r="S133" i="18"/>
  <c r="AS98" i="18"/>
  <c r="BC75" i="18"/>
  <c r="BC75" i="17"/>
  <c r="AS98" i="17"/>
  <c r="V75" i="17"/>
  <c r="Q12" i="42"/>
  <c r="U12" i="42" s="1"/>
  <c r="AR24" i="36"/>
  <c r="AR20" i="36" s="1"/>
  <c r="AG129" i="11" s="1"/>
  <c r="AR24" i="42"/>
  <c r="AR20" i="42" s="1"/>
  <c r="AG129" i="17" s="1"/>
  <c r="S134" i="19"/>
  <c r="T125" i="14"/>
  <c r="BC75" i="27"/>
  <c r="S133" i="27"/>
  <c r="H30" i="2"/>
  <c r="J25" i="33"/>
  <c r="BJ6" i="33" s="1"/>
  <c r="J33" i="34"/>
  <c r="C25" i="9" s="1"/>
  <c r="A29" i="36"/>
  <c r="V75" i="11"/>
  <c r="J12" i="37"/>
  <c r="AS98" i="12" s="1"/>
  <c r="AR24" i="38"/>
  <c r="AR20" i="38" s="1"/>
  <c r="AG129" i="13" s="1"/>
  <c r="J32" i="38"/>
  <c r="W38" i="13" s="1"/>
  <c r="A29" i="40"/>
  <c r="J12" i="41"/>
  <c r="U12" i="41" s="1"/>
  <c r="AR24" i="34"/>
  <c r="AR20" i="34" s="1"/>
  <c r="AG129" i="9" s="1"/>
  <c r="AR24" i="35"/>
  <c r="AR20" i="35" s="1"/>
  <c r="AG129" i="10" s="1"/>
  <c r="F22" i="36"/>
  <c r="J12" i="39"/>
  <c r="S133" i="15"/>
  <c r="J33" i="41"/>
  <c r="C25" i="16" s="1"/>
  <c r="T125" i="18"/>
  <c r="J19" i="45"/>
  <c r="A35" i="45" s="1"/>
  <c r="V75" i="19"/>
  <c r="V88" i="14"/>
  <c r="S134" i="20"/>
  <c r="J13" i="48"/>
  <c r="U13" i="48" s="1"/>
  <c r="J14" i="48"/>
  <c r="U14" i="48" s="1"/>
  <c r="J32" i="48"/>
  <c r="T125" i="23"/>
  <c r="J19" i="49"/>
  <c r="T126" i="24"/>
  <c r="T125" i="25"/>
  <c r="J25" i="52"/>
  <c r="BJ8" i="52" s="1"/>
  <c r="T126" i="27"/>
  <c r="H33" i="2"/>
  <c r="S133" i="17"/>
  <c r="V75" i="14"/>
  <c r="A22" i="34"/>
  <c r="J20" i="34" s="1"/>
  <c r="B55" i="9" s="1"/>
  <c r="A29" i="41"/>
  <c r="S134" i="17"/>
  <c r="BC65" i="24"/>
  <c r="A29" i="30"/>
  <c r="J12" i="36"/>
  <c r="J19" i="37"/>
  <c r="A35" i="37" s="1"/>
  <c r="AR24" i="37"/>
  <c r="AR20" i="37" s="1"/>
  <c r="AG129" i="12" s="1"/>
  <c r="J33" i="37"/>
  <c r="C25" i="12" s="1"/>
  <c r="BJ10" i="38"/>
  <c r="AR24" i="39"/>
  <c r="AR20" i="39" s="1"/>
  <c r="AG129" i="14" s="1"/>
  <c r="J26" i="40"/>
  <c r="AU54" i="15" s="1"/>
  <c r="S139" i="15" s="1"/>
  <c r="BJ166" i="15" s="1"/>
  <c r="F22" i="43"/>
  <c r="F23" i="43" s="1"/>
  <c r="V75" i="20"/>
  <c r="J33" i="52"/>
  <c r="H28" i="2"/>
  <c r="BE153" i="27"/>
  <c r="BE135" i="27"/>
  <c r="BE142" i="27"/>
  <c r="AG131" i="27"/>
  <c r="BE145" i="27"/>
  <c r="BE134" i="27"/>
  <c r="BE141" i="27"/>
  <c r="AD16" i="52"/>
  <c r="AD26" i="52"/>
  <c r="A29" i="52"/>
  <c r="J32" i="52"/>
  <c r="A22" i="52"/>
  <c r="J20" i="52" s="1"/>
  <c r="J14" i="52"/>
  <c r="M28" i="52"/>
  <c r="J19" i="52"/>
  <c r="C22" i="52"/>
  <c r="J26" i="52"/>
  <c r="S26" i="52"/>
  <c r="M27" i="52"/>
  <c r="M20" i="52"/>
  <c r="M21" i="52"/>
  <c r="M26" i="52"/>
  <c r="M34" i="52"/>
  <c r="J13" i="52"/>
  <c r="AR24" i="52"/>
  <c r="AR20" i="52" s="1"/>
  <c r="AG129" i="27" s="1"/>
  <c r="Q28" i="52"/>
  <c r="Q34" i="52"/>
  <c r="G35" i="52" s="1"/>
  <c r="BE150" i="27"/>
  <c r="BE151" i="27"/>
  <c r="BE152" i="27"/>
  <c r="B29" i="51"/>
  <c r="F22" i="51"/>
  <c r="F23" i="51" s="1"/>
  <c r="M21" i="51"/>
  <c r="O26" i="51"/>
  <c r="M27" i="51"/>
  <c r="O28" i="51"/>
  <c r="M33" i="51"/>
  <c r="M26" i="51"/>
  <c r="M28" i="51"/>
  <c r="O32" i="51"/>
  <c r="O12" i="51"/>
  <c r="C22" i="51"/>
  <c r="J25" i="51"/>
  <c r="J13" i="51"/>
  <c r="AD16" i="51"/>
  <c r="Q21" i="51"/>
  <c r="S21" i="51" s="1"/>
  <c r="AR24" i="51"/>
  <c r="AR20" i="51" s="1"/>
  <c r="AG129" i="26" s="1"/>
  <c r="Q28" i="51"/>
  <c r="J32" i="51"/>
  <c r="Q34" i="51"/>
  <c r="G35" i="51" s="1"/>
  <c r="B35" i="51"/>
  <c r="AG131" i="26"/>
  <c r="BE133" i="26"/>
  <c r="BE134" i="26"/>
  <c r="BE135" i="26"/>
  <c r="BE150" i="26"/>
  <c r="BE151" i="26"/>
  <c r="BE152" i="26"/>
  <c r="BE153" i="26"/>
  <c r="J14" i="51"/>
  <c r="J12" i="51"/>
  <c r="AD14" i="51"/>
  <c r="O19" i="51"/>
  <c r="A22" i="51"/>
  <c r="J20" i="51" s="1"/>
  <c r="A29" i="51"/>
  <c r="J33" i="51"/>
  <c r="BE145" i="26"/>
  <c r="BE146" i="26"/>
  <c r="BE140" i="25"/>
  <c r="AZ135" i="25"/>
  <c r="BE147" i="25"/>
  <c r="AZ152" i="25"/>
  <c r="B29" i="50"/>
  <c r="F22" i="50"/>
  <c r="M21" i="50"/>
  <c r="O26" i="50"/>
  <c r="M27" i="50"/>
  <c r="O28" i="50"/>
  <c r="M33" i="50"/>
  <c r="M26" i="50"/>
  <c r="M28" i="50"/>
  <c r="O12" i="50"/>
  <c r="J25" i="50"/>
  <c r="J13" i="50"/>
  <c r="AD16" i="50"/>
  <c r="Q21" i="50"/>
  <c r="S21" i="50" s="1"/>
  <c r="AZ142" i="25" s="1"/>
  <c r="AR24" i="50"/>
  <c r="AR20" i="50" s="1"/>
  <c r="AG129" i="25" s="1"/>
  <c r="Q28" i="50"/>
  <c r="J32" i="50"/>
  <c r="Q34" i="50"/>
  <c r="G35" i="50" s="1"/>
  <c r="B35" i="50"/>
  <c r="AG131" i="25"/>
  <c r="BE133" i="25"/>
  <c r="BE134" i="25"/>
  <c r="BE135" i="25"/>
  <c r="BE150" i="25"/>
  <c r="BE151" i="25"/>
  <c r="BE152" i="25"/>
  <c r="BE153" i="25"/>
  <c r="J14" i="50"/>
  <c r="O32" i="50"/>
  <c r="C22" i="50"/>
  <c r="J12" i="50"/>
  <c r="AD14" i="50"/>
  <c r="O19" i="50"/>
  <c r="A22" i="50"/>
  <c r="J20" i="50" s="1"/>
  <c r="A29" i="50"/>
  <c r="J33" i="50"/>
  <c r="BE145" i="25"/>
  <c r="BE146" i="25"/>
  <c r="BE145" i="24"/>
  <c r="BE142" i="24"/>
  <c r="BE135" i="24"/>
  <c r="BE150" i="24"/>
  <c r="AG131" i="24"/>
  <c r="BE151" i="24"/>
  <c r="AZ135" i="24"/>
  <c r="BE134" i="24"/>
  <c r="BE147" i="24"/>
  <c r="AZ152" i="24"/>
  <c r="BJ7" i="49"/>
  <c r="BJ9" i="49"/>
  <c r="BJ5" i="49"/>
  <c r="BJ10" i="49"/>
  <c r="BJ6" i="49"/>
  <c r="BJ8" i="49"/>
  <c r="A22" i="49"/>
  <c r="J20" i="49" s="1"/>
  <c r="F22" i="49"/>
  <c r="Q28" i="49"/>
  <c r="B29" i="49"/>
  <c r="M33" i="49"/>
  <c r="J12" i="49"/>
  <c r="M20" i="49"/>
  <c r="M21" i="49"/>
  <c r="M26" i="49"/>
  <c r="A29" i="49"/>
  <c r="J33" i="49"/>
  <c r="E35" i="49"/>
  <c r="BE140" i="24"/>
  <c r="BE141" i="24"/>
  <c r="M28" i="49"/>
  <c r="AG131" i="23"/>
  <c r="BE145" i="23"/>
  <c r="BE151" i="23"/>
  <c r="BE142" i="23"/>
  <c r="BE135" i="23"/>
  <c r="BJ7" i="48"/>
  <c r="BJ10" i="48"/>
  <c r="BJ6" i="48"/>
  <c r="BJ9" i="48"/>
  <c r="BJ5" i="48"/>
  <c r="BJ8" i="48"/>
  <c r="A22" i="48"/>
  <c r="J20" i="48" s="1"/>
  <c r="F22" i="48"/>
  <c r="Q28" i="48"/>
  <c r="B29" i="48"/>
  <c r="M33" i="48"/>
  <c r="J12" i="48"/>
  <c r="M20" i="48"/>
  <c r="M21" i="48"/>
  <c r="M26" i="48"/>
  <c r="A29" i="48"/>
  <c r="J33" i="48"/>
  <c r="E35" i="48"/>
  <c r="BE140" i="23"/>
  <c r="BE141" i="23"/>
  <c r="M28" i="48"/>
  <c r="AZ152" i="22"/>
  <c r="AZ134" i="22"/>
  <c r="BE142" i="22"/>
  <c r="BE147" i="22"/>
  <c r="BE140" i="22"/>
  <c r="BE141" i="22"/>
  <c r="AZ135" i="22"/>
  <c r="E35" i="47"/>
  <c r="J35" i="47" s="1"/>
  <c r="M33" i="47"/>
  <c r="AD15" i="47"/>
  <c r="O20" i="47"/>
  <c r="M26" i="47"/>
  <c r="AD26" i="47"/>
  <c r="M28" i="47"/>
  <c r="M32" i="47"/>
  <c r="Q32" i="47"/>
  <c r="AZ145" i="22" s="1"/>
  <c r="O32" i="47"/>
  <c r="J25" i="47"/>
  <c r="BC65" i="22" s="1"/>
  <c r="J26" i="47"/>
  <c r="J13" i="47"/>
  <c r="AD16" i="47"/>
  <c r="Q21" i="47"/>
  <c r="S21" i="47" s="1"/>
  <c r="AZ142" i="22" s="1"/>
  <c r="AR24" i="47"/>
  <c r="AR20" i="47" s="1"/>
  <c r="AG129" i="22" s="1"/>
  <c r="Q28" i="47"/>
  <c r="J32" i="47"/>
  <c r="Q34" i="47"/>
  <c r="B35" i="47"/>
  <c r="AG131" i="22"/>
  <c r="BE133" i="22"/>
  <c r="BE134" i="22"/>
  <c r="BE135" i="22"/>
  <c r="BE150" i="22"/>
  <c r="BE151" i="22"/>
  <c r="BE152" i="22"/>
  <c r="BE153" i="22"/>
  <c r="J14" i="47"/>
  <c r="C22" i="47"/>
  <c r="J12" i="47"/>
  <c r="AD14" i="47"/>
  <c r="O19" i="47"/>
  <c r="A22" i="47"/>
  <c r="J20" i="47" s="1"/>
  <c r="B55" i="22" s="1"/>
  <c r="A29" i="47"/>
  <c r="J33" i="47"/>
  <c r="BE145" i="22"/>
  <c r="BE146" i="22"/>
  <c r="AZ152" i="21"/>
  <c r="AZ151" i="21"/>
  <c r="AZ135" i="21"/>
  <c r="BE147" i="21"/>
  <c r="BE140" i="21"/>
  <c r="BE141" i="21"/>
  <c r="BE142" i="21"/>
  <c r="O26" i="46"/>
  <c r="O28" i="46"/>
  <c r="O34" i="46"/>
  <c r="AZ134" i="21"/>
  <c r="E35" i="46"/>
  <c r="J35" i="46" s="1"/>
  <c r="M33" i="46"/>
  <c r="AD15" i="46"/>
  <c r="O20" i="46"/>
  <c r="M26" i="46"/>
  <c r="AD26" i="46"/>
  <c r="M28" i="46"/>
  <c r="M34" i="46"/>
  <c r="BM75" i="21"/>
  <c r="J14" i="46"/>
  <c r="S135" i="21" s="1"/>
  <c r="J13" i="46"/>
  <c r="AD16" i="46"/>
  <c r="Q21" i="46"/>
  <c r="S21" i="46" s="1"/>
  <c r="AZ142" i="21" s="1"/>
  <c r="AR24" i="46"/>
  <c r="AR20" i="46" s="1"/>
  <c r="AG129" i="21" s="1"/>
  <c r="Q28" i="46"/>
  <c r="J32" i="46"/>
  <c r="Q34" i="46"/>
  <c r="B35" i="46"/>
  <c r="AG131" i="21"/>
  <c r="BE133" i="21"/>
  <c r="BE134" i="21"/>
  <c r="BE135" i="21"/>
  <c r="BE150" i="21"/>
  <c r="BE151" i="21"/>
  <c r="BE152" i="21"/>
  <c r="BE153" i="21"/>
  <c r="O32" i="46"/>
  <c r="O12" i="46"/>
  <c r="C22" i="46"/>
  <c r="J25" i="46"/>
  <c r="J12" i="46"/>
  <c r="AD14" i="46"/>
  <c r="O19" i="46"/>
  <c r="A22" i="46"/>
  <c r="J20" i="46" s="1"/>
  <c r="B55" i="21" s="1"/>
  <c r="A29" i="46"/>
  <c r="J33" i="46"/>
  <c r="BE145" i="21"/>
  <c r="BE146" i="21"/>
  <c r="J32" i="45"/>
  <c r="O27" i="45"/>
  <c r="A22" i="45"/>
  <c r="J20" i="45" s="1"/>
  <c r="C22" i="45"/>
  <c r="AD16" i="45"/>
  <c r="AD26" i="45"/>
  <c r="O34" i="45"/>
  <c r="E35" i="45"/>
  <c r="BE135" i="14"/>
  <c r="BE142" i="14"/>
  <c r="BE150" i="14"/>
  <c r="AZ135" i="14"/>
  <c r="O20" i="45"/>
  <c r="BE134" i="14"/>
  <c r="BE141" i="14"/>
  <c r="BE147" i="14"/>
  <c r="U13" i="45"/>
  <c r="F22" i="45"/>
  <c r="J14" i="45"/>
  <c r="M20" i="45"/>
  <c r="M26" i="45"/>
  <c r="M34" i="45"/>
  <c r="J25" i="45"/>
  <c r="J26" i="45"/>
  <c r="S26" i="45"/>
  <c r="M27" i="45"/>
  <c r="O33" i="45"/>
  <c r="C35" i="45"/>
  <c r="AG131" i="20"/>
  <c r="BE133" i="20"/>
  <c r="BE134" i="20"/>
  <c r="BE135" i="20"/>
  <c r="BE150" i="20"/>
  <c r="BE151" i="20"/>
  <c r="BE152" i="20"/>
  <c r="BE153" i="20"/>
  <c r="M21" i="45"/>
  <c r="M28" i="45"/>
  <c r="B22" i="45"/>
  <c r="Q28" i="45"/>
  <c r="BE145" i="20"/>
  <c r="BE146" i="20"/>
  <c r="T126" i="18"/>
  <c r="AD26" i="44"/>
  <c r="U13" i="44"/>
  <c r="M21" i="44"/>
  <c r="M26" i="44"/>
  <c r="M33" i="44"/>
  <c r="J19" i="44"/>
  <c r="M28" i="44"/>
  <c r="AZ152" i="18"/>
  <c r="Q12" i="44"/>
  <c r="J14" i="44"/>
  <c r="O27" i="44"/>
  <c r="O32" i="44"/>
  <c r="AZ134" i="18"/>
  <c r="J25" i="44"/>
  <c r="J26" i="44"/>
  <c r="S26" i="44"/>
  <c r="O33" i="44"/>
  <c r="AZ135" i="18"/>
  <c r="Q28" i="44"/>
  <c r="B29" i="44"/>
  <c r="J32" i="44"/>
  <c r="J12" i="44"/>
  <c r="O19" i="44"/>
  <c r="O20" i="44"/>
  <c r="O21" i="44"/>
  <c r="A22" i="44"/>
  <c r="J20" i="44" s="1"/>
  <c r="O26" i="44"/>
  <c r="O28" i="44"/>
  <c r="A29" i="44"/>
  <c r="J33" i="44"/>
  <c r="BE145" i="19"/>
  <c r="BE146" i="19"/>
  <c r="BE140" i="18"/>
  <c r="BE141" i="18"/>
  <c r="J14" i="43"/>
  <c r="J19" i="43"/>
  <c r="C22" i="43"/>
  <c r="BJ6" i="43"/>
  <c r="AR24" i="43"/>
  <c r="AR20" i="43" s="1"/>
  <c r="AG129" i="18" s="1"/>
  <c r="B35" i="43"/>
  <c r="BJ7" i="43"/>
  <c r="AD14" i="43"/>
  <c r="AD15" i="43"/>
  <c r="O20" i="43"/>
  <c r="AP15" i="43" s="1"/>
  <c r="M159" i="18" s="1"/>
  <c r="O21" i="43"/>
  <c r="A22" i="43"/>
  <c r="J20" i="43" s="1"/>
  <c r="O26" i="43"/>
  <c r="AD26" i="43"/>
  <c r="O28" i="43"/>
  <c r="A29" i="43"/>
  <c r="J33" i="43"/>
  <c r="O34" i="43"/>
  <c r="E35" i="43"/>
  <c r="M32" i="43"/>
  <c r="J13" i="43"/>
  <c r="AD16" i="43"/>
  <c r="Q21" i="43"/>
  <c r="S21" i="43" s="1"/>
  <c r="AZ142" i="18" s="1"/>
  <c r="Q28" i="43"/>
  <c r="Q34" i="43"/>
  <c r="G35" i="43" s="1"/>
  <c r="M19" i="43"/>
  <c r="M20" i="43"/>
  <c r="M21" i="43"/>
  <c r="M26" i="43"/>
  <c r="M28" i="43"/>
  <c r="BE151" i="17"/>
  <c r="BE142" i="17"/>
  <c r="BE135" i="17"/>
  <c r="BE150" i="17"/>
  <c r="E35" i="42"/>
  <c r="BM75" i="17"/>
  <c r="V88" i="17"/>
  <c r="U13" i="42"/>
  <c r="O26" i="42"/>
  <c r="O27" i="42"/>
  <c r="Q28" i="42"/>
  <c r="J32" i="42"/>
  <c r="W38" i="17" s="1"/>
  <c r="J33" i="42"/>
  <c r="M34" i="42"/>
  <c r="F22" i="42"/>
  <c r="F23" i="42" s="1"/>
  <c r="O34" i="42"/>
  <c r="J14" i="42"/>
  <c r="J19" i="42"/>
  <c r="O20" i="42"/>
  <c r="O21" i="42"/>
  <c r="M26" i="42"/>
  <c r="S134" i="16"/>
  <c r="O33" i="41"/>
  <c r="E35" i="41"/>
  <c r="J35" i="41" s="1"/>
  <c r="BM75" i="16"/>
  <c r="AZ134" i="16"/>
  <c r="BJ6" i="41"/>
  <c r="J14" i="41"/>
  <c r="S135" i="16" s="1"/>
  <c r="J19" i="41"/>
  <c r="S140" i="16" s="1"/>
  <c r="O20" i="41"/>
  <c r="AP15" i="41" s="1"/>
  <c r="M159" i="16" s="1"/>
  <c r="M21" i="41"/>
  <c r="BJ7" i="41"/>
  <c r="M26" i="41"/>
  <c r="M27" i="41"/>
  <c r="O28" i="41"/>
  <c r="J32" i="41"/>
  <c r="W38" i="16" s="1"/>
  <c r="M33" i="41"/>
  <c r="M34" i="41"/>
  <c r="BC65" i="16"/>
  <c r="AS79" i="16"/>
  <c r="O21" i="41"/>
  <c r="O26" i="41"/>
  <c r="O27" i="41"/>
  <c r="O34" i="41"/>
  <c r="V88" i="16"/>
  <c r="F22" i="2"/>
  <c r="G22" i="2" s="1"/>
  <c r="AD16" i="41"/>
  <c r="M20" i="41"/>
  <c r="A22" i="41"/>
  <c r="J20" i="41" s="1"/>
  <c r="B55" i="16" s="1"/>
  <c r="AR24" i="41"/>
  <c r="AR20" i="41" s="1"/>
  <c r="AG129" i="16" s="1"/>
  <c r="AD26" i="41"/>
  <c r="V75" i="16"/>
  <c r="AZ153" i="16"/>
  <c r="C22" i="40"/>
  <c r="AD16" i="40"/>
  <c r="Q21" i="40"/>
  <c r="S21" i="40" s="1"/>
  <c r="M25" i="40"/>
  <c r="V88" i="15"/>
  <c r="O13" i="40"/>
  <c r="S134" i="15" s="1"/>
  <c r="M19" i="40"/>
  <c r="AD15" i="40"/>
  <c r="J19" i="40"/>
  <c r="O21" i="40"/>
  <c r="O26" i="40"/>
  <c r="O33" i="40"/>
  <c r="J14" i="40"/>
  <c r="M20" i="40"/>
  <c r="M21" i="40"/>
  <c r="M26" i="40"/>
  <c r="M27" i="40"/>
  <c r="O28" i="40"/>
  <c r="J32" i="40"/>
  <c r="W38" i="15" s="1"/>
  <c r="M33" i="40"/>
  <c r="O34" i="40"/>
  <c r="E35" i="40"/>
  <c r="J35" i="40" s="1"/>
  <c r="V75" i="15"/>
  <c r="O20" i="40"/>
  <c r="O27" i="40"/>
  <c r="BC75" i="15"/>
  <c r="A22" i="40"/>
  <c r="J20" i="40" s="1"/>
  <c r="B55" i="15" s="1"/>
  <c r="AR24" i="40"/>
  <c r="AR20" i="40" s="1"/>
  <c r="AG129" i="15" s="1"/>
  <c r="M28" i="40"/>
  <c r="B29" i="40"/>
  <c r="J33" i="40"/>
  <c r="AS98" i="15"/>
  <c r="O22" i="2"/>
  <c r="M20" i="39"/>
  <c r="M26" i="39"/>
  <c r="AD26" i="39"/>
  <c r="J25" i="39"/>
  <c r="M28" i="39"/>
  <c r="M34" i="39"/>
  <c r="M21" i="39"/>
  <c r="J14" i="39"/>
  <c r="AD16" i="39"/>
  <c r="BE153" i="13"/>
  <c r="BE147" i="13"/>
  <c r="BE134" i="13"/>
  <c r="AG131" i="13"/>
  <c r="BE146" i="13"/>
  <c r="BE150" i="13"/>
  <c r="BE135" i="13"/>
  <c r="BE142" i="13"/>
  <c r="BE151" i="13"/>
  <c r="BE145" i="13"/>
  <c r="BE152" i="13"/>
  <c r="BE133" i="13"/>
  <c r="BJ6" i="38"/>
  <c r="BJ9" i="38"/>
  <c r="J14" i="38"/>
  <c r="S135" i="13" s="1"/>
  <c r="AD15" i="38"/>
  <c r="A22" i="38"/>
  <c r="J20" i="38" s="1"/>
  <c r="B55" i="13" s="1"/>
  <c r="V75" i="13"/>
  <c r="AD13" i="38"/>
  <c r="BJ5" i="38"/>
  <c r="BJ8" i="38"/>
  <c r="O13" i="38"/>
  <c r="AS79" i="13" s="1"/>
  <c r="AD14" i="38"/>
  <c r="Q21" i="38"/>
  <c r="S21" i="38" s="1"/>
  <c r="S26" i="38"/>
  <c r="Q34" i="38"/>
  <c r="G35" i="38" s="1"/>
  <c r="F35" i="38"/>
  <c r="J33" i="38"/>
  <c r="B35" i="38"/>
  <c r="BJ7" i="38"/>
  <c r="J19" i="38"/>
  <c r="O20" i="38"/>
  <c r="O21" i="38"/>
  <c r="O26" i="38"/>
  <c r="O27" i="38"/>
  <c r="O33" i="38"/>
  <c r="O34" i="38"/>
  <c r="E35" i="38"/>
  <c r="J35" i="38" s="1"/>
  <c r="AS79" i="12"/>
  <c r="J14" i="37"/>
  <c r="AD14" i="37"/>
  <c r="F22" i="37"/>
  <c r="O25" i="37"/>
  <c r="A29" i="37"/>
  <c r="B35" i="37"/>
  <c r="AD16" i="37"/>
  <c r="C22" i="37"/>
  <c r="M25" i="37"/>
  <c r="Q34" i="37"/>
  <c r="G35" i="37" s="1"/>
  <c r="AO66" i="12"/>
  <c r="O32" i="37"/>
  <c r="O19" i="37"/>
  <c r="J25" i="37"/>
  <c r="O19" i="30"/>
  <c r="O27" i="31"/>
  <c r="J19" i="34"/>
  <c r="AN15" i="34" s="1"/>
  <c r="AB174" i="9" s="1"/>
  <c r="BC75" i="10"/>
  <c r="J26" i="31"/>
  <c r="D29" i="31" s="1"/>
  <c r="E29" i="31" s="1"/>
  <c r="J26" i="32"/>
  <c r="D29" i="32" s="1"/>
  <c r="E29" i="32" s="1"/>
  <c r="U38" i="34"/>
  <c r="X38" i="34" s="1"/>
  <c r="AA38" i="34" s="1"/>
  <c r="J26" i="35"/>
  <c r="BO54" i="10" s="1"/>
  <c r="U38" i="35"/>
  <c r="X38" i="35" s="1"/>
  <c r="AA38" i="35" s="1"/>
  <c r="AD15" i="30"/>
  <c r="B22" i="30"/>
  <c r="Q34" i="30"/>
  <c r="G35" i="30" s="1"/>
  <c r="O21" i="31"/>
  <c r="M27" i="31"/>
  <c r="M19" i="33"/>
  <c r="Q21" i="33"/>
  <c r="S21" i="33" s="1"/>
  <c r="AZ142" i="8" s="1"/>
  <c r="AD16" i="34"/>
  <c r="Q21" i="34"/>
  <c r="S21" i="34" s="1"/>
  <c r="AZ142" i="9" s="1"/>
  <c r="M25" i="34"/>
  <c r="M19" i="35"/>
  <c r="F22" i="35"/>
  <c r="F23" i="35" s="1"/>
  <c r="O26" i="35"/>
  <c r="O27" i="35"/>
  <c r="O33" i="35"/>
  <c r="E35" i="35"/>
  <c r="J35" i="35" s="1"/>
  <c r="BE146" i="10"/>
  <c r="T126" i="10"/>
  <c r="BJ7" i="36"/>
  <c r="J33" i="31"/>
  <c r="AT25" i="6" s="1"/>
  <c r="F35" i="31"/>
  <c r="F14" i="2"/>
  <c r="G14" i="2" s="1"/>
  <c r="U38" i="33"/>
  <c r="X38" i="33" s="1"/>
  <c r="AA38" i="33" s="1"/>
  <c r="S133" i="10"/>
  <c r="Q21" i="29"/>
  <c r="S21" i="29" s="1"/>
  <c r="J12" i="30"/>
  <c r="AS98" i="5" s="1"/>
  <c r="O34" i="31"/>
  <c r="F12" i="2"/>
  <c r="AD14" i="33"/>
  <c r="C22" i="33"/>
  <c r="M32" i="33"/>
  <c r="F13" i="2"/>
  <c r="BE152" i="10"/>
  <c r="J26" i="36"/>
  <c r="D29" i="36" s="1"/>
  <c r="I29" i="36" s="1"/>
  <c r="O26" i="31"/>
  <c r="J32" i="31"/>
  <c r="W38" i="6" s="1"/>
  <c r="E35" i="31"/>
  <c r="J35" i="31" s="1"/>
  <c r="AD16" i="33"/>
  <c r="BE150" i="8"/>
  <c r="S134" i="9"/>
  <c r="AD15" i="34"/>
  <c r="O26" i="34"/>
  <c r="O27" i="34"/>
  <c r="O33" i="34"/>
  <c r="F15" i="2"/>
  <c r="J13" i="35"/>
  <c r="V88" i="10" s="1"/>
  <c r="AD14" i="35"/>
  <c r="O20" i="35"/>
  <c r="Q21" i="35"/>
  <c r="S21" i="35" s="1"/>
  <c r="BE133" i="10"/>
  <c r="BJ5" i="36"/>
  <c r="AD26" i="36"/>
  <c r="B29" i="36"/>
  <c r="B35" i="32"/>
  <c r="F22" i="33"/>
  <c r="Q25" i="33" s="1"/>
  <c r="S25" i="33" s="1"/>
  <c r="AZ150" i="8" s="1"/>
  <c r="U38" i="31"/>
  <c r="X38" i="31" s="1"/>
  <c r="AA38" i="31" s="1"/>
  <c r="F22" i="34"/>
  <c r="O13" i="36"/>
  <c r="S134" i="11" s="1"/>
  <c r="AZ129" i="11"/>
  <c r="BJ9" i="36"/>
  <c r="J14" i="36"/>
  <c r="S135" i="11" s="1"/>
  <c r="J19" i="36"/>
  <c r="O20" i="36"/>
  <c r="O21" i="36"/>
  <c r="O26" i="36"/>
  <c r="O27" i="36"/>
  <c r="Q28" i="36"/>
  <c r="S28" i="36" s="1"/>
  <c r="O33" i="36"/>
  <c r="O34" i="36"/>
  <c r="E35" i="36"/>
  <c r="J35" i="36" s="1"/>
  <c r="BE150" i="11"/>
  <c r="BM75" i="11"/>
  <c r="V88" i="11"/>
  <c r="BJ8" i="36"/>
  <c r="M20" i="36"/>
  <c r="M21" i="36"/>
  <c r="M26" i="36"/>
  <c r="M27" i="36"/>
  <c r="O28" i="36"/>
  <c r="J32" i="36"/>
  <c r="M33" i="36"/>
  <c r="BE135" i="11"/>
  <c r="T125" i="9"/>
  <c r="BE145" i="10"/>
  <c r="O13" i="35"/>
  <c r="AD16" i="35"/>
  <c r="O28" i="35"/>
  <c r="J32" i="35"/>
  <c r="J33" i="35"/>
  <c r="B35" i="35"/>
  <c r="BE142" i="10"/>
  <c r="BE135" i="10"/>
  <c r="BE150" i="10"/>
  <c r="J19" i="35"/>
  <c r="C22" i="35"/>
  <c r="M25" i="35"/>
  <c r="AG131" i="10"/>
  <c r="BE151" i="10"/>
  <c r="J14" i="35"/>
  <c r="AD15" i="35"/>
  <c r="A22" i="35"/>
  <c r="J20" i="35" s="1"/>
  <c r="B55" i="10" s="1"/>
  <c r="BE134" i="10"/>
  <c r="BE147" i="10"/>
  <c r="AZ134" i="9"/>
  <c r="AS79" i="9"/>
  <c r="O21" i="34"/>
  <c r="J25" i="34"/>
  <c r="BJ10" i="34" s="1"/>
  <c r="O28" i="34"/>
  <c r="J32" i="34"/>
  <c r="W38" i="9" s="1"/>
  <c r="O34" i="34"/>
  <c r="E35" i="34"/>
  <c r="J35" i="34" s="1"/>
  <c r="V88" i="9"/>
  <c r="J14" i="34"/>
  <c r="S135" i="9" s="1"/>
  <c r="O25" i="34"/>
  <c r="V75" i="9"/>
  <c r="J26" i="33"/>
  <c r="BO54" i="8" s="1"/>
  <c r="J14" i="33"/>
  <c r="U14" i="33" s="1"/>
  <c r="A22" i="33"/>
  <c r="J20" i="33" s="1"/>
  <c r="B55" i="8" s="1"/>
  <c r="O28" i="33"/>
  <c r="J32" i="33"/>
  <c r="W38" i="8" s="1"/>
  <c r="J33" i="33"/>
  <c r="AT25" i="8" s="1"/>
  <c r="O32" i="33"/>
  <c r="AG131" i="8"/>
  <c r="AR24" i="33"/>
  <c r="AR20" i="33" s="1"/>
  <c r="AG129" i="8" s="1"/>
  <c r="O12" i="33"/>
  <c r="J19" i="33"/>
  <c r="O20" i="33"/>
  <c r="O26" i="33"/>
  <c r="O27" i="33"/>
  <c r="O33" i="33"/>
  <c r="O34" i="33"/>
  <c r="E35" i="33"/>
  <c r="J35" i="33" s="1"/>
  <c r="J12" i="33"/>
  <c r="J13" i="33"/>
  <c r="S134" i="8" s="1"/>
  <c r="AZ134" i="8"/>
  <c r="M26" i="30"/>
  <c r="F35" i="30"/>
  <c r="O11" i="2"/>
  <c r="M19" i="31"/>
  <c r="Q21" i="31"/>
  <c r="S21" i="31" s="1"/>
  <c r="AZ142" i="6" s="1"/>
  <c r="M34" i="31"/>
  <c r="BJ5" i="32"/>
  <c r="A22" i="32"/>
  <c r="J20" i="32" s="1"/>
  <c r="B55" i="7" s="1"/>
  <c r="O17" i="2"/>
  <c r="O21" i="2"/>
  <c r="AO66" i="5"/>
  <c r="S134" i="6"/>
  <c r="B29" i="31"/>
  <c r="B29" i="32"/>
  <c r="BJ6" i="30"/>
  <c r="J13" i="30"/>
  <c r="V88" i="5" s="1"/>
  <c r="BJ10" i="30"/>
  <c r="AD15" i="31"/>
  <c r="M21" i="31"/>
  <c r="M25" i="31"/>
  <c r="AZ153" i="7"/>
  <c r="B29" i="29"/>
  <c r="S133" i="6"/>
  <c r="AR24" i="32"/>
  <c r="AR20" i="32" s="1"/>
  <c r="AG129" i="7" s="1"/>
  <c r="M21" i="32"/>
  <c r="M28" i="32"/>
  <c r="T125" i="15"/>
  <c r="M19" i="29"/>
  <c r="B35" i="29"/>
  <c r="BM75" i="4"/>
  <c r="M19" i="30"/>
  <c r="O28" i="30"/>
  <c r="AD14" i="29"/>
  <c r="C22" i="29"/>
  <c r="O20" i="30"/>
  <c r="F22" i="30"/>
  <c r="Q25" i="30" s="1"/>
  <c r="S25" i="30" s="1"/>
  <c r="M32" i="30"/>
  <c r="BM75" i="5"/>
  <c r="AR24" i="31"/>
  <c r="AR20" i="31" s="1"/>
  <c r="AG129" i="6" s="1"/>
  <c r="A29" i="31"/>
  <c r="O32" i="31"/>
  <c r="V88" i="6"/>
  <c r="F22" i="32"/>
  <c r="M27" i="32"/>
  <c r="A29" i="32"/>
  <c r="M33" i="32"/>
  <c r="AO66" i="7"/>
  <c r="AR24" i="29"/>
  <c r="AR20" i="29" s="1"/>
  <c r="AG129" i="4" s="1"/>
  <c r="E35" i="30"/>
  <c r="J35" i="30" s="1"/>
  <c r="J26" i="30"/>
  <c r="D29" i="30" s="1"/>
  <c r="U38" i="29"/>
  <c r="X38" i="29" s="1"/>
  <c r="AA38" i="29" s="1"/>
  <c r="U38" i="30"/>
  <c r="X38" i="30" s="1"/>
  <c r="AA38" i="30" s="1"/>
  <c r="C35" i="32"/>
  <c r="A22" i="31"/>
  <c r="J20" i="31" s="1"/>
  <c r="B55" i="6" s="1"/>
  <c r="AD26" i="31"/>
  <c r="M28" i="31"/>
  <c r="BJ10" i="32"/>
  <c r="BJ7" i="32"/>
  <c r="S26" i="32"/>
  <c r="AZ151" i="7" s="1"/>
  <c r="F22" i="31"/>
  <c r="F23" i="31" s="1"/>
  <c r="AZ129" i="4"/>
  <c r="S26" i="30"/>
  <c r="M20" i="31"/>
  <c r="S26" i="31"/>
  <c r="V75" i="6"/>
  <c r="BJ8" i="32"/>
  <c r="M20" i="32"/>
  <c r="M26" i="32"/>
  <c r="J32" i="32"/>
  <c r="W38" i="7" s="1"/>
  <c r="AD16" i="32"/>
  <c r="M19" i="32"/>
  <c r="Q21" i="32"/>
  <c r="S21" i="32" s="1"/>
  <c r="AZ142" i="7" s="1"/>
  <c r="Q34" i="32"/>
  <c r="G35" i="32" s="1"/>
  <c r="BJ9" i="32"/>
  <c r="J19" i="32"/>
  <c r="O20" i="32"/>
  <c r="AP15" i="32" s="1"/>
  <c r="M159" i="7" s="1"/>
  <c r="O21" i="32"/>
  <c r="C22" i="32"/>
  <c r="M25" i="32"/>
  <c r="O26" i="32"/>
  <c r="O27" i="32"/>
  <c r="O33" i="32"/>
  <c r="O34" i="32"/>
  <c r="E35" i="32"/>
  <c r="J35" i="32" s="1"/>
  <c r="BM75" i="7"/>
  <c r="J13" i="32"/>
  <c r="S134" i="7" s="1"/>
  <c r="AD15" i="32"/>
  <c r="AS79" i="7"/>
  <c r="J14" i="32"/>
  <c r="S135" i="7" s="1"/>
  <c r="AD14" i="32"/>
  <c r="B22" i="32"/>
  <c r="O28" i="32"/>
  <c r="BC65" i="7"/>
  <c r="AZ134" i="6"/>
  <c r="AS79" i="6"/>
  <c r="J14" i="31"/>
  <c r="O19" i="31"/>
  <c r="B22" i="31"/>
  <c r="J25" i="31"/>
  <c r="BJ5" i="31" s="1"/>
  <c r="O28" i="31"/>
  <c r="C35" i="31"/>
  <c r="AN38" i="6"/>
  <c r="AO66" i="6"/>
  <c r="AS98" i="6"/>
  <c r="J19" i="31"/>
  <c r="AN15" i="31" s="1"/>
  <c r="O20" i="31"/>
  <c r="AR15" i="31" s="1"/>
  <c r="E166" i="6" s="1"/>
  <c r="S28" i="31"/>
  <c r="AZ153" i="6" s="1"/>
  <c r="AS79" i="5"/>
  <c r="BJ5" i="30"/>
  <c r="BJ8" i="30"/>
  <c r="AD16" i="30"/>
  <c r="A22" i="30"/>
  <c r="J20" i="30" s="1"/>
  <c r="B55" i="5" s="1"/>
  <c r="AR24" i="30"/>
  <c r="AR20" i="30" s="1"/>
  <c r="AG129" i="5" s="1"/>
  <c r="AD26" i="30"/>
  <c r="B29" i="30"/>
  <c r="J33" i="30"/>
  <c r="B35" i="30"/>
  <c r="BC65" i="5"/>
  <c r="BJ7" i="30"/>
  <c r="J14" i="30"/>
  <c r="AD14" i="30"/>
  <c r="Q21" i="30"/>
  <c r="S21" i="30" s="1"/>
  <c r="O26" i="30"/>
  <c r="O27" i="30"/>
  <c r="O33" i="30"/>
  <c r="AZ129" i="5"/>
  <c r="AZ135" i="5" s="1"/>
  <c r="AD16" i="29"/>
  <c r="AD26" i="29"/>
  <c r="AD15" i="29"/>
  <c r="M25" i="29"/>
  <c r="O10" i="2"/>
  <c r="J26" i="29"/>
  <c r="D29" i="29" s="1"/>
  <c r="I29" i="29" s="1"/>
  <c r="S26" i="29"/>
  <c r="BE151" i="4"/>
  <c r="BE142" i="4"/>
  <c r="BE134" i="4"/>
  <c r="BE135" i="4"/>
  <c r="E35" i="29"/>
  <c r="C35" i="29"/>
  <c r="J33" i="29"/>
  <c r="AT25" i="4" s="1"/>
  <c r="O21" i="29"/>
  <c r="O26" i="29"/>
  <c r="O27" i="29"/>
  <c r="M21" i="29"/>
  <c r="M26" i="29"/>
  <c r="M27" i="29"/>
  <c r="A22" i="29"/>
  <c r="J20" i="29" s="1"/>
  <c r="B55" i="4" s="1"/>
  <c r="M28" i="29"/>
  <c r="AS79" i="4"/>
  <c r="J19" i="29"/>
  <c r="O20" i="29"/>
  <c r="F22" i="29"/>
  <c r="O25" i="29"/>
  <c r="A29" i="29"/>
  <c r="O32" i="29"/>
  <c r="O33" i="29"/>
  <c r="F35" i="29"/>
  <c r="BE147" i="4"/>
  <c r="BE150" i="4"/>
  <c r="AO67" i="4"/>
  <c r="B22" i="29"/>
  <c r="J25" i="29"/>
  <c r="BC65" i="4" s="1"/>
  <c r="O28" i="29"/>
  <c r="J32" i="29"/>
  <c r="W38" i="4" s="1"/>
  <c r="T126" i="17"/>
  <c r="O12" i="2"/>
  <c r="T126" i="9"/>
  <c r="T126" i="13"/>
  <c r="T125" i="12"/>
  <c r="T125" i="7"/>
  <c r="T125" i="16"/>
  <c r="T125" i="11"/>
  <c r="H16" i="2"/>
  <c r="H23" i="2"/>
  <c r="T125" i="13"/>
  <c r="H12" i="2"/>
  <c r="T125" i="5"/>
  <c r="T125" i="4"/>
  <c r="AD16" i="28"/>
  <c r="E9" i="2"/>
  <c r="BE147" i="17"/>
  <c r="BE133" i="17"/>
  <c r="BE146" i="17"/>
  <c r="BE152" i="17"/>
  <c r="BE134" i="17"/>
  <c r="BE153" i="17"/>
  <c r="AG131" i="17"/>
  <c r="BE145" i="17"/>
  <c r="BE140" i="17"/>
  <c r="BE141" i="17"/>
  <c r="AZ135" i="16"/>
  <c r="AZ133" i="16"/>
  <c r="AZ152" i="16"/>
  <c r="BJ5" i="41"/>
  <c r="BJ8" i="41"/>
  <c r="BJ10" i="41"/>
  <c r="AG131" i="16"/>
  <c r="BE133" i="16"/>
  <c r="BE135" i="16"/>
  <c r="BE145" i="16"/>
  <c r="BE146" i="16"/>
  <c r="BE147" i="16"/>
  <c r="BE134" i="16"/>
  <c r="BE150" i="16"/>
  <c r="BE151" i="16"/>
  <c r="BE152" i="16"/>
  <c r="BE153" i="16"/>
  <c r="BE140" i="16"/>
  <c r="BE141" i="16"/>
  <c r="U13" i="41"/>
  <c r="F29" i="41"/>
  <c r="BE133" i="15"/>
  <c r="BE134" i="15"/>
  <c r="BE135" i="15"/>
  <c r="BE150" i="15"/>
  <c r="BE151" i="15"/>
  <c r="BE152" i="15"/>
  <c r="BE153" i="15"/>
  <c r="BE145" i="15"/>
  <c r="BE146" i="15"/>
  <c r="BE147" i="15"/>
  <c r="AG131" i="15"/>
  <c r="BE140" i="15"/>
  <c r="BE141" i="15"/>
  <c r="F29" i="40"/>
  <c r="BE140" i="13"/>
  <c r="BE141" i="13"/>
  <c r="F29" i="38"/>
  <c r="AZ135" i="12"/>
  <c r="AZ152" i="12"/>
  <c r="AG131" i="12"/>
  <c r="BE133" i="12"/>
  <c r="BE134" i="12"/>
  <c r="BE135" i="12"/>
  <c r="BE150" i="12"/>
  <c r="BE151" i="12"/>
  <c r="BE152" i="12"/>
  <c r="BE153" i="12"/>
  <c r="BE145" i="12"/>
  <c r="BE146" i="12"/>
  <c r="BE147" i="12"/>
  <c r="BE140" i="12"/>
  <c r="BE141" i="12"/>
  <c r="F29" i="37"/>
  <c r="BE147" i="11"/>
  <c r="BE133" i="11"/>
  <c r="BE146" i="11"/>
  <c r="BE152" i="11"/>
  <c r="BE134" i="11"/>
  <c r="BE153" i="11"/>
  <c r="AG131" i="11"/>
  <c r="BE145" i="11"/>
  <c r="BE140" i="11"/>
  <c r="BE141" i="11"/>
  <c r="BJ6" i="36"/>
  <c r="BJ10" i="36"/>
  <c r="BE140" i="10"/>
  <c r="BE141" i="10"/>
  <c r="F29" i="35"/>
  <c r="AZ151" i="9"/>
  <c r="AZ135" i="9"/>
  <c r="AZ152" i="9"/>
  <c r="AG131" i="9"/>
  <c r="BE133" i="9"/>
  <c r="BE134" i="9"/>
  <c r="BE135" i="9"/>
  <c r="BE150" i="9"/>
  <c r="BE151" i="9"/>
  <c r="BE152" i="9"/>
  <c r="BE153" i="9"/>
  <c r="BE145" i="9"/>
  <c r="BE146" i="9"/>
  <c r="BE147" i="9"/>
  <c r="BE140" i="9"/>
  <c r="BE141" i="9"/>
  <c r="U13" i="34"/>
  <c r="BE142" i="8"/>
  <c r="BE134" i="8"/>
  <c r="BE152" i="8"/>
  <c r="BE135" i="8"/>
  <c r="BE153" i="8"/>
  <c r="AZ135" i="8"/>
  <c r="BE133" i="8"/>
  <c r="AZ152" i="8"/>
  <c r="BE145" i="8"/>
  <c r="BE146" i="8"/>
  <c r="BE147" i="8"/>
  <c r="BE140" i="8"/>
  <c r="BE141" i="8"/>
  <c r="F29" i="33"/>
  <c r="AZ134" i="7"/>
  <c r="AZ135" i="7"/>
  <c r="AZ152" i="7"/>
  <c r="AG131" i="7"/>
  <c r="BE133" i="7"/>
  <c r="BE134" i="7"/>
  <c r="BE135" i="7"/>
  <c r="BE150" i="7"/>
  <c r="BE151" i="7"/>
  <c r="BE152" i="7"/>
  <c r="BE153" i="7"/>
  <c r="BE145" i="7"/>
  <c r="BE146" i="7"/>
  <c r="BE147" i="7"/>
  <c r="BE140" i="7"/>
  <c r="BE141" i="7"/>
  <c r="F29" i="32"/>
  <c r="BE142" i="6"/>
  <c r="BE141" i="6"/>
  <c r="BE147" i="6"/>
  <c r="AZ135" i="6"/>
  <c r="AZ133" i="6"/>
  <c r="AZ152" i="6"/>
  <c r="AG131" i="6"/>
  <c r="BE133" i="6"/>
  <c r="BE134" i="6"/>
  <c r="BE135" i="6"/>
  <c r="BE150" i="6"/>
  <c r="BE151" i="6"/>
  <c r="BE152" i="6"/>
  <c r="BE153" i="6"/>
  <c r="BE145" i="6"/>
  <c r="BE146" i="6"/>
  <c r="U13" i="31"/>
  <c r="U12" i="31"/>
  <c r="AG131" i="5"/>
  <c r="BE133" i="5"/>
  <c r="BE134" i="5"/>
  <c r="BE135" i="5"/>
  <c r="BE150" i="5"/>
  <c r="BE151" i="5"/>
  <c r="BE152" i="5"/>
  <c r="BE153" i="5"/>
  <c r="BE145" i="5"/>
  <c r="BE146" i="5"/>
  <c r="BE147" i="5"/>
  <c r="BE140" i="5"/>
  <c r="BE141" i="5"/>
  <c r="F29" i="30"/>
  <c r="BE153" i="4"/>
  <c r="BE133" i="4"/>
  <c r="BE141" i="4"/>
  <c r="BE152" i="4"/>
  <c r="AG131" i="4"/>
  <c r="BE140" i="4"/>
  <c r="BE145" i="4"/>
  <c r="BE146" i="4"/>
  <c r="AD13" i="28"/>
  <c r="N33" i="2" l="1"/>
  <c r="N11" i="2"/>
  <c r="AO66" i="10"/>
  <c r="B22" i="43"/>
  <c r="AR15" i="37"/>
  <c r="E166" i="12" s="1"/>
  <c r="E14" i="2"/>
  <c r="N14" i="2" s="1"/>
  <c r="E30" i="2"/>
  <c r="G30" i="2"/>
  <c r="E18" i="2"/>
  <c r="N18" i="2" s="1"/>
  <c r="G18" i="2"/>
  <c r="E22" i="2"/>
  <c r="E15" i="2"/>
  <c r="G15" i="2"/>
  <c r="E12" i="2"/>
  <c r="G12" i="2"/>
  <c r="E28" i="2"/>
  <c r="G28" i="2"/>
  <c r="E24" i="2"/>
  <c r="E27" i="2"/>
  <c r="E31" i="2"/>
  <c r="N31" i="2" s="1"/>
  <c r="G31" i="2"/>
  <c r="E20" i="2"/>
  <c r="E13" i="2"/>
  <c r="G13" i="2"/>
  <c r="E26" i="2"/>
  <c r="G29" i="31"/>
  <c r="F35" i="35"/>
  <c r="B22" i="35"/>
  <c r="BL14" i="35" s="1"/>
  <c r="AO66" i="18"/>
  <c r="AO66" i="25"/>
  <c r="C35" i="35"/>
  <c r="AO66" i="16"/>
  <c r="F83" i="10"/>
  <c r="AO66" i="21"/>
  <c r="AR15" i="39"/>
  <c r="E166" i="14" s="1"/>
  <c r="B22" i="50"/>
  <c r="BL9" i="50" s="1"/>
  <c r="C35" i="50"/>
  <c r="F35" i="43"/>
  <c r="F35" i="44"/>
  <c r="B22" i="44"/>
  <c r="BH8" i="44" s="1"/>
  <c r="AN38" i="25"/>
  <c r="C35" i="43"/>
  <c r="S150" i="24"/>
  <c r="F35" i="42"/>
  <c r="AN38" i="18"/>
  <c r="C35" i="44"/>
  <c r="AO66" i="11"/>
  <c r="AN38" i="17"/>
  <c r="F83" i="25"/>
  <c r="C35" i="36"/>
  <c r="AO66" i="17"/>
  <c r="AN38" i="11"/>
  <c r="AN38" i="22"/>
  <c r="AT25" i="14"/>
  <c r="AD20" i="45"/>
  <c r="AN38" i="14"/>
  <c r="F83" i="14"/>
  <c r="BJ9" i="40"/>
  <c r="AZ134" i="17"/>
  <c r="AO66" i="26"/>
  <c r="AS98" i="7"/>
  <c r="S146" i="17"/>
  <c r="C35" i="46"/>
  <c r="AN38" i="26"/>
  <c r="X38" i="38"/>
  <c r="AA38" i="38" s="1"/>
  <c r="C35" i="39"/>
  <c r="F35" i="39"/>
  <c r="B22" i="47"/>
  <c r="BH11" i="47" s="1"/>
  <c r="C35" i="47"/>
  <c r="U20" i="39"/>
  <c r="B22" i="42"/>
  <c r="BL5" i="42" s="1"/>
  <c r="B22" i="51"/>
  <c r="BH7" i="51" s="1"/>
  <c r="C35" i="51"/>
  <c r="D35" i="51" s="1"/>
  <c r="S141" i="12"/>
  <c r="F35" i="51"/>
  <c r="F35" i="33"/>
  <c r="S146" i="13"/>
  <c r="B22" i="39"/>
  <c r="BH7" i="39" s="1"/>
  <c r="C35" i="42"/>
  <c r="BJ10" i="43"/>
  <c r="AO66" i="22"/>
  <c r="S20" i="52"/>
  <c r="AZ141" i="27" s="1"/>
  <c r="F35" i="47"/>
  <c r="U13" i="38"/>
  <c r="AZ134" i="15"/>
  <c r="B22" i="46"/>
  <c r="BH11" i="46" s="1"/>
  <c r="S134" i="12"/>
  <c r="C29" i="42"/>
  <c r="J27" i="42" s="1"/>
  <c r="U27" i="42" s="1"/>
  <c r="F83" i="15"/>
  <c r="AO66" i="15"/>
  <c r="C29" i="43"/>
  <c r="J27" i="43" s="1"/>
  <c r="U27" i="43" s="1"/>
  <c r="AR15" i="49"/>
  <c r="E166" i="24" s="1"/>
  <c r="AZ133" i="19"/>
  <c r="AZ135" i="19"/>
  <c r="AZ142" i="19"/>
  <c r="AZ151" i="17"/>
  <c r="S133" i="7"/>
  <c r="Q32" i="39"/>
  <c r="AZ145" i="14" s="1"/>
  <c r="AZ147" i="17"/>
  <c r="B22" i="40"/>
  <c r="BH11" i="40" s="1"/>
  <c r="F35" i="40"/>
  <c r="AN15" i="46"/>
  <c r="AB174" i="21" s="1"/>
  <c r="AN38" i="21"/>
  <c r="AN38" i="15"/>
  <c r="V75" i="12"/>
  <c r="F35" i="46"/>
  <c r="A35" i="46"/>
  <c r="I29" i="32"/>
  <c r="AZ152" i="10"/>
  <c r="D29" i="40"/>
  <c r="E29" i="40" s="1"/>
  <c r="G29" i="38"/>
  <c r="J28" i="38" s="1"/>
  <c r="BH47" i="13" s="1"/>
  <c r="BC65" i="10"/>
  <c r="AP15" i="35"/>
  <c r="M159" i="10" s="1"/>
  <c r="C29" i="38"/>
  <c r="J27" i="38" s="1"/>
  <c r="U27" i="38" s="1"/>
  <c r="BJ9" i="35"/>
  <c r="B22" i="33"/>
  <c r="BL7" i="33" s="1"/>
  <c r="AN38" i="8"/>
  <c r="AO66" i="8"/>
  <c r="AZ147" i="6"/>
  <c r="C35" i="33"/>
  <c r="F35" i="41"/>
  <c r="B22" i="36"/>
  <c r="BH14" i="36" s="1"/>
  <c r="F35" i="36"/>
  <c r="AZ142" i="15"/>
  <c r="AZ146" i="18"/>
  <c r="BH6" i="48"/>
  <c r="AZ151" i="15"/>
  <c r="BJ5" i="42"/>
  <c r="AD20" i="33"/>
  <c r="AZ147" i="8"/>
  <c r="AZ147" i="15"/>
  <c r="BJ9" i="42"/>
  <c r="BJ6" i="42"/>
  <c r="AZ153" i="15"/>
  <c r="AZ134" i="19"/>
  <c r="BJ10" i="42"/>
  <c r="BJ7" i="42"/>
  <c r="I29" i="37"/>
  <c r="BH8" i="30"/>
  <c r="C35" i="41"/>
  <c r="B22" i="41"/>
  <c r="BH14" i="41" s="1"/>
  <c r="BJ8" i="42"/>
  <c r="AZ146" i="21"/>
  <c r="BH8" i="48"/>
  <c r="F83" i="16"/>
  <c r="AZ145" i="19"/>
  <c r="S150" i="17"/>
  <c r="AZ153" i="10"/>
  <c r="AZ142" i="26"/>
  <c r="C25" i="7"/>
  <c r="AS98" i="16"/>
  <c r="AZ146" i="22"/>
  <c r="BH11" i="48"/>
  <c r="S134" i="4"/>
  <c r="AN15" i="30"/>
  <c r="AB174" i="5" s="1"/>
  <c r="A35" i="30"/>
  <c r="D35" i="30" s="1"/>
  <c r="BH5" i="48"/>
  <c r="AN15" i="48"/>
  <c r="AB174" i="23" s="1"/>
  <c r="AD33" i="50"/>
  <c r="V88" i="4"/>
  <c r="AZ147" i="9"/>
  <c r="AZ147" i="12"/>
  <c r="C35" i="34"/>
  <c r="BL12" i="48"/>
  <c r="J35" i="29"/>
  <c r="Q32" i="29"/>
  <c r="AZ145" i="4" s="1"/>
  <c r="U13" i="29"/>
  <c r="Q12" i="29"/>
  <c r="U12" i="29" s="1"/>
  <c r="C35" i="52"/>
  <c r="AN38" i="27"/>
  <c r="B22" i="52"/>
  <c r="BH13" i="52" s="1"/>
  <c r="F35" i="52"/>
  <c r="AO66" i="27"/>
  <c r="E29" i="34"/>
  <c r="F83" i="9"/>
  <c r="AN38" i="9"/>
  <c r="AO66" i="9"/>
  <c r="B22" i="34"/>
  <c r="BH6" i="34" s="1"/>
  <c r="U33" i="38"/>
  <c r="AZ152" i="17"/>
  <c r="S145" i="10"/>
  <c r="BJ7" i="35"/>
  <c r="S20" i="44"/>
  <c r="AZ141" i="19" s="1"/>
  <c r="Q25" i="44"/>
  <c r="S25" i="44" s="1"/>
  <c r="AZ150" i="19" s="1"/>
  <c r="AZ147" i="20"/>
  <c r="AU54" i="21"/>
  <c r="S139" i="21" s="1"/>
  <c r="BJ166" i="21" s="1"/>
  <c r="C29" i="51"/>
  <c r="J27" i="51" s="1"/>
  <c r="S152" i="26" s="1"/>
  <c r="BJ5" i="35"/>
  <c r="F29" i="34"/>
  <c r="BJ6" i="35"/>
  <c r="AZ135" i="10"/>
  <c r="AZ152" i="15"/>
  <c r="BJ10" i="35"/>
  <c r="C29" i="37"/>
  <c r="J27" i="37" s="1"/>
  <c r="U27" i="37" s="1"/>
  <c r="AZ142" i="13"/>
  <c r="AZ146" i="17"/>
  <c r="Q25" i="43"/>
  <c r="S25" i="43" s="1"/>
  <c r="AZ150" i="18" s="1"/>
  <c r="S151" i="21"/>
  <c r="BO54" i="21"/>
  <c r="BL10" i="48"/>
  <c r="AU54" i="18"/>
  <c r="S139" i="18" s="1"/>
  <c r="BJ166" i="18" s="1"/>
  <c r="AD20" i="36"/>
  <c r="AZ142" i="17"/>
  <c r="Q25" i="47"/>
  <c r="S25" i="47" s="1"/>
  <c r="AZ150" i="22" s="1"/>
  <c r="C29" i="39"/>
  <c r="J27" i="39" s="1"/>
  <c r="U27" i="39" s="1"/>
  <c r="U13" i="36"/>
  <c r="Q32" i="37"/>
  <c r="AZ145" i="12" s="1"/>
  <c r="B99" i="13"/>
  <c r="U13" i="37"/>
  <c r="BO54" i="15"/>
  <c r="U12" i="45"/>
  <c r="S151" i="25"/>
  <c r="BJ7" i="52"/>
  <c r="AD20" i="41"/>
  <c r="AZ151" i="26"/>
  <c r="AZ146" i="10"/>
  <c r="Q12" i="37"/>
  <c r="AZ135" i="13"/>
  <c r="AZ146" i="9"/>
  <c r="S145" i="12"/>
  <c r="BH8" i="38"/>
  <c r="AZ141" i="15"/>
  <c r="BL14" i="48"/>
  <c r="AD20" i="48"/>
  <c r="AZ135" i="26"/>
  <c r="BL5" i="48"/>
  <c r="U33" i="39"/>
  <c r="AZ146" i="14"/>
  <c r="AZ146" i="19"/>
  <c r="AZ147" i="24"/>
  <c r="AZ142" i="27"/>
  <c r="F23" i="46"/>
  <c r="AD20" i="49"/>
  <c r="BH8" i="49"/>
  <c r="Q25" i="39"/>
  <c r="S25" i="39" s="1"/>
  <c r="AZ150" i="14" s="1"/>
  <c r="BC75" i="13"/>
  <c r="AZ147" i="10"/>
  <c r="AZ151" i="10"/>
  <c r="S133" i="13"/>
  <c r="I29" i="42"/>
  <c r="S133" i="5"/>
  <c r="AZ141" i="10"/>
  <c r="C29" i="40"/>
  <c r="J27" i="40" s="1"/>
  <c r="U27" i="40" s="1"/>
  <c r="BJ10" i="40"/>
  <c r="S150" i="15"/>
  <c r="BO54" i="16"/>
  <c r="J35" i="44"/>
  <c r="AR15" i="45"/>
  <c r="E166" i="20" s="1"/>
  <c r="BL11" i="48"/>
  <c r="AR15" i="50"/>
  <c r="E166" i="25" s="1"/>
  <c r="S140" i="26"/>
  <c r="AN15" i="51"/>
  <c r="AB174" i="26" s="1"/>
  <c r="AZ134" i="26"/>
  <c r="Q25" i="36"/>
  <c r="S25" i="36" s="1"/>
  <c r="AZ150" i="11" s="1"/>
  <c r="BO54" i="14"/>
  <c r="AZ152" i="26"/>
  <c r="Q19" i="44"/>
  <c r="S19" i="44" s="1"/>
  <c r="AZ140" i="19" s="1"/>
  <c r="U12" i="36"/>
  <c r="U20" i="34"/>
  <c r="S140" i="14"/>
  <c r="AZ145" i="26"/>
  <c r="AD20" i="34"/>
  <c r="AZ142" i="10"/>
  <c r="BH9" i="37"/>
  <c r="BL14" i="38"/>
  <c r="U13" i="40"/>
  <c r="S150" i="7"/>
  <c r="S133" i="9"/>
  <c r="AZ151" i="19"/>
  <c r="AZ147" i="19"/>
  <c r="AZ147" i="14"/>
  <c r="AZ152" i="20"/>
  <c r="AR15" i="46"/>
  <c r="E166" i="21" s="1"/>
  <c r="S134" i="21"/>
  <c r="BH12" i="48"/>
  <c r="C29" i="49"/>
  <c r="J27" i="49" s="1"/>
  <c r="S152" i="24" s="1"/>
  <c r="J35" i="51"/>
  <c r="AZ146" i="26"/>
  <c r="N27" i="2"/>
  <c r="BC84" i="24"/>
  <c r="BL9" i="48"/>
  <c r="AP15" i="38"/>
  <c r="M159" i="13" s="1"/>
  <c r="F83" i="3"/>
  <c r="AM67" i="3"/>
  <c r="Q19" i="34"/>
  <c r="S19" i="34" s="1"/>
  <c r="AZ140" i="9" s="1"/>
  <c r="Q19" i="47"/>
  <c r="S19" i="47" s="1"/>
  <c r="AZ140" i="22" s="1"/>
  <c r="U33" i="37"/>
  <c r="AT25" i="11"/>
  <c r="AP15" i="37"/>
  <c r="M159" i="12" s="1"/>
  <c r="D29" i="41"/>
  <c r="E29" i="41" s="1"/>
  <c r="AZ141" i="20"/>
  <c r="BL8" i="48"/>
  <c r="BL7" i="48"/>
  <c r="BL13" i="48"/>
  <c r="D29" i="48"/>
  <c r="E29" i="48" s="1"/>
  <c r="D29" i="50"/>
  <c r="I29" i="50" s="1"/>
  <c r="Q19" i="51"/>
  <c r="S19" i="51" s="1"/>
  <c r="AZ140" i="26" s="1"/>
  <c r="Q25" i="52"/>
  <c r="S25" i="52" s="1"/>
  <c r="AZ150" i="27" s="1"/>
  <c r="AZ135" i="27"/>
  <c r="N26" i="2"/>
  <c r="BH7" i="48"/>
  <c r="BH14" i="48"/>
  <c r="BO54" i="25"/>
  <c r="BO54" i="23"/>
  <c r="BO54" i="18"/>
  <c r="AZ142" i="20"/>
  <c r="S133" i="20"/>
  <c r="D35" i="48"/>
  <c r="Q19" i="36"/>
  <c r="S19" i="36" s="1"/>
  <c r="U19" i="36" s="1"/>
  <c r="BL11" i="38"/>
  <c r="AZ147" i="16"/>
  <c r="BC75" i="5"/>
  <c r="C29" i="36"/>
  <c r="J27" i="36" s="1"/>
  <c r="S152" i="11" s="1"/>
  <c r="D29" i="51"/>
  <c r="I29" i="51" s="1"/>
  <c r="S151" i="26"/>
  <c r="BJ5" i="52"/>
  <c r="AZ152" i="27"/>
  <c r="U14" i="38"/>
  <c r="AD20" i="40"/>
  <c r="D29" i="39"/>
  <c r="I29" i="39" s="1"/>
  <c r="AZ151" i="20"/>
  <c r="AN15" i="45"/>
  <c r="AB174" i="20" s="1"/>
  <c r="AZ135" i="20"/>
  <c r="BH10" i="48"/>
  <c r="U26" i="48"/>
  <c r="BH13" i="48"/>
  <c r="BH9" i="48"/>
  <c r="BL6" i="48"/>
  <c r="C29" i="50"/>
  <c r="J27" i="50" s="1"/>
  <c r="S152" i="25" s="1"/>
  <c r="V66" i="23"/>
  <c r="BC75" i="20"/>
  <c r="BJ8" i="40"/>
  <c r="AZ146" i="20"/>
  <c r="AZ133" i="20"/>
  <c r="Q19" i="52"/>
  <c r="S19" i="52" s="1"/>
  <c r="AZ140" i="27" s="1"/>
  <c r="C29" i="41"/>
  <c r="J27" i="41" s="1"/>
  <c r="S152" i="16" s="1"/>
  <c r="Q19" i="46"/>
  <c r="S19" i="46" s="1"/>
  <c r="AZ140" i="21" s="1"/>
  <c r="S140" i="23"/>
  <c r="BJ5" i="43"/>
  <c r="BC65" i="18"/>
  <c r="BJ8" i="43"/>
  <c r="AZ152" i="13"/>
  <c r="S151" i="7"/>
  <c r="BC65" i="8"/>
  <c r="AZ151" i="13"/>
  <c r="U13" i="49"/>
  <c r="S134" i="24"/>
  <c r="C29" i="35"/>
  <c r="J27" i="35" s="1"/>
  <c r="S152" i="10" s="1"/>
  <c r="Q25" i="41"/>
  <c r="S25" i="41" s="1"/>
  <c r="BL9" i="37"/>
  <c r="BH7" i="37"/>
  <c r="AZ153" i="13"/>
  <c r="AU54" i="13"/>
  <c r="S139" i="13" s="1"/>
  <c r="BJ166" i="13" s="1"/>
  <c r="AU54" i="9"/>
  <c r="S139" i="9" s="1"/>
  <c r="BJ166" i="9" s="1"/>
  <c r="AS98" i="9"/>
  <c r="AZ141" i="11"/>
  <c r="U12" i="34"/>
  <c r="D35" i="37"/>
  <c r="BC75" i="12"/>
  <c r="BJ7" i="40"/>
  <c r="AP15" i="40"/>
  <c r="M159" i="15" s="1"/>
  <c r="S140" i="17"/>
  <c r="AP15" i="49"/>
  <c r="M159" i="24" s="1"/>
  <c r="J35" i="50"/>
  <c r="AZ151" i="27"/>
  <c r="BJ6" i="52"/>
  <c r="BJ9" i="52"/>
  <c r="AU54" i="26"/>
  <c r="S139" i="26" s="1"/>
  <c r="BJ166" i="26" s="1"/>
  <c r="B99" i="24"/>
  <c r="A35" i="39"/>
  <c r="S135" i="24"/>
  <c r="W38" i="14"/>
  <c r="S146" i="14"/>
  <c r="AR15" i="52"/>
  <c r="E166" i="27" s="1"/>
  <c r="Q12" i="49"/>
  <c r="AZ133" i="24" s="1"/>
  <c r="AD20" i="42"/>
  <c r="S20" i="42"/>
  <c r="AZ141" i="17" s="1"/>
  <c r="AZ147" i="13"/>
  <c r="BH13" i="45"/>
  <c r="AZ147" i="26"/>
  <c r="BJ10" i="52"/>
  <c r="AP15" i="52"/>
  <c r="M159" i="27" s="1"/>
  <c r="Q12" i="33"/>
  <c r="AZ133" i="8" s="1"/>
  <c r="F23" i="34"/>
  <c r="Q19" i="41"/>
  <c r="S19" i="41" s="1"/>
  <c r="AZ140" i="16" s="1"/>
  <c r="Q25" i="29"/>
  <c r="S25" i="29" s="1"/>
  <c r="AZ150" i="4" s="1"/>
  <c r="BH6" i="32"/>
  <c r="AU54" i="7"/>
  <c r="S139" i="7" s="1"/>
  <c r="BJ166" i="7" s="1"/>
  <c r="BO54" i="7"/>
  <c r="BJ8" i="33"/>
  <c r="BO54" i="9"/>
  <c r="S151" i="9"/>
  <c r="Q19" i="35"/>
  <c r="S19" i="35" s="1"/>
  <c r="AZ140" i="10" s="1"/>
  <c r="S151" i="14"/>
  <c r="AS79" i="15"/>
  <c r="BJ5" i="40"/>
  <c r="G29" i="40" s="1"/>
  <c r="AR15" i="40"/>
  <c r="E166" i="15" s="1"/>
  <c r="S151" i="15"/>
  <c r="BJ6" i="40"/>
  <c r="AZ146" i="16"/>
  <c r="S133" i="16"/>
  <c r="BC75" i="16"/>
  <c r="AT25" i="16"/>
  <c r="S145" i="18"/>
  <c r="C29" i="47"/>
  <c r="J27" i="47" s="1"/>
  <c r="U27" i="47" s="1"/>
  <c r="AN15" i="47"/>
  <c r="AB174" i="22" s="1"/>
  <c r="BL14" i="49"/>
  <c r="AN15" i="50"/>
  <c r="AB174" i="25" s="1"/>
  <c r="U26" i="51"/>
  <c r="V75" i="24"/>
  <c r="V66" i="14"/>
  <c r="U26" i="34"/>
  <c r="BL7" i="30"/>
  <c r="AZ146" i="6"/>
  <c r="AZ152" i="5"/>
  <c r="S145" i="5"/>
  <c r="BH6" i="30"/>
  <c r="BJ7" i="31"/>
  <c r="U13" i="30"/>
  <c r="BH12" i="30"/>
  <c r="BL6" i="30"/>
  <c r="BL9" i="30"/>
  <c r="AD20" i="31"/>
  <c r="U20" i="33"/>
  <c r="BC84" i="8"/>
  <c r="BH12" i="32"/>
  <c r="BH5" i="31"/>
  <c r="BJ6" i="31"/>
  <c r="Q12" i="30"/>
  <c r="U12" i="30" s="1"/>
  <c r="S134" i="5"/>
  <c r="S150" i="23"/>
  <c r="F29" i="29"/>
  <c r="AD20" i="29"/>
  <c r="E29" i="29"/>
  <c r="C25" i="4"/>
  <c r="S146" i="4"/>
  <c r="Q25" i="37"/>
  <c r="S25" i="37" s="1"/>
  <c r="AZ150" i="12" s="1"/>
  <c r="BH12" i="37"/>
  <c r="BL8" i="37"/>
  <c r="BH13" i="37"/>
  <c r="BH11" i="37"/>
  <c r="BH5" i="37"/>
  <c r="BL5" i="37"/>
  <c r="S150" i="13"/>
  <c r="Q19" i="50"/>
  <c r="S19" i="50" s="1"/>
  <c r="U19" i="50" s="1"/>
  <c r="Q25" i="38"/>
  <c r="S25" i="38" s="1"/>
  <c r="AZ150" i="13" s="1"/>
  <c r="U26" i="37"/>
  <c r="BH10" i="37"/>
  <c r="BH14" i="37"/>
  <c r="BL6" i="37"/>
  <c r="BL12" i="37"/>
  <c r="BL10" i="37"/>
  <c r="S141" i="13"/>
  <c r="AZ133" i="15"/>
  <c r="S151" i="5"/>
  <c r="AU54" i="6"/>
  <c r="S139" i="6" s="1"/>
  <c r="BJ166" i="6" s="1"/>
  <c r="S146" i="10"/>
  <c r="AS79" i="11"/>
  <c r="AP15" i="36"/>
  <c r="M159" i="11" s="1"/>
  <c r="S146" i="9"/>
  <c r="AU54" i="12"/>
  <c r="S139" i="12" s="1"/>
  <c r="BJ166" i="12" s="1"/>
  <c r="BO54" i="12"/>
  <c r="Q19" i="39"/>
  <c r="S19" i="39" s="1"/>
  <c r="U19" i="39" s="1"/>
  <c r="AR15" i="42"/>
  <c r="E166" i="17" s="1"/>
  <c r="S151" i="18"/>
  <c r="I29" i="43"/>
  <c r="S140" i="25"/>
  <c r="BH13" i="50"/>
  <c r="Q32" i="52"/>
  <c r="AZ145" i="27" s="1"/>
  <c r="U25" i="33"/>
  <c r="S146" i="20"/>
  <c r="AP15" i="42"/>
  <c r="M159" i="17" s="1"/>
  <c r="S152" i="8"/>
  <c r="AU54" i="17"/>
  <c r="S139" i="17" s="1"/>
  <c r="BJ166" i="17" s="1"/>
  <c r="BO54" i="17"/>
  <c r="V66" i="26"/>
  <c r="I29" i="31"/>
  <c r="Q32" i="31"/>
  <c r="AZ145" i="6" s="1"/>
  <c r="BL11" i="37"/>
  <c r="BH8" i="37"/>
  <c r="BH6" i="37"/>
  <c r="BL14" i="37"/>
  <c r="BL13" i="37"/>
  <c r="Q19" i="38"/>
  <c r="S19" i="38" s="1"/>
  <c r="AZ140" i="13" s="1"/>
  <c r="S151" i="6"/>
  <c r="V66" i="12"/>
  <c r="AN15" i="37"/>
  <c r="AB174" i="12" s="1"/>
  <c r="U33" i="40"/>
  <c r="U26" i="41"/>
  <c r="Q19" i="43"/>
  <c r="S19" i="43" s="1"/>
  <c r="AZ140" i="18" s="1"/>
  <c r="C29" i="46"/>
  <c r="J27" i="46" s="1"/>
  <c r="A35" i="47"/>
  <c r="A35" i="50"/>
  <c r="AR15" i="51"/>
  <c r="E166" i="26" s="1"/>
  <c r="U33" i="52"/>
  <c r="BL7" i="37"/>
  <c r="AT25" i="20"/>
  <c r="S151" i="12"/>
  <c r="BO54" i="24"/>
  <c r="AU54" i="24"/>
  <c r="S139" i="24" s="1"/>
  <c r="BJ166" i="24" s="1"/>
  <c r="AZ146" i="23"/>
  <c r="AZ151" i="23"/>
  <c r="AZ152" i="23"/>
  <c r="AZ141" i="23"/>
  <c r="AZ134" i="23"/>
  <c r="AZ142" i="23"/>
  <c r="AZ146" i="27"/>
  <c r="AZ134" i="27"/>
  <c r="BL8" i="30"/>
  <c r="BH9" i="30"/>
  <c r="E29" i="38"/>
  <c r="U20" i="40"/>
  <c r="BH7" i="30"/>
  <c r="BL13" i="30"/>
  <c r="AT25" i="9"/>
  <c r="S151" i="10"/>
  <c r="U26" i="39"/>
  <c r="BL11" i="49"/>
  <c r="AZ146" i="24"/>
  <c r="BH10" i="30"/>
  <c r="F23" i="36"/>
  <c r="AZ142" i="11"/>
  <c r="AZ135" i="11"/>
  <c r="S145" i="13"/>
  <c r="BH11" i="30"/>
  <c r="S146" i="6"/>
  <c r="S141" i="11"/>
  <c r="F29" i="39"/>
  <c r="AR15" i="41"/>
  <c r="E166" i="16" s="1"/>
  <c r="S141" i="17"/>
  <c r="AZ147" i="18"/>
  <c r="U26" i="46"/>
  <c r="AZ135" i="23"/>
  <c r="D29" i="49"/>
  <c r="I29" i="49" s="1"/>
  <c r="C29" i="52"/>
  <c r="J27" i="52" s="1"/>
  <c r="S152" i="27" s="1"/>
  <c r="AZ147" i="27"/>
  <c r="AS79" i="26"/>
  <c r="AS79" i="25"/>
  <c r="U26" i="49"/>
  <c r="S151" i="24"/>
  <c r="S151" i="23"/>
  <c r="BL10" i="30"/>
  <c r="BL14" i="30"/>
  <c r="U33" i="36"/>
  <c r="B55" i="12"/>
  <c r="S151" i="13"/>
  <c r="BL12" i="30"/>
  <c r="BL11" i="30"/>
  <c r="BH14" i="30"/>
  <c r="BH5" i="30"/>
  <c r="U20" i="37"/>
  <c r="AD20" i="37"/>
  <c r="BO54" i="13"/>
  <c r="U20" i="41"/>
  <c r="BH13" i="30"/>
  <c r="BL5" i="30"/>
  <c r="AU54" i="5"/>
  <c r="S139" i="5" s="1"/>
  <c r="BJ166" i="5" s="1"/>
  <c r="BH10" i="32"/>
  <c r="Q25" i="32"/>
  <c r="S25" i="32" s="1"/>
  <c r="AZ150" i="7" s="1"/>
  <c r="AZ150" i="5"/>
  <c r="S141" i="8"/>
  <c r="S145" i="8"/>
  <c r="S150" i="10"/>
  <c r="AR15" i="38"/>
  <c r="E166" i="13" s="1"/>
  <c r="Q19" i="40"/>
  <c r="S19" i="40" s="1"/>
  <c r="U19" i="40" s="1"/>
  <c r="U26" i="42"/>
  <c r="S152" i="20"/>
  <c r="S133" i="21"/>
  <c r="S145" i="21"/>
  <c r="AZ147" i="23"/>
  <c r="F23" i="50"/>
  <c r="U26" i="50"/>
  <c r="AZ147" i="25"/>
  <c r="S141" i="14"/>
  <c r="C25" i="19"/>
  <c r="S146" i="19"/>
  <c r="AT25" i="19"/>
  <c r="AS98" i="19"/>
  <c r="BC75" i="19"/>
  <c r="S133" i="19"/>
  <c r="B55" i="20"/>
  <c r="S141" i="20"/>
  <c r="AS98" i="24"/>
  <c r="S133" i="24"/>
  <c r="BC75" i="24"/>
  <c r="U20" i="49"/>
  <c r="S141" i="24"/>
  <c r="B55" i="24"/>
  <c r="A35" i="49"/>
  <c r="D35" i="49" s="1"/>
  <c r="BH11" i="49"/>
  <c r="S140" i="24"/>
  <c r="BH7" i="49"/>
  <c r="BL5" i="49"/>
  <c r="V66" i="24"/>
  <c r="AN15" i="49"/>
  <c r="BL9" i="49"/>
  <c r="BC75" i="14"/>
  <c r="S133" i="14"/>
  <c r="AS98" i="14"/>
  <c r="S150" i="14"/>
  <c r="BC65" i="14"/>
  <c r="U14" i="43"/>
  <c r="S135" i="18"/>
  <c r="B99" i="18"/>
  <c r="BC84" i="18"/>
  <c r="S151" i="19"/>
  <c r="BO54" i="19"/>
  <c r="AU54" i="19"/>
  <c r="S139" i="19" s="1"/>
  <c r="BJ166" i="19" s="1"/>
  <c r="S150" i="20"/>
  <c r="BC65" i="20"/>
  <c r="U14" i="45"/>
  <c r="S135" i="20"/>
  <c r="B99" i="20"/>
  <c r="BC84" i="20"/>
  <c r="S145" i="20"/>
  <c r="W38" i="20"/>
  <c r="S146" i="24"/>
  <c r="AT25" i="24"/>
  <c r="C25" i="24"/>
  <c r="B55" i="26"/>
  <c r="S141" i="26"/>
  <c r="BC84" i="14"/>
  <c r="S135" i="14"/>
  <c r="B99" i="14"/>
  <c r="S140" i="18"/>
  <c r="V66" i="18"/>
  <c r="W38" i="19"/>
  <c r="S145" i="19"/>
  <c r="U14" i="44"/>
  <c r="S135" i="19"/>
  <c r="BC84" i="19"/>
  <c r="B99" i="19"/>
  <c r="AN15" i="44"/>
  <c r="AB174" i="19" s="1"/>
  <c r="S140" i="19"/>
  <c r="V66" i="19"/>
  <c r="S133" i="23"/>
  <c r="AS98" i="23"/>
  <c r="BC75" i="23"/>
  <c r="B55" i="23"/>
  <c r="S141" i="23"/>
  <c r="W38" i="25"/>
  <c r="S145" i="25"/>
  <c r="S146" i="26"/>
  <c r="AT25" i="26"/>
  <c r="C25" i="26"/>
  <c r="S134" i="26"/>
  <c r="V75" i="26"/>
  <c r="V88" i="26"/>
  <c r="V66" i="20"/>
  <c r="S140" i="20"/>
  <c r="U33" i="31"/>
  <c r="BJ10" i="33"/>
  <c r="Q32" i="35"/>
  <c r="AZ145" i="10" s="1"/>
  <c r="V75" i="10"/>
  <c r="Q19" i="33"/>
  <c r="S19" i="33" s="1"/>
  <c r="AZ140" i="8" s="1"/>
  <c r="BJ9" i="33"/>
  <c r="A35" i="34"/>
  <c r="E29" i="36"/>
  <c r="BH6" i="38"/>
  <c r="BH14" i="38"/>
  <c r="BH7" i="38"/>
  <c r="AN15" i="38"/>
  <c r="AB174" i="13" s="1"/>
  <c r="Q32" i="41"/>
  <c r="AZ145" i="16" s="1"/>
  <c r="A35" i="42"/>
  <c r="AZ133" i="17"/>
  <c r="S140" i="6"/>
  <c r="C25" i="6"/>
  <c r="C29" i="32"/>
  <c r="J27" i="32" s="1"/>
  <c r="U27" i="32" s="1"/>
  <c r="S135" i="8"/>
  <c r="S150" i="8"/>
  <c r="U26" i="36"/>
  <c r="AT25" i="12"/>
  <c r="Q32" i="46"/>
  <c r="AZ145" i="21" s="1"/>
  <c r="BH10" i="49"/>
  <c r="BH13" i="49"/>
  <c r="BH9" i="49"/>
  <c r="BL6" i="49"/>
  <c r="S141" i="18"/>
  <c r="B55" i="18"/>
  <c r="S141" i="19"/>
  <c r="B55" i="19"/>
  <c r="S150" i="19"/>
  <c r="BC65" i="19"/>
  <c r="U33" i="48"/>
  <c r="C25" i="23"/>
  <c r="S146" i="23"/>
  <c r="AT25" i="23"/>
  <c r="B55" i="25"/>
  <c r="S141" i="25"/>
  <c r="V88" i="25"/>
  <c r="V75" i="25"/>
  <c r="S134" i="25"/>
  <c r="S140" i="27"/>
  <c r="V66" i="27"/>
  <c r="S145" i="27"/>
  <c r="W38" i="27"/>
  <c r="C25" i="27"/>
  <c r="S146" i="27"/>
  <c r="AT25" i="27"/>
  <c r="W38" i="23"/>
  <c r="S145" i="23"/>
  <c r="U33" i="43"/>
  <c r="S146" i="18"/>
  <c r="C25" i="18"/>
  <c r="AT25" i="18"/>
  <c r="M159" i="23"/>
  <c r="AS98" i="25"/>
  <c r="S133" i="25"/>
  <c r="BC75" i="25"/>
  <c r="U14" i="51"/>
  <c r="BC84" i="26"/>
  <c r="B99" i="26"/>
  <c r="S135" i="26"/>
  <c r="S150" i="26"/>
  <c r="BC65" i="26"/>
  <c r="S141" i="27"/>
  <c r="B55" i="27"/>
  <c r="AS98" i="11"/>
  <c r="BC75" i="11"/>
  <c r="Q12" i="48"/>
  <c r="AZ133" i="23" s="1"/>
  <c r="V88" i="23"/>
  <c r="V75" i="23"/>
  <c r="S134" i="23"/>
  <c r="S134" i="18"/>
  <c r="V88" i="18"/>
  <c r="V75" i="18"/>
  <c r="AU54" i="20"/>
  <c r="S139" i="20" s="1"/>
  <c r="BJ166" i="20" s="1"/>
  <c r="S151" i="20"/>
  <c r="BO54" i="20"/>
  <c r="U33" i="50"/>
  <c r="C25" i="25"/>
  <c r="S146" i="25"/>
  <c r="AT25" i="25"/>
  <c r="U14" i="50"/>
  <c r="S135" i="25"/>
  <c r="B99" i="25"/>
  <c r="BC84" i="25"/>
  <c r="BC65" i="25"/>
  <c r="S150" i="25"/>
  <c r="BC75" i="26"/>
  <c r="AS98" i="26"/>
  <c r="S133" i="26"/>
  <c r="U32" i="51"/>
  <c r="S145" i="26"/>
  <c r="W38" i="26"/>
  <c r="S134" i="27"/>
  <c r="V75" i="27"/>
  <c r="V88" i="27"/>
  <c r="BO54" i="27"/>
  <c r="S151" i="27"/>
  <c r="AU54" i="27"/>
  <c r="S139" i="27" s="1"/>
  <c r="BJ166" i="27" s="1"/>
  <c r="U14" i="52"/>
  <c r="S135" i="27"/>
  <c r="B99" i="27"/>
  <c r="BC84" i="27"/>
  <c r="S150" i="27"/>
  <c r="BC65" i="27"/>
  <c r="S135" i="23"/>
  <c r="B99" i="23"/>
  <c r="BC84" i="23"/>
  <c r="BL9" i="31"/>
  <c r="Q32" i="36"/>
  <c r="U32" i="36" s="1"/>
  <c r="Q32" i="38"/>
  <c r="AZ145" i="13" s="1"/>
  <c r="V66" i="9"/>
  <c r="S141" i="21"/>
  <c r="BH12" i="49"/>
  <c r="BH6" i="49"/>
  <c r="BL12" i="49"/>
  <c r="BH5" i="49"/>
  <c r="D22" i="49" s="1"/>
  <c r="D23" i="49" s="1"/>
  <c r="BL10" i="49"/>
  <c r="BH14" i="49"/>
  <c r="S135" i="4"/>
  <c r="BJ7" i="33"/>
  <c r="Q12" i="35"/>
  <c r="U12" i="35" s="1"/>
  <c r="AN15" i="35"/>
  <c r="AB174" i="10" s="1"/>
  <c r="BL5" i="38"/>
  <c r="BH5" i="38"/>
  <c r="S140" i="13"/>
  <c r="Q32" i="40"/>
  <c r="AZ145" i="15" s="1"/>
  <c r="BL7" i="29"/>
  <c r="C29" i="30"/>
  <c r="J27" i="30" s="1"/>
  <c r="S152" i="5" s="1"/>
  <c r="S145" i="7"/>
  <c r="V75" i="5"/>
  <c r="BJ5" i="33"/>
  <c r="G29" i="33" s="1"/>
  <c r="S141" i="9"/>
  <c r="S134" i="10"/>
  <c r="BO54" i="11"/>
  <c r="AU54" i="11"/>
  <c r="S139" i="11" s="1"/>
  <c r="BJ166" i="11" s="1"/>
  <c r="S140" i="9"/>
  <c r="S141" i="16"/>
  <c r="S146" i="21"/>
  <c r="S141" i="22"/>
  <c r="BL8" i="49"/>
  <c r="BL7" i="49"/>
  <c r="BL13" i="49"/>
  <c r="S146" i="12"/>
  <c r="S133" i="11"/>
  <c r="S133" i="12"/>
  <c r="F29" i="52"/>
  <c r="S28" i="52"/>
  <c r="AZ153" i="27" s="1"/>
  <c r="D29" i="52"/>
  <c r="U26" i="52"/>
  <c r="U13" i="52"/>
  <c r="Q12" i="52"/>
  <c r="AN15" i="52"/>
  <c r="A35" i="52"/>
  <c r="U33" i="51"/>
  <c r="Q25" i="51"/>
  <c r="S25" i="51" s="1"/>
  <c r="Q12" i="51"/>
  <c r="U13" i="51"/>
  <c r="BL14" i="51"/>
  <c r="F29" i="51"/>
  <c r="S28" i="51"/>
  <c r="AZ153" i="26" s="1"/>
  <c r="AD20" i="51"/>
  <c r="S20" i="51"/>
  <c r="BJ10" i="51"/>
  <c r="BJ7" i="51"/>
  <c r="BJ5" i="51"/>
  <c r="BJ9" i="51"/>
  <c r="BJ6" i="51"/>
  <c r="AP15" i="51"/>
  <c r="BJ8" i="51"/>
  <c r="BL10" i="51"/>
  <c r="BH14" i="51"/>
  <c r="Q25" i="50"/>
  <c r="S25" i="50" s="1"/>
  <c r="AZ150" i="25" s="1"/>
  <c r="BH11" i="50"/>
  <c r="AD20" i="50"/>
  <c r="S20" i="50"/>
  <c r="U32" i="50"/>
  <c r="F29" i="50"/>
  <c r="S28" i="50"/>
  <c r="AZ153" i="25" s="1"/>
  <c r="BJ10" i="50"/>
  <c r="BJ7" i="50"/>
  <c r="AP15" i="50"/>
  <c r="BJ9" i="50"/>
  <c r="BJ6" i="50"/>
  <c r="BJ8" i="50"/>
  <c r="BJ5" i="50"/>
  <c r="Q12" i="50"/>
  <c r="U13" i="50"/>
  <c r="BL14" i="50"/>
  <c r="J35" i="49"/>
  <c r="Q32" i="49"/>
  <c r="Q19" i="49"/>
  <c r="S19" i="49" s="1"/>
  <c r="F23" i="49"/>
  <c r="Q25" i="49"/>
  <c r="S25" i="49" s="1"/>
  <c r="F29" i="49"/>
  <c r="G29" i="49" s="1"/>
  <c r="S28" i="49"/>
  <c r="AZ153" i="24" s="1"/>
  <c r="U33" i="49"/>
  <c r="F23" i="48"/>
  <c r="Q25" i="48"/>
  <c r="S25" i="48" s="1"/>
  <c r="Q19" i="48"/>
  <c r="S19" i="48" s="1"/>
  <c r="U20" i="48"/>
  <c r="J35" i="48"/>
  <c r="Q32" i="48"/>
  <c r="F29" i="48"/>
  <c r="G29" i="48" s="1"/>
  <c r="S28" i="48"/>
  <c r="AZ153" i="23" s="1"/>
  <c r="C29" i="48"/>
  <c r="J27" i="48" s="1"/>
  <c r="BC75" i="22"/>
  <c r="AS98" i="22"/>
  <c r="G35" i="47"/>
  <c r="AZ147" i="22"/>
  <c r="V75" i="22"/>
  <c r="S134" i="22"/>
  <c r="V88" i="22"/>
  <c r="U14" i="47"/>
  <c r="B99" i="22"/>
  <c r="BC84" i="22"/>
  <c r="AU54" i="22"/>
  <c r="S139" i="22" s="1"/>
  <c r="BJ166" i="22" s="1"/>
  <c r="BO54" i="22"/>
  <c r="BL11" i="47"/>
  <c r="AR15" i="47"/>
  <c r="E166" i="22" s="1"/>
  <c r="S151" i="22"/>
  <c r="S140" i="22"/>
  <c r="U33" i="47"/>
  <c r="C25" i="22"/>
  <c r="AT25" i="22"/>
  <c r="U32" i="47"/>
  <c r="W38" i="22"/>
  <c r="S145" i="22"/>
  <c r="BH13" i="47"/>
  <c r="S146" i="22"/>
  <c r="S133" i="22"/>
  <c r="S135" i="22"/>
  <c r="S150" i="22"/>
  <c r="Q12" i="47"/>
  <c r="U13" i="47"/>
  <c r="BH12" i="47"/>
  <c r="BJ10" i="47"/>
  <c r="BJ7" i="47"/>
  <c r="BJ8" i="47"/>
  <c r="BJ5" i="47"/>
  <c r="BJ9" i="47"/>
  <c r="BJ6" i="47"/>
  <c r="AP15" i="47"/>
  <c r="M159" i="22" s="1"/>
  <c r="F29" i="47"/>
  <c r="S28" i="47"/>
  <c r="AZ153" i="22" s="1"/>
  <c r="AD20" i="47"/>
  <c r="S20" i="47"/>
  <c r="D29" i="47"/>
  <c r="U26" i="47"/>
  <c r="BL10" i="47"/>
  <c r="BC65" i="21"/>
  <c r="S150" i="21"/>
  <c r="U33" i="46"/>
  <c r="AT25" i="21"/>
  <c r="C25" i="21"/>
  <c r="G35" i="46"/>
  <c r="AZ147" i="21"/>
  <c r="V75" i="21"/>
  <c r="V88" i="21"/>
  <c r="AS79" i="21"/>
  <c r="S140" i="21"/>
  <c r="BC75" i="21"/>
  <c r="AS98" i="21"/>
  <c r="W38" i="21"/>
  <c r="U14" i="46"/>
  <c r="BC84" i="21"/>
  <c r="B99" i="21"/>
  <c r="E29" i="46"/>
  <c r="I29" i="46"/>
  <c r="BJ10" i="46"/>
  <c r="BJ7" i="46"/>
  <c r="AP15" i="46"/>
  <c r="BJ8" i="46"/>
  <c r="BJ5" i="46"/>
  <c r="U25" i="46"/>
  <c r="BJ9" i="46"/>
  <c r="BJ6" i="46"/>
  <c r="U13" i="46"/>
  <c r="Q12" i="46"/>
  <c r="AZ133" i="21" s="1"/>
  <c r="S28" i="46"/>
  <c r="AZ153" i="21" s="1"/>
  <c r="F29" i="46"/>
  <c r="AD20" i="46"/>
  <c r="S20" i="46"/>
  <c r="AZ141" i="21" s="1"/>
  <c r="J35" i="45"/>
  <c r="Q32" i="45"/>
  <c r="U20" i="45"/>
  <c r="U27" i="45"/>
  <c r="Q25" i="45"/>
  <c r="S25" i="45" s="1"/>
  <c r="Q19" i="45"/>
  <c r="S19" i="45" s="1"/>
  <c r="F23" i="45"/>
  <c r="F29" i="45"/>
  <c r="S28" i="45"/>
  <c r="AZ153" i="20" s="1"/>
  <c r="U33" i="45"/>
  <c r="BL5" i="45"/>
  <c r="BL6" i="45"/>
  <c r="BL14" i="45"/>
  <c r="BL10" i="45"/>
  <c r="D35" i="45"/>
  <c r="BH12" i="45"/>
  <c r="BL13" i="45"/>
  <c r="BH10" i="45"/>
  <c r="BH8" i="45"/>
  <c r="BJ9" i="45"/>
  <c r="BJ6" i="45"/>
  <c r="BJ10" i="45"/>
  <c r="AP15" i="45"/>
  <c r="BJ8" i="45"/>
  <c r="BJ5" i="45"/>
  <c r="BJ7" i="45"/>
  <c r="U26" i="45"/>
  <c r="D29" i="45"/>
  <c r="BH9" i="45"/>
  <c r="BL11" i="45"/>
  <c r="BH11" i="45"/>
  <c r="BH7" i="45"/>
  <c r="BL7" i="45"/>
  <c r="BH14" i="45"/>
  <c r="BH6" i="45"/>
  <c r="BL8" i="45"/>
  <c r="BL9" i="45"/>
  <c r="BL12" i="45"/>
  <c r="BH5" i="45"/>
  <c r="U12" i="44"/>
  <c r="A35" i="44"/>
  <c r="AR15" i="44"/>
  <c r="F29" i="44"/>
  <c r="S28" i="44"/>
  <c r="AZ153" i="19" s="1"/>
  <c r="U33" i="44"/>
  <c r="BH7" i="44"/>
  <c r="BJ10" i="44"/>
  <c r="BJ9" i="44"/>
  <c r="BJ7" i="44"/>
  <c r="AP15" i="44"/>
  <c r="M159" i="19" s="1"/>
  <c r="BJ8" i="44"/>
  <c r="BJ6" i="44"/>
  <c r="BJ5" i="44"/>
  <c r="D29" i="44"/>
  <c r="U26" i="44"/>
  <c r="U32" i="44"/>
  <c r="C29" i="44"/>
  <c r="J27" i="44" s="1"/>
  <c r="BL6" i="44"/>
  <c r="U26" i="43"/>
  <c r="AD20" i="43"/>
  <c r="S20" i="43"/>
  <c r="J35" i="43"/>
  <c r="Q32" i="43"/>
  <c r="BH12" i="43"/>
  <c r="BL11" i="43"/>
  <c r="BH10" i="43"/>
  <c r="BL8" i="43"/>
  <c r="BH7" i="43"/>
  <c r="BL5" i="43"/>
  <c r="BH14" i="43"/>
  <c r="BH13" i="43"/>
  <c r="BL7" i="43"/>
  <c r="BH5" i="43"/>
  <c r="A35" i="43"/>
  <c r="BL12" i="43"/>
  <c r="BH9" i="43"/>
  <c r="BH6" i="43"/>
  <c r="AN15" i="43"/>
  <c r="AB174" i="18" s="1"/>
  <c r="BL10" i="43"/>
  <c r="BH8" i="43"/>
  <c r="BL14" i="43"/>
  <c r="BL13" i="43"/>
  <c r="BH11" i="43"/>
  <c r="BL9" i="43"/>
  <c r="BL6" i="43"/>
  <c r="F29" i="43"/>
  <c r="S28" i="43"/>
  <c r="AZ153" i="18" s="1"/>
  <c r="AR15" i="43"/>
  <c r="E166" i="18" s="1"/>
  <c r="Q12" i="43"/>
  <c r="U13" i="43"/>
  <c r="F29" i="42"/>
  <c r="S28" i="42"/>
  <c r="AZ153" i="17" s="1"/>
  <c r="Q25" i="42"/>
  <c r="S25" i="42" s="1"/>
  <c r="S151" i="17"/>
  <c r="J35" i="42"/>
  <c r="Q32" i="42"/>
  <c r="AZ145" i="17" s="1"/>
  <c r="U14" i="42"/>
  <c r="X12" i="42" s="1"/>
  <c r="B99" i="17"/>
  <c r="BC84" i="17"/>
  <c r="S135" i="17"/>
  <c r="U33" i="42"/>
  <c r="C25" i="17"/>
  <c r="AT25" i="17"/>
  <c r="AN15" i="42"/>
  <c r="AB174" i="17" s="1"/>
  <c r="V66" i="17"/>
  <c r="Q19" i="42"/>
  <c r="S19" i="42" s="1"/>
  <c r="S145" i="17"/>
  <c r="G29" i="41"/>
  <c r="S146" i="16"/>
  <c r="S151" i="16"/>
  <c r="U33" i="41"/>
  <c r="U14" i="41"/>
  <c r="X12" i="41" s="1"/>
  <c r="B99" i="16"/>
  <c r="BC84" i="16"/>
  <c r="A35" i="41"/>
  <c r="V66" i="16"/>
  <c r="AN15" i="41"/>
  <c r="S145" i="16"/>
  <c r="U26" i="40"/>
  <c r="Q25" i="40"/>
  <c r="S25" i="40" s="1"/>
  <c r="AZ146" i="15"/>
  <c r="S146" i="15"/>
  <c r="U14" i="40"/>
  <c r="B99" i="15"/>
  <c r="BC84" i="15"/>
  <c r="C25" i="15"/>
  <c r="AT25" i="15"/>
  <c r="S145" i="15"/>
  <c r="A35" i="40"/>
  <c r="D35" i="40" s="1"/>
  <c r="AN15" i="40"/>
  <c r="V66" i="15"/>
  <c r="S140" i="15"/>
  <c r="S141" i="15"/>
  <c r="S135" i="15"/>
  <c r="BL12" i="39"/>
  <c r="BJ8" i="39"/>
  <c r="BJ9" i="39"/>
  <c r="BJ5" i="39"/>
  <c r="AP15" i="39"/>
  <c r="BJ7" i="39"/>
  <c r="BJ10" i="39"/>
  <c r="BJ6" i="39"/>
  <c r="U14" i="39"/>
  <c r="S134" i="13"/>
  <c r="U26" i="38"/>
  <c r="BH10" i="38"/>
  <c r="BL10" i="38"/>
  <c r="BL13" i="38"/>
  <c r="BL12" i="38"/>
  <c r="BL9" i="38"/>
  <c r="V66" i="13"/>
  <c r="A35" i="38"/>
  <c r="D35" i="38" s="1"/>
  <c r="BL6" i="38"/>
  <c r="BC84" i="13"/>
  <c r="AT25" i="13"/>
  <c r="C25" i="13"/>
  <c r="S20" i="38"/>
  <c r="AD20" i="38"/>
  <c r="BH12" i="38"/>
  <c r="BL8" i="38"/>
  <c r="BH9" i="38"/>
  <c r="BL7" i="38"/>
  <c r="BH11" i="38"/>
  <c r="AZ146" i="13"/>
  <c r="BH13" i="38"/>
  <c r="BC84" i="12"/>
  <c r="U14" i="37"/>
  <c r="B99" i="12"/>
  <c r="Q19" i="37"/>
  <c r="S19" i="37" s="1"/>
  <c r="S135" i="12"/>
  <c r="BJ8" i="37"/>
  <c r="BJ5" i="37"/>
  <c r="G29" i="37" s="1"/>
  <c r="BJ10" i="37"/>
  <c r="BJ6" i="37"/>
  <c r="BC65" i="12"/>
  <c r="BJ7" i="37"/>
  <c r="BJ9" i="37"/>
  <c r="S150" i="12"/>
  <c r="AD33" i="37"/>
  <c r="AZ146" i="12"/>
  <c r="F23" i="37"/>
  <c r="S140" i="12"/>
  <c r="S141" i="7"/>
  <c r="F23" i="32"/>
  <c r="AZ142" i="4"/>
  <c r="G29" i="32"/>
  <c r="BJ5" i="34"/>
  <c r="BO54" i="6"/>
  <c r="S145" i="6"/>
  <c r="AZ146" i="8"/>
  <c r="AU54" i="8"/>
  <c r="S139" i="8" s="1"/>
  <c r="BJ166" i="8" s="1"/>
  <c r="AR15" i="34"/>
  <c r="E166" i="9" s="1"/>
  <c r="AR15" i="35"/>
  <c r="E166" i="10" s="1"/>
  <c r="D29" i="35"/>
  <c r="S151" i="11"/>
  <c r="Q25" i="34"/>
  <c r="S25" i="34" s="1"/>
  <c r="AZ150" i="9" s="1"/>
  <c r="BJ6" i="34"/>
  <c r="BJ9" i="34"/>
  <c r="U20" i="35"/>
  <c r="U26" i="31"/>
  <c r="C25" i="8"/>
  <c r="Q19" i="31"/>
  <c r="S19" i="31" s="1"/>
  <c r="AZ140" i="6" s="1"/>
  <c r="AZ151" i="6"/>
  <c r="F23" i="33"/>
  <c r="U20" i="29"/>
  <c r="AZ147" i="5"/>
  <c r="Q32" i="32"/>
  <c r="AZ145" i="7" s="1"/>
  <c r="AZ147" i="7"/>
  <c r="Q32" i="33"/>
  <c r="U32" i="33" s="1"/>
  <c r="Q32" i="34"/>
  <c r="AZ145" i="9" s="1"/>
  <c r="U26" i="35"/>
  <c r="S140" i="5"/>
  <c r="S146" i="8"/>
  <c r="AD20" i="35"/>
  <c r="AU54" i="10"/>
  <c r="S139" i="10" s="1"/>
  <c r="BJ166" i="10" s="1"/>
  <c r="U33" i="34"/>
  <c r="A35" i="36"/>
  <c r="V66" i="11"/>
  <c r="AN15" i="36"/>
  <c r="U20" i="36"/>
  <c r="AZ133" i="11"/>
  <c r="S146" i="11"/>
  <c r="S140" i="11"/>
  <c r="AZ153" i="11"/>
  <c r="AZ134" i="11"/>
  <c r="AZ146" i="11"/>
  <c r="W38" i="11"/>
  <c r="S145" i="11"/>
  <c r="BC84" i="11"/>
  <c r="U14" i="36"/>
  <c r="B99" i="11"/>
  <c r="AZ151" i="11"/>
  <c r="AZ147" i="11"/>
  <c r="AR15" i="36"/>
  <c r="E166" i="11" s="1"/>
  <c r="F29" i="36"/>
  <c r="G29" i="36" s="1"/>
  <c r="J28" i="36" s="1"/>
  <c r="BH47" i="11" s="1"/>
  <c r="AZ152" i="11"/>
  <c r="U14" i="35"/>
  <c r="B99" i="10"/>
  <c r="BC84" i="10"/>
  <c r="S135" i="10"/>
  <c r="U13" i="35"/>
  <c r="S141" i="10"/>
  <c r="W38" i="10"/>
  <c r="A35" i="35"/>
  <c r="V66" i="10"/>
  <c r="U33" i="35"/>
  <c r="C25" i="10"/>
  <c r="AT25" i="10"/>
  <c r="Q25" i="35"/>
  <c r="S25" i="35" s="1"/>
  <c r="S140" i="10"/>
  <c r="AS79" i="10"/>
  <c r="B99" i="9"/>
  <c r="BC84" i="9"/>
  <c r="U27" i="34"/>
  <c r="S152" i="9"/>
  <c r="BJ8" i="34"/>
  <c r="BJ7" i="34"/>
  <c r="BC65" i="9"/>
  <c r="AP15" i="34"/>
  <c r="S145" i="9"/>
  <c r="S150" i="9"/>
  <c r="U14" i="34"/>
  <c r="U33" i="33"/>
  <c r="U26" i="33"/>
  <c r="B99" i="8"/>
  <c r="S133" i="8"/>
  <c r="D29" i="33"/>
  <c r="S151" i="8"/>
  <c r="AP15" i="33"/>
  <c r="M159" i="8" s="1"/>
  <c r="AS79" i="8"/>
  <c r="U27" i="33"/>
  <c r="AS98" i="8"/>
  <c r="BC75" i="8"/>
  <c r="U13" i="33"/>
  <c r="V88" i="8"/>
  <c r="V75" i="8"/>
  <c r="A35" i="33"/>
  <c r="V66" i="8"/>
  <c r="AN15" i="33"/>
  <c r="AR15" i="33"/>
  <c r="E166" i="8" s="1"/>
  <c r="S140" i="8"/>
  <c r="E29" i="30"/>
  <c r="I29" i="30"/>
  <c r="S141" i="5"/>
  <c r="S146" i="7"/>
  <c r="AZ146" i="4"/>
  <c r="BH10" i="31"/>
  <c r="U25" i="30"/>
  <c r="BO54" i="5"/>
  <c r="AZ151" i="5"/>
  <c r="U26" i="30"/>
  <c r="F23" i="30"/>
  <c r="BL8" i="31"/>
  <c r="Q25" i="31"/>
  <c r="S25" i="31" s="1"/>
  <c r="U25" i="31" s="1"/>
  <c r="C29" i="29"/>
  <c r="J27" i="29" s="1"/>
  <c r="U27" i="29" s="1"/>
  <c r="S146" i="5"/>
  <c r="AZ142" i="5"/>
  <c r="BH14" i="32"/>
  <c r="U26" i="32"/>
  <c r="C29" i="31"/>
  <c r="J27" i="31" s="1"/>
  <c r="U27" i="31" s="1"/>
  <c r="AZ147" i="4"/>
  <c r="AZ141" i="4"/>
  <c r="AR15" i="30"/>
  <c r="E166" i="5" s="1"/>
  <c r="Q19" i="30"/>
  <c r="S19" i="30" s="1"/>
  <c r="U19" i="30" s="1"/>
  <c r="G29" i="30"/>
  <c r="Q32" i="30"/>
  <c r="BL12" i="31"/>
  <c r="BL6" i="31"/>
  <c r="BH7" i="31"/>
  <c r="BH14" i="31"/>
  <c r="U20" i="31"/>
  <c r="AZ152" i="4"/>
  <c r="AZ153" i="4"/>
  <c r="AZ151" i="4"/>
  <c r="S141" i="6"/>
  <c r="AR15" i="32"/>
  <c r="E166" i="7" s="1"/>
  <c r="AP15" i="30"/>
  <c r="M159" i="5" s="1"/>
  <c r="AZ134" i="4"/>
  <c r="AZ135" i="4"/>
  <c r="S140" i="7"/>
  <c r="F23" i="29"/>
  <c r="BC84" i="4"/>
  <c r="BH13" i="31"/>
  <c r="BH8" i="31"/>
  <c r="BL6" i="29"/>
  <c r="S20" i="32"/>
  <c r="AD20" i="32"/>
  <c r="BL8" i="32"/>
  <c r="AZ146" i="7"/>
  <c r="U33" i="32"/>
  <c r="Q19" i="32"/>
  <c r="S19" i="32" s="1"/>
  <c r="BL11" i="32"/>
  <c r="U13" i="32"/>
  <c r="Q12" i="32"/>
  <c r="V88" i="7"/>
  <c r="V75" i="7"/>
  <c r="BC84" i="7"/>
  <c r="U14" i="32"/>
  <c r="B99" i="7"/>
  <c r="A35" i="32"/>
  <c r="D35" i="32" s="1"/>
  <c r="BL10" i="32"/>
  <c r="BH9" i="32"/>
  <c r="BH7" i="32"/>
  <c r="BH13" i="32"/>
  <c r="BL9" i="32"/>
  <c r="AN15" i="32"/>
  <c r="BL13" i="32"/>
  <c r="BL6" i="32"/>
  <c r="BH5" i="32"/>
  <c r="V66" i="7"/>
  <c r="BL14" i="32"/>
  <c r="BL12" i="32"/>
  <c r="BH11" i="32"/>
  <c r="BL7" i="32"/>
  <c r="BL5" i="32"/>
  <c r="BH8" i="32"/>
  <c r="AB174" i="6"/>
  <c r="A35" i="31"/>
  <c r="D35" i="31" s="1"/>
  <c r="BL5" i="31"/>
  <c r="V66" i="6"/>
  <c r="BJ9" i="31"/>
  <c r="BC65" i="6"/>
  <c r="BJ8" i="31"/>
  <c r="BJ10" i="31"/>
  <c r="BL11" i="31"/>
  <c r="BL14" i="31"/>
  <c r="BL7" i="31"/>
  <c r="BL10" i="31"/>
  <c r="BH11" i="31"/>
  <c r="S150" i="6"/>
  <c r="U14" i="31"/>
  <c r="X12" i="31" s="1"/>
  <c r="S137" i="6" s="1"/>
  <c r="BC84" i="6"/>
  <c r="B99" i="6"/>
  <c r="BH12" i="31"/>
  <c r="BH6" i="31"/>
  <c r="BH9" i="31"/>
  <c r="BL13" i="31"/>
  <c r="AP15" i="31"/>
  <c r="M159" i="6" s="1"/>
  <c r="S135" i="6"/>
  <c r="AZ153" i="5"/>
  <c r="AZ134" i="5"/>
  <c r="BC84" i="5"/>
  <c r="U14" i="30"/>
  <c r="B99" i="5"/>
  <c r="U33" i="30"/>
  <c r="C25" i="5"/>
  <c r="AT25" i="5"/>
  <c r="AZ146" i="5"/>
  <c r="S135" i="5"/>
  <c r="S20" i="30"/>
  <c r="AD20" i="30"/>
  <c r="BH9" i="29"/>
  <c r="AU54" i="4"/>
  <c r="S139" i="4" s="1"/>
  <c r="BJ166" i="4" s="1"/>
  <c r="S150" i="4"/>
  <c r="BH13" i="29"/>
  <c r="AP15" i="29"/>
  <c r="M159" i="4" s="1"/>
  <c r="B99" i="4"/>
  <c r="BP54" i="4"/>
  <c r="S141" i="4"/>
  <c r="U26" i="29"/>
  <c r="AN15" i="29"/>
  <c r="AB174" i="4" s="1"/>
  <c r="BH10" i="29"/>
  <c r="S140" i="4"/>
  <c r="Q19" i="29"/>
  <c r="S19" i="29" s="1"/>
  <c r="AZ140" i="4" s="1"/>
  <c r="S151" i="4"/>
  <c r="BL12" i="29"/>
  <c r="BH14" i="29"/>
  <c r="BH5" i="29"/>
  <c r="U33" i="29"/>
  <c r="AR15" i="29"/>
  <c r="E166" i="4" s="1"/>
  <c r="BJ10" i="29"/>
  <c r="BJ8" i="29"/>
  <c r="BJ6" i="29"/>
  <c r="BJ5" i="29"/>
  <c r="AS98" i="4"/>
  <c r="BC75" i="4"/>
  <c r="A35" i="29"/>
  <c r="D35" i="29" s="1"/>
  <c r="BH11" i="29"/>
  <c r="BH6" i="29"/>
  <c r="V67" i="4"/>
  <c r="BH12" i="29"/>
  <c r="BL11" i="29"/>
  <c r="BL8" i="29"/>
  <c r="BL14" i="29"/>
  <c r="BL10" i="29"/>
  <c r="BH8" i="29"/>
  <c r="BL5" i="29"/>
  <c r="BL13" i="29"/>
  <c r="BL9" i="29"/>
  <c r="BH7" i="29"/>
  <c r="BJ7" i="29"/>
  <c r="BJ9" i="29"/>
  <c r="S145" i="4"/>
  <c r="N9" i="2"/>
  <c r="N10" i="2"/>
  <c r="N20" i="2"/>
  <c r="N17" i="2"/>
  <c r="N21" i="2"/>
  <c r="N23" i="2"/>
  <c r="F22" i="28"/>
  <c r="F23" i="28" s="1"/>
  <c r="BH5" i="42" l="1"/>
  <c r="BL9" i="42"/>
  <c r="G29" i="35"/>
  <c r="BL7" i="36"/>
  <c r="BH5" i="35"/>
  <c r="BH14" i="35"/>
  <c r="BL6" i="35"/>
  <c r="BH11" i="35"/>
  <c r="BH6" i="35"/>
  <c r="BL10" i="35"/>
  <c r="BL8" i="35"/>
  <c r="BH7" i="35"/>
  <c r="BL7" i="35"/>
  <c r="BL13" i="35"/>
  <c r="BH13" i="35"/>
  <c r="BL12" i="35"/>
  <c r="BH8" i="35"/>
  <c r="BL9" i="35"/>
  <c r="BH12" i="35"/>
  <c r="BL5" i="35"/>
  <c r="BH9" i="35"/>
  <c r="BL14" i="42"/>
  <c r="BH10" i="35"/>
  <c r="BH8" i="42"/>
  <c r="J28" i="31"/>
  <c r="K29" i="31" s="1"/>
  <c r="S153" i="6" s="1"/>
  <c r="BL11" i="35"/>
  <c r="D22" i="37"/>
  <c r="D23" i="37" s="1"/>
  <c r="J21" i="37" s="1"/>
  <c r="Z47" i="12" s="1"/>
  <c r="D22" i="38"/>
  <c r="D23" i="38" s="1"/>
  <c r="J21" i="38" s="1"/>
  <c r="Z47" i="13" s="1"/>
  <c r="BL7" i="44"/>
  <c r="BH8" i="47"/>
  <c r="BL7" i="51"/>
  <c r="BL6" i="51"/>
  <c r="BH10" i="51"/>
  <c r="BL8" i="51"/>
  <c r="BH6" i="51"/>
  <c r="BH14" i="44"/>
  <c r="BL11" i="44"/>
  <c r="BH11" i="44"/>
  <c r="BL5" i="44"/>
  <c r="BH6" i="47"/>
  <c r="BL8" i="47"/>
  <c r="BH9" i="51"/>
  <c r="BL9" i="51"/>
  <c r="D35" i="50"/>
  <c r="BL12" i="47"/>
  <c r="BH10" i="44"/>
  <c r="BH12" i="44"/>
  <c r="BL5" i="47"/>
  <c r="BL7" i="47"/>
  <c r="BL14" i="47"/>
  <c r="BH5" i="47"/>
  <c r="BH8" i="51"/>
  <c r="BL11" i="51"/>
  <c r="D35" i="35"/>
  <c r="BH5" i="39"/>
  <c r="BH14" i="39"/>
  <c r="BH10" i="46"/>
  <c r="BL6" i="46"/>
  <c r="BH5" i="50"/>
  <c r="D22" i="50" s="1"/>
  <c r="D23" i="50" s="1"/>
  <c r="J21" i="50" s="1"/>
  <c r="D35" i="36"/>
  <c r="BH11" i="39"/>
  <c r="D35" i="43"/>
  <c r="BH10" i="39"/>
  <c r="BL11" i="42"/>
  <c r="D35" i="44"/>
  <c r="BH13" i="46"/>
  <c r="BL11" i="46"/>
  <c r="I29" i="40"/>
  <c r="J28" i="40" s="1"/>
  <c r="K29" i="40" s="1"/>
  <c r="S153" i="15" s="1"/>
  <c r="BH8" i="50"/>
  <c r="BL8" i="41"/>
  <c r="BH7" i="42"/>
  <c r="BL13" i="50"/>
  <c r="BH9" i="50"/>
  <c r="BL10" i="36"/>
  <c r="BH13" i="36"/>
  <c r="BH10" i="41"/>
  <c r="BH6" i="42"/>
  <c r="BH12" i="42"/>
  <c r="BL9" i="44"/>
  <c r="BL14" i="44"/>
  <c r="BL8" i="44"/>
  <c r="BH5" i="44"/>
  <c r="D22" i="44" s="1"/>
  <c r="D23" i="44" s="1"/>
  <c r="J21" i="44" s="1"/>
  <c r="Z47" i="19" s="1"/>
  <c r="BL13" i="47"/>
  <c r="BH10" i="47"/>
  <c r="BH14" i="47"/>
  <c r="BH9" i="47"/>
  <c r="BL5" i="50"/>
  <c r="BH10" i="50"/>
  <c r="BL8" i="50"/>
  <c r="BH6" i="50"/>
  <c r="BH12" i="51"/>
  <c r="BL12" i="51"/>
  <c r="BH5" i="51"/>
  <c r="D22" i="51" s="1"/>
  <c r="D23" i="51" s="1"/>
  <c r="J21" i="51" s="1"/>
  <c r="Z47" i="26" s="1"/>
  <c r="BL5" i="51"/>
  <c r="S152" i="18"/>
  <c r="BH14" i="50"/>
  <c r="BH7" i="50"/>
  <c r="BL8" i="42"/>
  <c r="BH10" i="42"/>
  <c r="BL10" i="50"/>
  <c r="BL12" i="50"/>
  <c r="U32" i="38"/>
  <c r="S152" i="13"/>
  <c r="BH9" i="42"/>
  <c r="S152" i="17"/>
  <c r="BL10" i="42"/>
  <c r="BH6" i="44"/>
  <c r="BH13" i="44"/>
  <c r="BH9" i="44"/>
  <c r="BL10" i="44"/>
  <c r="BL13" i="44"/>
  <c r="BL6" i="47"/>
  <c r="BL9" i="47"/>
  <c r="BH7" i="47"/>
  <c r="D22" i="47" s="1"/>
  <c r="D23" i="47" s="1"/>
  <c r="J21" i="47" s="1"/>
  <c r="Z47" i="22" s="1"/>
  <c r="BL6" i="50"/>
  <c r="BL11" i="50"/>
  <c r="BH11" i="51"/>
  <c r="BL13" i="51"/>
  <c r="BH13" i="51"/>
  <c r="BL12" i="44"/>
  <c r="BL13" i="42"/>
  <c r="D35" i="42"/>
  <c r="BL7" i="50"/>
  <c r="BH12" i="50"/>
  <c r="BL10" i="39"/>
  <c r="BL8" i="39"/>
  <c r="BL9" i="39"/>
  <c r="BH5" i="46"/>
  <c r="BL5" i="46"/>
  <c r="U27" i="50"/>
  <c r="U19" i="47"/>
  <c r="D35" i="47"/>
  <c r="BH13" i="39"/>
  <c r="BL13" i="39"/>
  <c r="BH13" i="42"/>
  <c r="BL12" i="42"/>
  <c r="BH14" i="42"/>
  <c r="BH11" i="42"/>
  <c r="BL13" i="46"/>
  <c r="G29" i="46"/>
  <c r="J28" i="46" s="1"/>
  <c r="BH47" i="21" s="1"/>
  <c r="BH9" i="46"/>
  <c r="U20" i="52"/>
  <c r="BL6" i="42"/>
  <c r="BL7" i="34"/>
  <c r="BL7" i="42"/>
  <c r="BL7" i="46"/>
  <c r="BH14" i="46"/>
  <c r="D35" i="46"/>
  <c r="E29" i="49"/>
  <c r="BH9" i="39"/>
  <c r="U19" i="38"/>
  <c r="BL6" i="39"/>
  <c r="BL7" i="39"/>
  <c r="BL14" i="39"/>
  <c r="BL11" i="39"/>
  <c r="BL5" i="39"/>
  <c r="E29" i="39"/>
  <c r="BH7" i="46"/>
  <c r="D35" i="39"/>
  <c r="BH6" i="46"/>
  <c r="BH8" i="39"/>
  <c r="BH6" i="39"/>
  <c r="BH12" i="39"/>
  <c r="G29" i="43"/>
  <c r="J28" i="43" s="1"/>
  <c r="BH47" i="18" s="1"/>
  <c r="BL12" i="46"/>
  <c r="BL14" i="40"/>
  <c r="BL9" i="33"/>
  <c r="BH8" i="46"/>
  <c r="BL14" i="46"/>
  <c r="BL8" i="46"/>
  <c r="BH10" i="33"/>
  <c r="BH10" i="40"/>
  <c r="BH12" i="46"/>
  <c r="BL10" i="46"/>
  <c r="BL9" i="46"/>
  <c r="BL5" i="40"/>
  <c r="H35" i="40" s="1"/>
  <c r="J34" i="40" s="1"/>
  <c r="Z17" i="15" s="1"/>
  <c r="S152" i="14"/>
  <c r="BH8" i="36"/>
  <c r="BH7" i="36"/>
  <c r="BL8" i="36"/>
  <c r="BH9" i="36"/>
  <c r="BL8" i="33"/>
  <c r="BL6" i="36"/>
  <c r="BH6" i="36"/>
  <c r="BL7" i="40"/>
  <c r="BH5" i="36"/>
  <c r="BL12" i="36"/>
  <c r="I29" i="41"/>
  <c r="J28" i="41" s="1"/>
  <c r="BH47" i="16" s="1"/>
  <c r="U25" i="36"/>
  <c r="BL11" i="36"/>
  <c r="AZ133" i="12"/>
  <c r="U12" i="37"/>
  <c r="X12" i="37" s="1"/>
  <c r="BL13" i="36"/>
  <c r="BL14" i="52"/>
  <c r="BL5" i="36"/>
  <c r="H35" i="36" s="1"/>
  <c r="J34" i="36" s="1"/>
  <c r="Z17" i="11" s="1"/>
  <c r="BL9" i="36"/>
  <c r="BH11" i="36"/>
  <c r="BL14" i="36"/>
  <c r="BH12" i="36"/>
  <c r="BL6" i="40"/>
  <c r="U25" i="44"/>
  <c r="BL7" i="52"/>
  <c r="BH10" i="36"/>
  <c r="G29" i="42"/>
  <c r="J28" i="42" s="1"/>
  <c r="BH47" i="17" s="1"/>
  <c r="U32" i="39"/>
  <c r="BH14" i="33"/>
  <c r="BH7" i="33"/>
  <c r="BL13" i="33"/>
  <c r="BH6" i="40"/>
  <c r="BH14" i="40"/>
  <c r="H35" i="50"/>
  <c r="J34" i="50" s="1"/>
  <c r="Z17" i="25" s="1"/>
  <c r="BL13" i="40"/>
  <c r="BL11" i="33"/>
  <c r="BH11" i="33"/>
  <c r="BL10" i="33"/>
  <c r="BH9" i="33"/>
  <c r="BH13" i="33"/>
  <c r="BL9" i="40"/>
  <c r="BH9" i="40"/>
  <c r="BL12" i="40"/>
  <c r="BL8" i="40"/>
  <c r="H35" i="48"/>
  <c r="J34" i="48" s="1"/>
  <c r="Z17" i="23" s="1"/>
  <c r="BH8" i="33"/>
  <c r="BL6" i="33"/>
  <c r="BH5" i="40"/>
  <c r="BL11" i="40"/>
  <c r="BH5" i="33"/>
  <c r="BL5" i="33"/>
  <c r="H35" i="33" s="1"/>
  <c r="J34" i="33" s="1"/>
  <c r="Z17" i="8" s="1"/>
  <c r="BL12" i="33"/>
  <c r="BL14" i="33"/>
  <c r="BH6" i="33"/>
  <c r="BH12" i="33"/>
  <c r="BH12" i="40"/>
  <c r="BL10" i="40"/>
  <c r="BH8" i="40"/>
  <c r="BH13" i="40"/>
  <c r="BH7" i="40"/>
  <c r="X12" i="45"/>
  <c r="S137" i="20" s="1"/>
  <c r="J28" i="32"/>
  <c r="BH47" i="7" s="1"/>
  <c r="D35" i="33"/>
  <c r="BH11" i="41"/>
  <c r="BL9" i="41"/>
  <c r="BL14" i="41"/>
  <c r="D35" i="41"/>
  <c r="N13" i="2"/>
  <c r="N12" i="2"/>
  <c r="N15" i="2"/>
  <c r="N28" i="2"/>
  <c r="BL10" i="41"/>
  <c r="BL7" i="41"/>
  <c r="D22" i="48"/>
  <c r="D23" i="48" s="1"/>
  <c r="J21" i="48" s="1"/>
  <c r="Z47" i="23" s="1"/>
  <c r="BL14" i="34"/>
  <c r="U27" i="36"/>
  <c r="AZ140" i="11"/>
  <c r="J28" i="37"/>
  <c r="BH47" i="12" s="1"/>
  <c r="S152" i="15"/>
  <c r="U27" i="41"/>
  <c r="BL12" i="41"/>
  <c r="BH5" i="41"/>
  <c r="BL13" i="41"/>
  <c r="BL11" i="41"/>
  <c r="BH12" i="41"/>
  <c r="H35" i="37"/>
  <c r="J34" i="37" s="1"/>
  <c r="U25" i="43"/>
  <c r="U25" i="39"/>
  <c r="BH9" i="41"/>
  <c r="BH13" i="41"/>
  <c r="U25" i="47"/>
  <c r="U19" i="51"/>
  <c r="BH6" i="41"/>
  <c r="G29" i="34"/>
  <c r="J28" i="34" s="1"/>
  <c r="U28" i="34" s="1"/>
  <c r="BL6" i="41"/>
  <c r="BH8" i="41"/>
  <c r="BH7" i="41"/>
  <c r="BL5" i="41"/>
  <c r="D35" i="52"/>
  <c r="H35" i="30"/>
  <c r="J34" i="30" s="1"/>
  <c r="L35" i="30" s="1"/>
  <c r="S147" i="5" s="1"/>
  <c r="G29" i="39"/>
  <c r="J28" i="39" s="1"/>
  <c r="BH47" i="14" s="1"/>
  <c r="U27" i="51"/>
  <c r="K29" i="36"/>
  <c r="S153" i="11" s="1"/>
  <c r="AZ145" i="8"/>
  <c r="D22" i="31"/>
  <c r="D23" i="31" s="1"/>
  <c r="J21" i="31" s="1"/>
  <c r="J22" i="31" s="1"/>
  <c r="S142" i="6" s="1"/>
  <c r="D22" i="32"/>
  <c r="D23" i="32" s="1"/>
  <c r="J21" i="32" s="1"/>
  <c r="J22" i="32" s="1"/>
  <c r="S142" i="7" s="1"/>
  <c r="BH13" i="34"/>
  <c r="H35" i="49"/>
  <c r="J34" i="49" s="1"/>
  <c r="BL13" i="34"/>
  <c r="H35" i="38"/>
  <c r="J34" i="38" s="1"/>
  <c r="Z17" i="13" s="1"/>
  <c r="H35" i="43"/>
  <c r="J34" i="43" s="1"/>
  <c r="Z17" i="18" s="1"/>
  <c r="D22" i="43"/>
  <c r="D23" i="43" s="1"/>
  <c r="J21" i="43" s="1"/>
  <c r="Z47" i="18" s="1"/>
  <c r="H35" i="45"/>
  <c r="J34" i="45" s="1"/>
  <c r="D22" i="46"/>
  <c r="D23" i="46" s="1"/>
  <c r="J21" i="46" s="1"/>
  <c r="Z47" i="21" s="1"/>
  <c r="BL10" i="52"/>
  <c r="H35" i="51"/>
  <c r="J34" i="51" s="1"/>
  <c r="Z17" i="26" s="1"/>
  <c r="BL12" i="52"/>
  <c r="BL11" i="52"/>
  <c r="AT15" i="48"/>
  <c r="AR22" i="48" s="1"/>
  <c r="AG130" i="23" s="1"/>
  <c r="H35" i="42"/>
  <c r="J34" i="42" s="1"/>
  <c r="U34" i="42" s="1"/>
  <c r="D35" i="34"/>
  <c r="H35" i="35"/>
  <c r="J34" i="35" s="1"/>
  <c r="Z17" i="10" s="1"/>
  <c r="BL12" i="34"/>
  <c r="X12" i="29"/>
  <c r="S137" i="4" s="1"/>
  <c r="AZ133" i="4"/>
  <c r="U32" i="52"/>
  <c r="G29" i="52"/>
  <c r="BH7" i="52"/>
  <c r="BH10" i="52"/>
  <c r="BH11" i="52"/>
  <c r="BL6" i="52"/>
  <c r="BH6" i="52"/>
  <c r="BH14" i="52"/>
  <c r="BH9" i="52"/>
  <c r="BH5" i="52"/>
  <c r="BL13" i="52"/>
  <c r="BL8" i="52"/>
  <c r="BH8" i="52"/>
  <c r="BL9" i="52"/>
  <c r="BL5" i="52"/>
  <c r="BH12" i="52"/>
  <c r="BH9" i="34"/>
  <c r="BH12" i="34"/>
  <c r="BL11" i="34"/>
  <c r="BL5" i="34"/>
  <c r="BH10" i="34"/>
  <c r="BL9" i="34"/>
  <c r="BL10" i="34"/>
  <c r="BH14" i="34"/>
  <c r="BL8" i="34"/>
  <c r="BH8" i="34"/>
  <c r="BH5" i="34"/>
  <c r="BH7" i="34"/>
  <c r="BL6" i="34"/>
  <c r="BH11" i="34"/>
  <c r="S152" i="12"/>
  <c r="D22" i="30"/>
  <c r="D23" i="30" s="1"/>
  <c r="J21" i="30" s="1"/>
  <c r="Z47" i="5" s="1"/>
  <c r="D22" i="42"/>
  <c r="D23" i="42" s="1"/>
  <c r="J21" i="42" s="1"/>
  <c r="Z47" i="17" s="1"/>
  <c r="U20" i="44"/>
  <c r="X12" i="40"/>
  <c r="AA12" i="40" s="1"/>
  <c r="E29" i="50"/>
  <c r="U32" i="37"/>
  <c r="X12" i="36"/>
  <c r="S137" i="11" s="1"/>
  <c r="U12" i="33"/>
  <c r="X12" i="33" s="1"/>
  <c r="S137" i="8" s="1"/>
  <c r="H35" i="44"/>
  <c r="J34" i="44" s="1"/>
  <c r="L35" i="44" s="1"/>
  <c r="S147" i="19" s="1"/>
  <c r="U19" i="52"/>
  <c r="U19" i="35"/>
  <c r="E29" i="51"/>
  <c r="U27" i="49"/>
  <c r="U19" i="41"/>
  <c r="U19" i="46"/>
  <c r="U27" i="35"/>
  <c r="S152" i="22"/>
  <c r="I29" i="48"/>
  <c r="J28" i="48" s="1"/>
  <c r="BH47" i="23" s="1"/>
  <c r="U19" i="44"/>
  <c r="U25" i="52"/>
  <c r="X12" i="34"/>
  <c r="AA12" i="34" s="1"/>
  <c r="U19" i="34"/>
  <c r="U12" i="49"/>
  <c r="X12" i="49" s="1"/>
  <c r="S137" i="24" s="1"/>
  <c r="U25" i="37"/>
  <c r="U25" i="41"/>
  <c r="AZ150" i="16"/>
  <c r="U25" i="29"/>
  <c r="AZ140" i="14"/>
  <c r="U20" i="42"/>
  <c r="U32" i="35"/>
  <c r="U20" i="46"/>
  <c r="U32" i="41"/>
  <c r="AZ133" i="5"/>
  <c r="D22" i="29"/>
  <c r="D23" i="29" s="1"/>
  <c r="J21" i="29" s="1"/>
  <c r="U21" i="29" s="1"/>
  <c r="H35" i="32"/>
  <c r="J34" i="32" s="1"/>
  <c r="Z17" i="7" s="1"/>
  <c r="H35" i="31"/>
  <c r="J34" i="31" s="1"/>
  <c r="Z17" i="6" s="1"/>
  <c r="J28" i="30"/>
  <c r="BH47" i="5" s="1"/>
  <c r="X12" i="30"/>
  <c r="S137" i="5" s="1"/>
  <c r="G29" i="29"/>
  <c r="J28" i="29" s="1"/>
  <c r="K29" i="29" s="1"/>
  <c r="S153" i="4" s="1"/>
  <c r="U32" i="31"/>
  <c r="U19" i="43"/>
  <c r="U19" i="31"/>
  <c r="AZ140" i="25"/>
  <c r="U25" i="38"/>
  <c r="H35" i="29"/>
  <c r="J34" i="29" s="1"/>
  <c r="Z17" i="4" s="1"/>
  <c r="E34" i="2"/>
  <c r="G34" i="2" s="1"/>
  <c r="N22" i="2"/>
  <c r="N24" i="2"/>
  <c r="N30" i="2"/>
  <c r="U27" i="46"/>
  <c r="S152" i="21"/>
  <c r="S152" i="7"/>
  <c r="U25" i="32"/>
  <c r="X12" i="44"/>
  <c r="S137" i="19" s="1"/>
  <c r="AZ140" i="15"/>
  <c r="AT15" i="37"/>
  <c r="AR22" i="37" s="1"/>
  <c r="J18" i="2" s="1"/>
  <c r="I18" i="2" s="1"/>
  <c r="U12" i="46"/>
  <c r="X12" i="46" s="1"/>
  <c r="S137" i="21" s="1"/>
  <c r="U20" i="43"/>
  <c r="AZ141" i="18"/>
  <c r="U20" i="50"/>
  <c r="AZ141" i="25"/>
  <c r="U32" i="40"/>
  <c r="S152" i="4"/>
  <c r="U27" i="30"/>
  <c r="AZ133" i="10"/>
  <c r="U27" i="52"/>
  <c r="U20" i="51"/>
  <c r="AZ141" i="26"/>
  <c r="U32" i="34"/>
  <c r="X12" i="35"/>
  <c r="S137" i="10" s="1"/>
  <c r="U32" i="46"/>
  <c r="U25" i="50"/>
  <c r="U12" i="48"/>
  <c r="X12" i="48" s="1"/>
  <c r="S137" i="23" s="1"/>
  <c r="U32" i="45"/>
  <c r="AZ145" i="20"/>
  <c r="U25" i="48"/>
  <c r="AZ150" i="23"/>
  <c r="U32" i="49"/>
  <c r="AZ145" i="24"/>
  <c r="AT15" i="50"/>
  <c r="AR22" i="50" s="1"/>
  <c r="M159" i="25"/>
  <c r="U27" i="44"/>
  <c r="S152" i="19"/>
  <c r="AT15" i="45"/>
  <c r="AR22" i="45" s="1"/>
  <c r="M159" i="20"/>
  <c r="U32" i="48"/>
  <c r="AZ145" i="23"/>
  <c r="U19" i="49"/>
  <c r="AZ140" i="24"/>
  <c r="U12" i="39"/>
  <c r="X12" i="39" s="1"/>
  <c r="S137" i="14" s="1"/>
  <c r="AZ133" i="14"/>
  <c r="U12" i="43"/>
  <c r="X12" i="43" s="1"/>
  <c r="AZ133" i="18"/>
  <c r="U12" i="50"/>
  <c r="X12" i="50" s="1"/>
  <c r="S137" i="25" s="1"/>
  <c r="AZ133" i="25"/>
  <c r="AT15" i="51"/>
  <c r="AR22" i="51" s="1"/>
  <c r="M159" i="26"/>
  <c r="U12" i="52"/>
  <c r="X12" i="52" s="1"/>
  <c r="S137" i="27" s="1"/>
  <c r="AZ133" i="27"/>
  <c r="AT15" i="38"/>
  <c r="AR22" i="38" s="1"/>
  <c r="J19" i="2" s="1"/>
  <c r="I19" i="2" s="1"/>
  <c r="AT15" i="30"/>
  <c r="AR22" i="30" s="1"/>
  <c r="AG130" i="5" s="1"/>
  <c r="AZ145" i="11"/>
  <c r="J21" i="49"/>
  <c r="Z47" i="24" s="1"/>
  <c r="AT15" i="39"/>
  <c r="AR22" i="39" s="1"/>
  <c r="M159" i="14"/>
  <c r="U19" i="45"/>
  <c r="AZ140" i="20"/>
  <c r="AT15" i="44"/>
  <c r="AR22" i="44" s="1"/>
  <c r="E166" i="19"/>
  <c r="U27" i="48"/>
  <c r="S152" i="23"/>
  <c r="U19" i="48"/>
  <c r="AZ140" i="23"/>
  <c r="U12" i="51"/>
  <c r="X12" i="51" s="1"/>
  <c r="AZ133" i="26"/>
  <c r="U32" i="43"/>
  <c r="AZ145" i="18"/>
  <c r="U25" i="45"/>
  <c r="AZ150" i="20"/>
  <c r="U25" i="49"/>
  <c r="AZ150" i="24"/>
  <c r="U25" i="51"/>
  <c r="AZ150" i="26"/>
  <c r="AT15" i="52"/>
  <c r="AR22" i="52" s="1"/>
  <c r="AB174" i="27"/>
  <c r="AB174" i="24"/>
  <c r="AT15" i="49"/>
  <c r="AR22" i="49" s="1"/>
  <c r="S152" i="6"/>
  <c r="U19" i="33"/>
  <c r="U32" i="42"/>
  <c r="D22" i="45"/>
  <c r="D23" i="45" s="1"/>
  <c r="J21" i="45" s="1"/>
  <c r="Z47" i="20" s="1"/>
  <c r="I29" i="52"/>
  <c r="E29" i="52"/>
  <c r="G29" i="51"/>
  <c r="J28" i="51" s="1"/>
  <c r="G29" i="50"/>
  <c r="J28" i="50" s="1"/>
  <c r="BH47" i="25" s="1"/>
  <c r="J28" i="49"/>
  <c r="BH47" i="24" s="1"/>
  <c r="AT15" i="47"/>
  <c r="AR22" i="47" s="1"/>
  <c r="H35" i="47"/>
  <c r="J34" i="47" s="1"/>
  <c r="Z17" i="22" s="1"/>
  <c r="U20" i="47"/>
  <c r="AZ141" i="22"/>
  <c r="U12" i="47"/>
  <c r="X12" i="47" s="1"/>
  <c r="S137" i="22" s="1"/>
  <c r="AZ133" i="22"/>
  <c r="E29" i="47"/>
  <c r="I29" i="47"/>
  <c r="G29" i="47"/>
  <c r="AT15" i="46"/>
  <c r="AR22" i="46" s="1"/>
  <c r="M159" i="21"/>
  <c r="I29" i="45"/>
  <c r="E29" i="45"/>
  <c r="G29" i="45"/>
  <c r="E29" i="44"/>
  <c r="I29" i="44"/>
  <c r="G29" i="44"/>
  <c r="AT15" i="43"/>
  <c r="AR22" i="43" s="1"/>
  <c r="S137" i="17"/>
  <c r="AA12" i="42"/>
  <c r="U19" i="42"/>
  <c r="AZ140" i="17"/>
  <c r="AT15" i="42"/>
  <c r="AR22" i="42" s="1"/>
  <c r="U25" i="42"/>
  <c r="AZ150" i="17"/>
  <c r="S137" i="16"/>
  <c r="AA12" i="41"/>
  <c r="AB174" i="16"/>
  <c r="AT15" i="41"/>
  <c r="AR22" i="41" s="1"/>
  <c r="AZ150" i="15"/>
  <c r="U25" i="40"/>
  <c r="AB174" i="15"/>
  <c r="AT15" i="40"/>
  <c r="AR22" i="40" s="1"/>
  <c r="U20" i="38"/>
  <c r="AZ141" i="13"/>
  <c r="AZ133" i="13"/>
  <c r="U12" i="38"/>
  <c r="U19" i="37"/>
  <c r="AZ140" i="12"/>
  <c r="U28" i="36"/>
  <c r="AT15" i="35"/>
  <c r="AR22" i="35" s="1"/>
  <c r="AG130" i="10" s="1"/>
  <c r="U25" i="34"/>
  <c r="I29" i="35"/>
  <c r="E29" i="35"/>
  <c r="U32" i="32"/>
  <c r="AB174" i="11"/>
  <c r="AT15" i="36"/>
  <c r="AR22" i="36" s="1"/>
  <c r="AZ150" i="10"/>
  <c r="U25" i="35"/>
  <c r="M159" i="9"/>
  <c r="AT15" i="34"/>
  <c r="AR22" i="34" s="1"/>
  <c r="E29" i="33"/>
  <c r="I29" i="33"/>
  <c r="J28" i="33" s="1"/>
  <c r="AB174" i="8"/>
  <c r="AT15" i="33"/>
  <c r="AR22" i="33" s="1"/>
  <c r="J14" i="2" s="1"/>
  <c r="I14" i="2" s="1"/>
  <c r="AZ150" i="6"/>
  <c r="AT15" i="31"/>
  <c r="AR22" i="31" s="1"/>
  <c r="AG130" i="6" s="1"/>
  <c r="AZ145" i="5"/>
  <c r="U32" i="30"/>
  <c r="AZ140" i="5"/>
  <c r="AB174" i="7"/>
  <c r="AT15" i="32"/>
  <c r="AR22" i="32" s="1"/>
  <c r="U12" i="32"/>
  <c r="X12" i="32" s="1"/>
  <c r="AZ133" i="7"/>
  <c r="U19" i="32"/>
  <c r="AZ140" i="7"/>
  <c r="U20" i="32"/>
  <c r="AZ141" i="7"/>
  <c r="AA12" i="31"/>
  <c r="AZ141" i="5"/>
  <c r="U20" i="30"/>
  <c r="U32" i="29"/>
  <c r="U19" i="29"/>
  <c r="AT15" i="29"/>
  <c r="AR22" i="29" s="1"/>
  <c r="J10" i="2" s="1"/>
  <c r="I10" i="2" s="1"/>
  <c r="K29" i="38"/>
  <c r="S153" i="13" s="1"/>
  <c r="U28" i="38"/>
  <c r="BH47" i="6" l="1"/>
  <c r="D22" i="35"/>
  <c r="D23" i="35" s="1"/>
  <c r="J21" i="35" s="1"/>
  <c r="U21" i="35" s="1"/>
  <c r="X19" i="35" s="1"/>
  <c r="S143" i="10" s="1"/>
  <c r="J28" i="35"/>
  <c r="K29" i="35" s="1"/>
  <c r="S153" i="10" s="1"/>
  <c r="D22" i="41"/>
  <c r="D23" i="41" s="1"/>
  <c r="J21" i="41" s="1"/>
  <c r="Z47" i="16" s="1"/>
  <c r="U28" i="31"/>
  <c r="X25" i="31" s="1"/>
  <c r="AA25" i="31" s="1"/>
  <c r="H35" i="46"/>
  <c r="J34" i="46" s="1"/>
  <c r="Z17" i="21" s="1"/>
  <c r="D22" i="40"/>
  <c r="D23" i="40" s="1"/>
  <c r="J21" i="40" s="1"/>
  <c r="J22" i="40" s="1"/>
  <c r="S142" i="15" s="1"/>
  <c r="H35" i="34"/>
  <c r="J34" i="34" s="1"/>
  <c r="L35" i="34" s="1"/>
  <c r="S147" i="9" s="1"/>
  <c r="D22" i="36"/>
  <c r="D23" i="36" s="1"/>
  <c r="J21" i="36" s="1"/>
  <c r="Z47" i="11" s="1"/>
  <c r="J22" i="38"/>
  <c r="S142" i="13" s="1"/>
  <c r="U21" i="38"/>
  <c r="X19" i="38" s="1"/>
  <c r="S143" i="13" s="1"/>
  <c r="D22" i="39"/>
  <c r="D23" i="39" s="1"/>
  <c r="J21" i="39" s="1"/>
  <c r="Z47" i="14" s="1"/>
  <c r="D22" i="33"/>
  <c r="D23" i="33" s="1"/>
  <c r="J21" i="33" s="1"/>
  <c r="Z47" i="8" s="1"/>
  <c r="J22" i="47"/>
  <c r="S142" i="22" s="1"/>
  <c r="Z17" i="19"/>
  <c r="U21" i="47"/>
  <c r="X19" i="47" s="1"/>
  <c r="S143" i="22" s="1"/>
  <c r="J22" i="51"/>
  <c r="S142" i="26" s="1"/>
  <c r="U21" i="51"/>
  <c r="X19" i="51" s="1"/>
  <c r="S143" i="26" s="1"/>
  <c r="K29" i="37"/>
  <c r="S153" i="12" s="1"/>
  <c r="H35" i="39"/>
  <c r="J34" i="39" s="1"/>
  <c r="U34" i="40"/>
  <c r="X32" i="40" s="1"/>
  <c r="S148" i="15" s="1"/>
  <c r="U28" i="32"/>
  <c r="X25" i="32" s="1"/>
  <c r="AA25" i="32" s="1"/>
  <c r="K29" i="32"/>
  <c r="S153" i="7" s="1"/>
  <c r="U34" i="30"/>
  <c r="X32" i="30" s="1"/>
  <c r="X12" i="38"/>
  <c r="S137" i="13" s="1"/>
  <c r="X25" i="38"/>
  <c r="S154" i="13" s="1"/>
  <c r="K29" i="43"/>
  <c r="S153" i="18" s="1"/>
  <c r="S137" i="12"/>
  <c r="H35" i="41"/>
  <c r="J34" i="41" s="1"/>
  <c r="Z17" i="16" s="1"/>
  <c r="K29" i="34"/>
  <c r="S153" i="9" s="1"/>
  <c r="U28" i="43"/>
  <c r="X25" i="43" s="1"/>
  <c r="S154" i="18" s="1"/>
  <c r="U28" i="37"/>
  <c r="X25" i="37" s="1"/>
  <c r="S154" i="12" s="1"/>
  <c r="Z17" i="5"/>
  <c r="AA12" i="45"/>
  <c r="L35" i="40"/>
  <c r="S147" i="15" s="1"/>
  <c r="AA12" i="50"/>
  <c r="L35" i="50"/>
  <c r="S147" i="25" s="1"/>
  <c r="J22" i="43"/>
  <c r="S142" i="18" s="1"/>
  <c r="U34" i="44"/>
  <c r="X32" i="44" s="1"/>
  <c r="AA32" i="44" s="1"/>
  <c r="U34" i="50"/>
  <c r="X32" i="50" s="1"/>
  <c r="AA32" i="50" s="1"/>
  <c r="J29" i="2"/>
  <c r="I29" i="2" s="1"/>
  <c r="U34" i="33"/>
  <c r="X32" i="33" s="1"/>
  <c r="AA32" i="33" s="1"/>
  <c r="L35" i="33"/>
  <c r="S147" i="8" s="1"/>
  <c r="BH47" i="9"/>
  <c r="K29" i="41"/>
  <c r="S153" i="16" s="1"/>
  <c r="BH47" i="15"/>
  <c r="K29" i="42"/>
  <c r="S153" i="17" s="1"/>
  <c r="U28" i="40"/>
  <c r="X25" i="40" s="1"/>
  <c r="U34" i="36"/>
  <c r="X32" i="36" s="1"/>
  <c r="AA32" i="36" s="1"/>
  <c r="AA12" i="29"/>
  <c r="U28" i="42"/>
  <c r="X25" i="42" s="1"/>
  <c r="S154" i="17" s="1"/>
  <c r="J22" i="48"/>
  <c r="S142" i="23" s="1"/>
  <c r="Z47" i="6"/>
  <c r="Z17" i="12"/>
  <c r="L35" i="37"/>
  <c r="S147" i="12" s="1"/>
  <c r="U34" i="37"/>
  <c r="X32" i="37" s="1"/>
  <c r="S148" i="12" s="1"/>
  <c r="X25" i="36"/>
  <c r="AA25" i="36" s="1"/>
  <c r="U34" i="43"/>
  <c r="X32" i="43" s="1"/>
  <c r="AA32" i="43" s="1"/>
  <c r="U21" i="48"/>
  <c r="X19" i="48" s="1"/>
  <c r="S143" i="23" s="1"/>
  <c r="L35" i="36"/>
  <c r="S147" i="11" s="1"/>
  <c r="AG130" i="12"/>
  <c r="U28" i="39"/>
  <c r="X25" i="39" s="1"/>
  <c r="S154" i="14" s="1"/>
  <c r="K29" i="39"/>
  <c r="S153" i="14" s="1"/>
  <c r="U21" i="43"/>
  <c r="X19" i="43" s="1"/>
  <c r="S143" i="18" s="1"/>
  <c r="J22" i="42"/>
  <c r="S142" i="17" s="1"/>
  <c r="L35" i="38"/>
  <c r="S147" i="13" s="1"/>
  <c r="Z17" i="24"/>
  <c r="L35" i="49"/>
  <c r="S147" i="24" s="1"/>
  <c r="J22" i="50"/>
  <c r="S142" i="25" s="1"/>
  <c r="U21" i="50"/>
  <c r="X19" i="50" s="1"/>
  <c r="AA19" i="50" s="1"/>
  <c r="U34" i="35"/>
  <c r="X32" i="35" s="1"/>
  <c r="S148" i="10" s="1"/>
  <c r="L35" i="35"/>
  <c r="S147" i="10" s="1"/>
  <c r="U21" i="31"/>
  <c r="X19" i="31" s="1"/>
  <c r="S143" i="6" s="1"/>
  <c r="AA12" i="49"/>
  <c r="AA12" i="36"/>
  <c r="U34" i="38"/>
  <c r="L35" i="43"/>
  <c r="S147" i="18" s="1"/>
  <c r="U21" i="42"/>
  <c r="X19" i="42" s="1"/>
  <c r="D22" i="34"/>
  <c r="D23" i="34" s="1"/>
  <c r="J21" i="34" s="1"/>
  <c r="J22" i="34" s="1"/>
  <c r="S142" i="9" s="1"/>
  <c r="H35" i="52"/>
  <c r="J34" i="52" s="1"/>
  <c r="Z17" i="27" s="1"/>
  <c r="D22" i="52"/>
  <c r="D23" i="52" s="1"/>
  <c r="J21" i="52" s="1"/>
  <c r="J22" i="52" s="1"/>
  <c r="S142" i="27" s="1"/>
  <c r="J28" i="52"/>
  <c r="BH47" i="27" s="1"/>
  <c r="S137" i="15"/>
  <c r="J22" i="46"/>
  <c r="S142" i="21" s="1"/>
  <c r="U21" i="46"/>
  <c r="X19" i="46" s="1"/>
  <c r="U34" i="31"/>
  <c r="X32" i="31" s="1"/>
  <c r="AA32" i="31" s="1"/>
  <c r="U34" i="51"/>
  <c r="X32" i="51" s="1"/>
  <c r="S148" i="26" s="1"/>
  <c r="L35" i="51"/>
  <c r="S147" i="26" s="1"/>
  <c r="S137" i="9"/>
  <c r="U21" i="37"/>
  <c r="X19" i="37" s="1"/>
  <c r="L35" i="48"/>
  <c r="S147" i="23" s="1"/>
  <c r="J22" i="37"/>
  <c r="S142" i="12" s="1"/>
  <c r="U34" i="48"/>
  <c r="X32" i="48" s="1"/>
  <c r="L35" i="42"/>
  <c r="S147" i="17" s="1"/>
  <c r="U28" i="41"/>
  <c r="X25" i="41" s="1"/>
  <c r="S154" i="16" s="1"/>
  <c r="Z17" i="17"/>
  <c r="AA12" i="39"/>
  <c r="AA12" i="44"/>
  <c r="J22" i="49"/>
  <c r="S142" i="24" s="1"/>
  <c r="BH47" i="4"/>
  <c r="U28" i="29"/>
  <c r="X25" i="29" s="1"/>
  <c r="S154" i="4" s="1"/>
  <c r="U28" i="30"/>
  <c r="X25" i="30" s="1"/>
  <c r="S154" i="5" s="1"/>
  <c r="U21" i="30"/>
  <c r="X19" i="30" s="1"/>
  <c r="AA19" i="30" s="1"/>
  <c r="K29" i="30"/>
  <c r="S153" i="5" s="1"/>
  <c r="Z47" i="25"/>
  <c r="L35" i="31"/>
  <c r="S147" i="6" s="1"/>
  <c r="L35" i="32"/>
  <c r="S147" i="7" s="1"/>
  <c r="U34" i="32"/>
  <c r="X32" i="32" s="1"/>
  <c r="AA32" i="32" s="1"/>
  <c r="AA12" i="30"/>
  <c r="L35" i="29"/>
  <c r="S147" i="4" s="1"/>
  <c r="U34" i="29"/>
  <c r="X32" i="29" s="1"/>
  <c r="S148" i="4" s="1"/>
  <c r="J22" i="29"/>
  <c r="S142" i="4" s="1"/>
  <c r="K29" i="46"/>
  <c r="S153" i="21" s="1"/>
  <c r="AA12" i="46"/>
  <c r="AA12" i="35"/>
  <c r="U28" i="46"/>
  <c r="X25" i="46" s="1"/>
  <c r="S154" i="21" s="1"/>
  <c r="J11" i="2"/>
  <c r="I11" i="2" s="1"/>
  <c r="J12" i="2"/>
  <c r="I12" i="2" s="1"/>
  <c r="J22" i="30"/>
  <c r="S142" i="5" s="1"/>
  <c r="U34" i="46"/>
  <c r="X32" i="46" s="1"/>
  <c r="J28" i="47"/>
  <c r="BH47" i="22" s="1"/>
  <c r="AA12" i="48"/>
  <c r="U34" i="49"/>
  <c r="X32" i="49" s="1"/>
  <c r="U21" i="32"/>
  <c r="X19" i="32" s="1"/>
  <c r="U21" i="45"/>
  <c r="X19" i="45" s="1"/>
  <c r="AA12" i="51"/>
  <c r="S137" i="26"/>
  <c r="AA12" i="43"/>
  <c r="S137" i="18"/>
  <c r="K29" i="51"/>
  <c r="S153" i="26" s="1"/>
  <c r="BH47" i="26"/>
  <c r="J30" i="2"/>
  <c r="I30" i="2" s="1"/>
  <c r="AG130" i="24"/>
  <c r="J31" i="2"/>
  <c r="I31" i="2" s="1"/>
  <c r="AG130" i="25"/>
  <c r="AG130" i="18"/>
  <c r="J24" i="2"/>
  <c r="I24" i="2" s="1"/>
  <c r="AG130" i="26"/>
  <c r="J32" i="2"/>
  <c r="I32" i="2" s="1"/>
  <c r="Z47" i="4"/>
  <c r="Z47" i="7"/>
  <c r="X32" i="42"/>
  <c r="J28" i="44"/>
  <c r="BH47" i="19" s="1"/>
  <c r="J22" i="45"/>
  <c r="S142" i="20" s="1"/>
  <c r="U34" i="47"/>
  <c r="X32" i="47" s="1"/>
  <c r="AA32" i="47" s="1"/>
  <c r="U21" i="49"/>
  <c r="X19" i="49" s="1"/>
  <c r="S143" i="24" s="1"/>
  <c r="AG130" i="21"/>
  <c r="J27" i="2"/>
  <c r="I27" i="2" s="1"/>
  <c r="AG130" i="22"/>
  <c r="J28" i="2"/>
  <c r="I28" i="2" s="1"/>
  <c r="J26" i="2"/>
  <c r="I26" i="2" s="1"/>
  <c r="AG130" i="20"/>
  <c r="U34" i="45"/>
  <c r="X32" i="45" s="1"/>
  <c r="Z17" i="20"/>
  <c r="J33" i="2"/>
  <c r="I33" i="2" s="1"/>
  <c r="AG130" i="27"/>
  <c r="AG130" i="19"/>
  <c r="J25" i="2"/>
  <c r="I25" i="2" s="1"/>
  <c r="AG130" i="14"/>
  <c r="J20" i="2"/>
  <c r="I20" i="2" s="1"/>
  <c r="AG130" i="13"/>
  <c r="U28" i="51"/>
  <c r="X25" i="51" s="1"/>
  <c r="AA12" i="52"/>
  <c r="K29" i="50"/>
  <c r="S153" i="25" s="1"/>
  <c r="U28" i="50"/>
  <c r="X25" i="50" s="1"/>
  <c r="S154" i="25" s="1"/>
  <c r="U28" i="49"/>
  <c r="X25" i="49" s="1"/>
  <c r="K29" i="49"/>
  <c r="S153" i="24" s="1"/>
  <c r="U28" i="48"/>
  <c r="X25" i="48" s="1"/>
  <c r="K29" i="48"/>
  <c r="S153" i="23" s="1"/>
  <c r="AA12" i="47"/>
  <c r="L35" i="47"/>
  <c r="S147" i="22" s="1"/>
  <c r="L35" i="45"/>
  <c r="S147" i="20" s="1"/>
  <c r="J28" i="45"/>
  <c r="BH47" i="20" s="1"/>
  <c r="U21" i="44"/>
  <c r="X19" i="44" s="1"/>
  <c r="J22" i="44"/>
  <c r="S142" i="19" s="1"/>
  <c r="J23" i="2"/>
  <c r="I23" i="2" s="1"/>
  <c r="AG130" i="17"/>
  <c r="J22" i="2"/>
  <c r="I22" i="2" s="1"/>
  <c r="AG130" i="16"/>
  <c r="J21" i="2"/>
  <c r="I21" i="2" s="1"/>
  <c r="AG130" i="15"/>
  <c r="AA12" i="33"/>
  <c r="J16" i="2"/>
  <c r="I16" i="2" s="1"/>
  <c r="X25" i="34"/>
  <c r="AG130" i="11"/>
  <c r="J17" i="2"/>
  <c r="I17" i="2" s="1"/>
  <c r="J15" i="2"/>
  <c r="I15" i="2" s="1"/>
  <c r="AG130" i="9"/>
  <c r="BH47" i="8"/>
  <c r="U28" i="33"/>
  <c r="X25" i="33" s="1"/>
  <c r="K29" i="33"/>
  <c r="S153" i="8" s="1"/>
  <c r="AG130" i="8"/>
  <c r="AG130" i="4"/>
  <c r="S137" i="7"/>
  <c r="AA12" i="32"/>
  <c r="AG130" i="7"/>
  <c r="J13" i="2"/>
  <c r="I13" i="2" s="1"/>
  <c r="X19" i="29"/>
  <c r="S143" i="4" s="1"/>
  <c r="AD26" i="28"/>
  <c r="BH47" i="10" l="1"/>
  <c r="U21" i="40"/>
  <c r="X19" i="40" s="1"/>
  <c r="S143" i="15" s="1"/>
  <c r="J22" i="36"/>
  <c r="S142" i="11" s="1"/>
  <c r="S154" i="6"/>
  <c r="U21" i="41"/>
  <c r="X19" i="41" s="1"/>
  <c r="AA19" i="41" s="1"/>
  <c r="J22" i="41"/>
  <c r="S142" i="16" s="1"/>
  <c r="J22" i="35"/>
  <c r="S142" i="10" s="1"/>
  <c r="Z47" i="10"/>
  <c r="U28" i="35"/>
  <c r="X25" i="35" s="1"/>
  <c r="S154" i="10" s="1"/>
  <c r="L35" i="46"/>
  <c r="S147" i="21" s="1"/>
  <c r="Z47" i="15"/>
  <c r="Z17" i="9"/>
  <c r="U34" i="34"/>
  <c r="X32" i="34" s="1"/>
  <c r="AA32" i="34" s="1"/>
  <c r="U21" i="36"/>
  <c r="X19" i="36" s="1"/>
  <c r="S143" i="11" s="1"/>
  <c r="J22" i="33"/>
  <c r="S142" i="8" s="1"/>
  <c r="J22" i="39"/>
  <c r="S142" i="14" s="1"/>
  <c r="U21" i="39"/>
  <c r="X19" i="39" s="1"/>
  <c r="AA19" i="39" s="1"/>
  <c r="U21" i="33"/>
  <c r="X19" i="33" s="1"/>
  <c r="S143" i="8" s="1"/>
  <c r="AA19" i="35"/>
  <c r="Z47" i="9"/>
  <c r="Z17" i="14"/>
  <c r="U34" i="39"/>
  <c r="X32" i="39" s="1"/>
  <c r="AA32" i="39" s="1"/>
  <c r="L35" i="39"/>
  <c r="S147" i="14" s="1"/>
  <c r="AA25" i="43"/>
  <c r="S148" i="25"/>
  <c r="AN13" i="37"/>
  <c r="L18" i="2" s="1"/>
  <c r="AA12" i="38"/>
  <c r="S148" i="19"/>
  <c r="L35" i="41"/>
  <c r="S147" i="16" s="1"/>
  <c r="X32" i="38"/>
  <c r="S148" i="13" s="1"/>
  <c r="U21" i="34"/>
  <c r="X19" i="34" s="1"/>
  <c r="AA19" i="34" s="1"/>
  <c r="U34" i="41"/>
  <c r="X32" i="41" s="1"/>
  <c r="S148" i="16" s="1"/>
  <c r="S148" i="11"/>
  <c r="S148" i="8"/>
  <c r="S154" i="11"/>
  <c r="AA25" i="37"/>
  <c r="AA32" i="37"/>
  <c r="L35" i="52"/>
  <c r="S147" i="27" s="1"/>
  <c r="AA19" i="42"/>
  <c r="S143" i="17"/>
  <c r="AA25" i="39"/>
  <c r="S148" i="6"/>
  <c r="AA32" i="35"/>
  <c r="S143" i="25"/>
  <c r="U34" i="52"/>
  <c r="X32" i="52" s="1"/>
  <c r="AA32" i="52" s="1"/>
  <c r="Z47" i="27"/>
  <c r="U21" i="52"/>
  <c r="X19" i="52" s="1"/>
  <c r="U28" i="52"/>
  <c r="X25" i="52" s="1"/>
  <c r="AA25" i="52" s="1"/>
  <c r="K29" i="52"/>
  <c r="S153" i="27" s="1"/>
  <c r="AA25" i="46"/>
  <c r="AN13" i="42"/>
  <c r="L23" i="2" s="1"/>
  <c r="AA19" i="46"/>
  <c r="S143" i="21"/>
  <c r="S143" i="12"/>
  <c r="AA19" i="37"/>
  <c r="AA32" i="51"/>
  <c r="AA19" i="51"/>
  <c r="AA32" i="48"/>
  <c r="S148" i="23"/>
  <c r="AA25" i="42"/>
  <c r="S148" i="17"/>
  <c r="AA25" i="29"/>
  <c r="AN13" i="43"/>
  <c r="L24" i="2" s="1"/>
  <c r="AA19" i="48"/>
  <c r="AN13" i="48"/>
  <c r="L29" i="2" s="1"/>
  <c r="AN13" i="46"/>
  <c r="L27" i="2" s="1"/>
  <c r="AA19" i="47"/>
  <c r="AA25" i="41"/>
  <c r="AA25" i="30"/>
  <c r="AN13" i="30"/>
  <c r="L11" i="2" s="1"/>
  <c r="S143" i="5"/>
  <c r="S148" i="24"/>
  <c r="AA32" i="49"/>
  <c r="S148" i="22"/>
  <c r="S154" i="7"/>
  <c r="S148" i="7"/>
  <c r="AN13" i="31"/>
  <c r="AA19" i="31"/>
  <c r="AT13" i="31" s="1"/>
  <c r="S148" i="18"/>
  <c r="AA25" i="38"/>
  <c r="AA19" i="43"/>
  <c r="S143" i="20"/>
  <c r="AA19" i="45"/>
  <c r="AA32" i="40"/>
  <c r="K29" i="44"/>
  <c r="S153" i="19" s="1"/>
  <c r="AA32" i="46"/>
  <c r="K29" i="47"/>
  <c r="S153" i="22" s="1"/>
  <c r="AA19" i="38"/>
  <c r="AA32" i="29"/>
  <c r="S148" i="21"/>
  <c r="U28" i="47"/>
  <c r="X25" i="47" s="1"/>
  <c r="AN13" i="47" s="1"/>
  <c r="U28" i="44"/>
  <c r="X25" i="44" s="1"/>
  <c r="S154" i="19" s="1"/>
  <c r="AA32" i="42"/>
  <c r="AA25" i="49"/>
  <c r="S154" i="24"/>
  <c r="AA19" i="44"/>
  <c r="S143" i="19"/>
  <c r="S154" i="15"/>
  <c r="AA25" i="40"/>
  <c r="AN13" i="49"/>
  <c r="L30" i="2" s="1"/>
  <c r="AA25" i="48"/>
  <c r="S154" i="23"/>
  <c r="AA25" i="51"/>
  <c r="S154" i="26"/>
  <c r="AA32" i="45"/>
  <c r="S148" i="20"/>
  <c r="AA19" i="49"/>
  <c r="AN13" i="51"/>
  <c r="L32" i="2" s="1"/>
  <c r="AA25" i="50"/>
  <c r="AT13" i="50" s="1"/>
  <c r="AN13" i="50"/>
  <c r="L31" i="2" s="1"/>
  <c r="K29" i="45"/>
  <c r="S153" i="20" s="1"/>
  <c r="U28" i="45"/>
  <c r="X25" i="45" s="1"/>
  <c r="S154" i="20" s="1"/>
  <c r="AA25" i="34"/>
  <c r="S154" i="9"/>
  <c r="S154" i="8"/>
  <c r="AA25" i="33"/>
  <c r="S148" i="5"/>
  <c r="AA32" i="30"/>
  <c r="AA19" i="32"/>
  <c r="AT13" i="32" s="1"/>
  <c r="S143" i="7"/>
  <c r="AN13" i="32"/>
  <c r="L13" i="2" s="1"/>
  <c r="AA19" i="29"/>
  <c r="AN13" i="29"/>
  <c r="L10" i="2" s="1"/>
  <c r="AD14" i="28"/>
  <c r="AN13" i="40" l="1"/>
  <c r="L21" i="2" s="1"/>
  <c r="AA19" i="40"/>
  <c r="AT13" i="40" s="1"/>
  <c r="S143" i="16"/>
  <c r="AA25" i="35"/>
  <c r="AT13" i="35" s="1"/>
  <c r="AN13" i="35"/>
  <c r="S131" i="10" s="1"/>
  <c r="AA19" i="36"/>
  <c r="AT13" i="36" s="1"/>
  <c r="AN13" i="36"/>
  <c r="L17" i="2" s="1"/>
  <c r="S148" i="9"/>
  <c r="AA19" i="33"/>
  <c r="AT13" i="33" s="1"/>
  <c r="S143" i="14"/>
  <c r="AN13" i="33"/>
  <c r="AT13" i="43"/>
  <c r="AA32" i="38"/>
  <c r="AT13" i="38" s="1"/>
  <c r="AN13" i="39"/>
  <c r="L20" i="2" s="1"/>
  <c r="AN13" i="38"/>
  <c r="L19" i="2" s="1"/>
  <c r="K19" i="2" s="1"/>
  <c r="S148" i="14"/>
  <c r="AT13" i="39"/>
  <c r="AA32" i="41"/>
  <c r="AT13" i="41" s="1"/>
  <c r="S143" i="9"/>
  <c r="AT13" i="34"/>
  <c r="AN13" i="34"/>
  <c r="L15" i="2" s="1"/>
  <c r="AN13" i="41"/>
  <c r="AT13" i="37"/>
  <c r="AT13" i="46"/>
  <c r="S148" i="27"/>
  <c r="S143" i="27"/>
  <c r="AA19" i="52"/>
  <c r="AT13" i="52" s="1"/>
  <c r="AN13" i="52"/>
  <c r="S154" i="27"/>
  <c r="S131" i="17"/>
  <c r="S131" i="12"/>
  <c r="AT13" i="51"/>
  <c r="AT13" i="29"/>
  <c r="AT13" i="42"/>
  <c r="S131" i="18"/>
  <c r="AT13" i="48"/>
  <c r="S131" i="21"/>
  <c r="AA25" i="47"/>
  <c r="AT13" i="47" s="1"/>
  <c r="S131" i="23"/>
  <c r="S154" i="22"/>
  <c r="AT13" i="30"/>
  <c r="S131" i="5"/>
  <c r="S131" i="22"/>
  <c r="L28" i="2"/>
  <c r="S131" i="6"/>
  <c r="L12" i="2"/>
  <c r="AN13" i="44"/>
  <c r="AA25" i="44"/>
  <c r="AT13" i="44" s="1"/>
  <c r="S131" i="26"/>
  <c r="S131" i="24"/>
  <c r="S131" i="25"/>
  <c r="AT13" i="49"/>
  <c r="AA25" i="45"/>
  <c r="AT13" i="45" s="1"/>
  <c r="AN13" i="45"/>
  <c r="L26" i="2" s="1"/>
  <c r="S131" i="7"/>
  <c r="S131" i="4"/>
  <c r="A22" i="28"/>
  <c r="J20" i="28" s="1"/>
  <c r="S131" i="15" l="1"/>
  <c r="L16" i="2"/>
  <c r="S131" i="8"/>
  <c r="L14" i="2"/>
  <c r="K14" i="2" s="1"/>
  <c r="S131" i="11"/>
  <c r="S131" i="13"/>
  <c r="S131" i="9"/>
  <c r="S131" i="14"/>
  <c r="L22" i="2"/>
  <c r="S131" i="16"/>
  <c r="L33" i="2"/>
  <c r="S131" i="27"/>
  <c r="B53" i="3"/>
  <c r="S131" i="19"/>
  <c r="L25" i="2"/>
  <c r="S131" i="20"/>
  <c r="U40" i="28"/>
  <c r="U39" i="28"/>
  <c r="U38" i="28"/>
  <c r="AR24" i="28"/>
  <c r="Q28" i="28"/>
  <c r="F29" i="28" s="1"/>
  <c r="F35" i="28"/>
  <c r="BT4" i="28"/>
  <c r="AR20" i="28" l="1"/>
  <c r="AG129" i="3" s="1"/>
  <c r="X38" i="28"/>
  <c r="AA38" i="28" s="1"/>
  <c r="B22" i="28"/>
  <c r="J26" i="28" l="1"/>
  <c r="J19" i="28"/>
  <c r="BR4" i="28"/>
  <c r="Q21" i="28"/>
  <c r="S21" i="28" s="1"/>
  <c r="AZ142" i="3" s="1"/>
  <c r="C22" i="28"/>
  <c r="O20" i="28"/>
  <c r="M20" i="28"/>
  <c r="O19" i="28"/>
  <c r="M19" i="28"/>
  <c r="O27" i="28"/>
  <c r="M27" i="28"/>
  <c r="S27" i="28"/>
  <c r="AZ152" i="3" s="1"/>
  <c r="O28" i="28"/>
  <c r="M28" i="28"/>
  <c r="B29" i="28"/>
  <c r="A29" i="28"/>
  <c r="S26" i="28"/>
  <c r="AZ151" i="3" s="1"/>
  <c r="O26" i="28"/>
  <c r="M26" i="28"/>
  <c r="M25" i="28"/>
  <c r="Q25" i="28" s="1"/>
  <c r="O25" i="28"/>
  <c r="J25" i="28"/>
  <c r="Q34" i="28"/>
  <c r="AZ147" i="3" s="1"/>
  <c r="AZ146" i="3"/>
  <c r="O34" i="28"/>
  <c r="M34" i="28"/>
  <c r="O33" i="28"/>
  <c r="M33" i="28"/>
  <c r="O32" i="28"/>
  <c r="M32" i="28"/>
  <c r="O14" i="28"/>
  <c r="M14" i="28"/>
  <c r="O13" i="28"/>
  <c r="M13" i="28"/>
  <c r="E35" i="28"/>
  <c r="C35" i="28"/>
  <c r="B35" i="28"/>
  <c r="J33" i="28"/>
  <c r="J32" i="28"/>
  <c r="S28" i="28"/>
  <c r="AZ153" i="3" s="1"/>
  <c r="J13" i="28"/>
  <c r="O12" i="28"/>
  <c r="J14" i="28"/>
  <c r="J12" i="28"/>
  <c r="O21" i="28"/>
  <c r="M21" i="28"/>
  <c r="AT4" i="28"/>
  <c r="AS79" i="3" l="1"/>
  <c r="S141" i="3"/>
  <c r="AU53" i="3"/>
  <c r="S139" i="3" s="1"/>
  <c r="BJ166" i="3" s="1"/>
  <c r="BO53" i="3"/>
  <c r="S151" i="3"/>
  <c r="BC75" i="3"/>
  <c r="S133" i="3"/>
  <c r="AS98" i="3"/>
  <c r="C25" i="3"/>
  <c r="S146" i="3"/>
  <c r="AT25" i="3"/>
  <c r="S150" i="3"/>
  <c r="BC65" i="3"/>
  <c r="S135" i="3"/>
  <c r="BC84" i="3"/>
  <c r="B99" i="3"/>
  <c r="S134" i="3"/>
  <c r="V88" i="3"/>
  <c r="V75" i="3"/>
  <c r="S140" i="3"/>
  <c r="V67" i="3"/>
  <c r="S145" i="3"/>
  <c r="W38" i="3"/>
  <c r="AN15" i="28"/>
  <c r="AB174" i="3" s="1"/>
  <c r="AD33" i="28"/>
  <c r="G35" i="28"/>
  <c r="Q19" i="28"/>
  <c r="S19" i="28" s="1"/>
  <c r="AZ140" i="3" s="1"/>
  <c r="BH13" i="28"/>
  <c r="BH11" i="28"/>
  <c r="BH9" i="28"/>
  <c r="BH7" i="28"/>
  <c r="BL13" i="28"/>
  <c r="BL11" i="28"/>
  <c r="BL9" i="28"/>
  <c r="BL7" i="28"/>
  <c r="BH14" i="28"/>
  <c r="BH12" i="28"/>
  <c r="BH10" i="28"/>
  <c r="BH8" i="28"/>
  <c r="BH6" i="28"/>
  <c r="BL6" i="28"/>
  <c r="BL14" i="28"/>
  <c r="BL12" i="28"/>
  <c r="BL10" i="28"/>
  <c r="BL8" i="28"/>
  <c r="BJ7" i="28"/>
  <c r="BJ6" i="28"/>
  <c r="BJ9" i="28"/>
  <c r="BJ8" i="28"/>
  <c r="S20" i="28"/>
  <c r="AZ141" i="3" s="1"/>
  <c r="AD20" i="28"/>
  <c r="D29" i="28"/>
  <c r="I29" i="28" s="1"/>
  <c r="Q12" i="28"/>
  <c r="AZ133" i="3" s="1"/>
  <c r="AR15" i="28"/>
  <c r="E166" i="3" s="1"/>
  <c r="AP15" i="28"/>
  <c r="M159" i="3" s="1"/>
  <c r="C29" i="28"/>
  <c r="J27" i="28" s="1"/>
  <c r="S152" i="3" s="1"/>
  <c r="Q32" i="28"/>
  <c r="AZ145" i="3" s="1"/>
  <c r="J35" i="28"/>
  <c r="BH5" i="28"/>
  <c r="BL5" i="28"/>
  <c r="A35" i="28"/>
  <c r="D35" i="28" s="1"/>
  <c r="BJ5" i="28"/>
  <c r="G29" i="28" s="1"/>
  <c r="BJ10" i="28"/>
  <c r="S25" i="28"/>
  <c r="AZ150" i="3" s="1"/>
  <c r="U26" i="28"/>
  <c r="U33" i="28"/>
  <c r="U14" i="28"/>
  <c r="U13" i="28"/>
  <c r="D22" i="28" l="1"/>
  <c r="D23" i="28" s="1"/>
  <c r="J21" i="28" s="1"/>
  <c r="AT15" i="28"/>
  <c r="AR22" i="28" s="1"/>
  <c r="H35" i="28"/>
  <c r="J34" i="28" s="1"/>
  <c r="Z16" i="3" s="1"/>
  <c r="U27" i="28"/>
  <c r="U32" i="28"/>
  <c r="U19" i="28"/>
  <c r="U12" i="28"/>
  <c r="X12" i="28" s="1"/>
  <c r="S137" i="3" s="1"/>
  <c r="J28" i="28"/>
  <c r="BH47" i="3" s="1"/>
  <c r="E29" i="28"/>
  <c r="U25" i="28"/>
  <c r="J9" i="2" l="1"/>
  <c r="I9" i="2" s="1"/>
  <c r="AG130" i="3"/>
  <c r="J22" i="28"/>
  <c r="S142" i="3" s="1"/>
  <c r="Z47" i="3"/>
  <c r="K29" i="28"/>
  <c r="S153" i="3" s="1"/>
  <c r="L35" i="28"/>
  <c r="S147" i="3" s="1"/>
  <c r="U21" i="28"/>
  <c r="AA12" i="28"/>
  <c r="U28" i="28"/>
  <c r="X25" i="28" s="1"/>
  <c r="S154" i="3" s="1"/>
  <c r="U34" i="28"/>
  <c r="X32" i="28" s="1"/>
  <c r="S148" i="3" s="1"/>
  <c r="U20" i="28"/>
  <c r="AA32" i="28" l="1"/>
  <c r="AA25" i="28"/>
  <c r="X19" i="28"/>
  <c r="S143" i="3" s="1"/>
  <c r="AA19" i="28" l="1"/>
  <c r="AT13" i="28" s="1"/>
  <c r="AN13" i="28"/>
  <c r="S131" i="3" s="1"/>
  <c r="K20" i="2" l="1"/>
  <c r="R20" i="2" s="1"/>
  <c r="Q20" i="2" s="1"/>
  <c r="K17" i="2"/>
  <c r="R17" i="2" s="1"/>
  <c r="Q17" i="2" s="1"/>
  <c r="K31" i="2"/>
  <c r="R31" i="2" s="1"/>
  <c r="Q31" i="2" s="1"/>
  <c r="K33" i="2"/>
  <c r="R33" i="2" s="1"/>
  <c r="Q33" i="2" s="1"/>
  <c r="K26" i="2"/>
  <c r="R26" i="2" s="1"/>
  <c r="Q26" i="2" s="1"/>
  <c r="L9" i="2"/>
  <c r="K9" i="2" s="1"/>
  <c r="R9" i="2" s="1"/>
  <c r="Q9" i="2" s="1"/>
  <c r="K11" i="2"/>
  <c r="R11" i="2" s="1"/>
  <c r="Q11" i="2" s="1"/>
  <c r="K27" i="2"/>
  <c r="R27" i="2" s="1"/>
  <c r="Q27" i="2" s="1"/>
  <c r="K25" i="2"/>
  <c r="R25" i="2" s="1"/>
  <c r="Q25" i="2" s="1"/>
  <c r="K21" i="2"/>
  <c r="R21" i="2" s="1"/>
  <c r="Q21" i="2" s="1"/>
  <c r="K23" i="2"/>
  <c r="R23" i="2" s="1"/>
  <c r="Q23" i="2" s="1"/>
  <c r="K29" i="2"/>
  <c r="R29" i="2" s="1"/>
  <c r="Q29" i="2" s="1"/>
  <c r="K18" i="2"/>
  <c r="R18" i="2" s="1"/>
  <c r="Q18" i="2" s="1"/>
  <c r="R19" i="2"/>
  <c r="Q19" i="2" s="1"/>
  <c r="K10" i="2"/>
  <c r="R10" i="2" s="1"/>
  <c r="Q10" i="2" s="1"/>
  <c r="K32" i="2"/>
  <c r="R32" i="2" s="1"/>
  <c r="Q32" i="2" s="1"/>
  <c r="K16" i="2"/>
  <c r="R16" i="2" s="1"/>
  <c r="Q16" i="2" s="1"/>
  <c r="K22" i="2"/>
  <c r="R22" i="2" s="1"/>
  <c r="Q22" i="2" s="1"/>
  <c r="K13" i="2"/>
  <c r="R13" i="2" s="1"/>
  <c r="Q13" i="2" s="1"/>
  <c r="R14" i="2"/>
  <c r="Q14" i="2" s="1"/>
  <c r="K24" i="2"/>
  <c r="R24" i="2" s="1"/>
  <c r="Q24" i="2" s="1"/>
  <c r="K30" i="2"/>
  <c r="R30" i="2" s="1"/>
  <c r="Q30" i="2" s="1"/>
  <c r="K12" i="2"/>
  <c r="R12" i="2" s="1"/>
  <c r="Q12" i="2" s="1"/>
  <c r="K28" i="2"/>
  <c r="R28" i="2" s="1"/>
  <c r="Q28" i="2" s="1"/>
  <c r="K15" i="2"/>
  <c r="R15" i="2" s="1"/>
  <c r="Q15" i="2" s="1"/>
  <c r="S15" i="2" l="1"/>
  <c r="S16" i="2"/>
  <c r="S25" i="2"/>
  <c r="S26" i="2"/>
  <c r="S20" i="2"/>
  <c r="S30" i="2"/>
  <c r="S22" i="2"/>
  <c r="S19" i="2"/>
  <c r="S21" i="2"/>
  <c r="P9" i="2"/>
  <c r="S17" i="2"/>
  <c r="S24" i="2"/>
  <c r="S18" i="2"/>
  <c r="S12" i="2"/>
  <c r="S13" i="2"/>
  <c r="S10" i="2"/>
  <c r="S23" i="2"/>
  <c r="S11" i="2"/>
  <c r="S31" i="2"/>
  <c r="S28" i="2"/>
  <c r="S14" i="2"/>
  <c r="S32" i="2"/>
  <c r="S29" i="2"/>
  <c r="S27" i="2"/>
  <c r="S33" i="2"/>
  <c r="S9" i="2"/>
  <c r="L34" i="2"/>
  <c r="P29" i="2" l="1"/>
  <c r="P25" i="2"/>
  <c r="P33" i="2"/>
  <c r="P31" i="2"/>
  <c r="P27" i="2"/>
  <c r="P32" i="2"/>
  <c r="P28" i="2"/>
  <c r="P24" i="2"/>
  <c r="P30" i="2"/>
  <c r="P26" i="2"/>
  <c r="P13" i="2"/>
  <c r="P20" i="2"/>
  <c r="P23" i="2"/>
  <c r="P18" i="2"/>
  <c r="P17" i="2"/>
  <c r="P21" i="2"/>
  <c r="P22" i="2"/>
  <c r="P15" i="2"/>
  <c r="P11" i="2"/>
  <c r="P10" i="2"/>
  <c r="P12" i="2"/>
  <c r="P16" i="2"/>
  <c r="K34" i="2"/>
  <c r="I9" i="53" l="1"/>
  <c r="K9" i="53"/>
  <c r="Q9" i="53" l="1"/>
  <c r="P9" i="53" s="1"/>
  <c r="R9" i="53" s="1"/>
  <c r="K34" i="53"/>
  <c r="M34" i="53" s="1"/>
</calcChain>
</file>

<file path=xl/sharedStrings.xml><?xml version="1.0" encoding="utf-8"?>
<sst xmlns="http://schemas.openxmlformats.org/spreadsheetml/2006/main" count="4265" uniqueCount="185">
  <si>
    <t>KULLANIM YERİ</t>
  </si>
  <si>
    <t>BOY</t>
  </si>
  <si>
    <t>EN</t>
  </si>
  <si>
    <t>YÜK.</t>
  </si>
  <si>
    <t>ADET</t>
  </si>
  <si>
    <t>GÖVDE KUŞAK</t>
  </si>
  <si>
    <t>ALT TAKOZ</t>
  </si>
  <si>
    <t>KIZAK</t>
  </si>
  <si>
    <t>ÜST TAHTA</t>
  </si>
  <si>
    <t>m³</t>
  </si>
  <si>
    <t>PALET</t>
  </si>
  <si>
    <t>KAL.</t>
  </si>
  <si>
    <t>YAN</t>
  </si>
  <si>
    <t>TOP AD.</t>
  </si>
  <si>
    <t>BAŞ</t>
  </si>
  <si>
    <t>TAVAN</t>
  </si>
  <si>
    <t>ÖN DUVAR YATAY TAHTALARI</t>
  </si>
  <si>
    <t>ÖN DUVAR KUŞAK TAHTALARI</t>
  </si>
  <si>
    <t>ÖN DUVAR ÇAPRAZ TAHTALARI</t>
  </si>
  <si>
    <t>ÜST TAVAN YATAY TAHTALARI</t>
  </si>
  <si>
    <t>ÜST TAVAN KUŞAK TAHTALARI</t>
  </si>
  <si>
    <t>ÜST TAVN ÇAPRAZ TAHTALARI</t>
  </si>
  <si>
    <t>YAN DUVAR YATAY TAHTALARI</t>
  </si>
  <si>
    <t>YAN DUVAR KUŞAK TAHTALARI</t>
  </si>
  <si>
    <t>YAN DUVAR ÇAPRAZ TAHTALARI</t>
  </si>
  <si>
    <t>GÖVDE YATAY</t>
  </si>
  <si>
    <t xml:space="preserve"> ALT TAKOZ PAY MESAFESİ</t>
  </si>
  <si>
    <t>YAN DUVAR ÜST TAHTALARI</t>
  </si>
  <si>
    <t>TOPLAM                      KERESTE m³</t>
  </si>
  <si>
    <t>FB NO.</t>
  </si>
  <si>
    <t>TARİH:</t>
  </si>
  <si>
    <t>SANDIK ŞEKLİ</t>
  </si>
  <si>
    <t>:</t>
  </si>
  <si>
    <t>iç ölçü :</t>
  </si>
  <si>
    <t>dış ölçü :</t>
  </si>
  <si>
    <t>ÜST TAVAN</t>
  </si>
  <si>
    <t>YAN DUVAR</t>
  </si>
  <si>
    <t>ÖN DUVAR</t>
  </si>
  <si>
    <t>1. ÖZEL TAKOZ</t>
  </si>
  <si>
    <t>2. ÖZEL TAKOZ</t>
  </si>
  <si>
    <t>3. ÖZEL TAKOZ</t>
  </si>
  <si>
    <t>İLAVE TAKOZ</t>
  </si>
  <si>
    <t>TOPLAM AĞIRLIK   KG.</t>
  </si>
  <si>
    <t>Kg.</t>
  </si>
  <si>
    <t>FİRMA ADI</t>
  </si>
  <si>
    <t>ALT PALET ÖN</t>
  </si>
  <si>
    <t>ALT PALET YAN</t>
  </si>
  <si>
    <t>ALT PALET ÜST</t>
  </si>
  <si>
    <t>ÇAPRAZ :</t>
  </si>
  <si>
    <t>SANDIK İÇ EBADLARI</t>
  </si>
  <si>
    <t>SANDIK DIŞ EBADLARI</t>
  </si>
  <si>
    <t>BOY * EN * YÜK.</t>
  </si>
  <si>
    <t>ÖLÇÜ</t>
  </si>
  <si>
    <t>BİRİM</t>
  </si>
  <si>
    <t>AÇIKLAMA</t>
  </si>
  <si>
    <t>MALZEME</t>
  </si>
  <si>
    <t>MALZEME CİNSİ</t>
  </si>
  <si>
    <t>AP 3</t>
  </si>
  <si>
    <t>AP 2</t>
  </si>
  <si>
    <t>AP 1</t>
  </si>
  <si>
    <t>Ç_HACİM</t>
  </si>
  <si>
    <t>mm</t>
  </si>
  <si>
    <t>AP_HACIM</t>
  </si>
  <si>
    <t>ALT PALET ÜST TAHTALARI</t>
  </si>
  <si>
    <t>ALT PALET ÜST TAKOZLARI</t>
  </si>
  <si>
    <t>ALT PALET ALT TAKOZLARI</t>
  </si>
  <si>
    <t>ON_H1</t>
  </si>
  <si>
    <t>OD_4</t>
  </si>
  <si>
    <t>OD_5</t>
  </si>
  <si>
    <t>OD_10</t>
  </si>
  <si>
    <t>OD_HACIM</t>
  </si>
  <si>
    <t>ÖN DUVAR YÜKSEKLİĞİ</t>
  </si>
  <si>
    <t>UT_7</t>
  </si>
  <si>
    <t>UT_6</t>
  </si>
  <si>
    <t>UT_11</t>
  </si>
  <si>
    <t>YD_9</t>
  </si>
  <si>
    <t>YD_12</t>
  </si>
  <si>
    <t>YD_13</t>
  </si>
  <si>
    <t>YD_8</t>
  </si>
  <si>
    <t>YD_HACIM</t>
  </si>
  <si>
    <t>KOLİ NO</t>
  </si>
  <si>
    <t>AMBALAJ CİNSİ</t>
  </si>
  <si>
    <t>EBADLAR</t>
  </si>
  <si>
    <t>ÇAM MİKTARI</t>
  </si>
  <si>
    <t>TOPLAM ÇAM MİKTARI :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</si>
  <si>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</si>
  <si>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</si>
  <si>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</si>
  <si>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</si>
  <si>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</si>
  <si>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</si>
  <si>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</si>
  <si>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</si>
  <si>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</si>
  <si>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</si>
  <si>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</si>
  <si>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</si>
  <si>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</si>
  <si>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</si>
  <si>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</si>
  <si>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ÇAM MİKTARI m³</t>
  </si>
  <si>
    <t>SIRA NO</t>
  </si>
  <si>
    <t>MALZ. CİNSİ</t>
  </si>
  <si>
    <t>AMBALAJ LİSTESİ</t>
  </si>
  <si>
    <t>TARİH    :</t>
  </si>
  <si>
    <t>FB NO.  :</t>
  </si>
  <si>
    <t>İÇ ÖLÇÜ</t>
  </si>
  <si>
    <t>GİRİŞ</t>
  </si>
  <si>
    <t>S.           NO</t>
  </si>
  <si>
    <t>ÜST KIZAK   ad.</t>
  </si>
  <si>
    <t>AYAK   ad.</t>
  </si>
  <si>
    <t>YAN KUŞAK   ad.</t>
  </si>
  <si>
    <t>AYAK MESAFE  mm</t>
  </si>
  <si>
    <t>BOY (mm)</t>
  </si>
  <si>
    <t>EN (mm)</t>
  </si>
  <si>
    <t>YÜK. (mm)</t>
  </si>
  <si>
    <t>YÜK (mm)</t>
  </si>
  <si>
    <t>2/2</t>
  </si>
  <si>
    <t>2/1</t>
  </si>
  <si>
    <t>3/2</t>
  </si>
  <si>
    <t>3/1</t>
  </si>
  <si>
    <t>4/2</t>
  </si>
  <si>
    <t>4/1</t>
  </si>
  <si>
    <t>5/2</t>
  </si>
  <si>
    <t>5/1</t>
  </si>
  <si>
    <t>6/2</t>
  </si>
  <si>
    <t>6/1</t>
  </si>
  <si>
    <t>7/2</t>
  </si>
  <si>
    <t>7/1</t>
  </si>
  <si>
    <t>8/2</t>
  </si>
  <si>
    <t>8/1</t>
  </si>
  <si>
    <t>9/2</t>
  </si>
  <si>
    <t>9/1</t>
  </si>
  <si>
    <t>10/2</t>
  </si>
  <si>
    <t>10/1</t>
  </si>
  <si>
    <t>11/2</t>
  </si>
  <si>
    <t>11/1</t>
  </si>
  <si>
    <t>12/2</t>
  </si>
  <si>
    <t>12/1</t>
  </si>
  <si>
    <t>13/2</t>
  </si>
  <si>
    <t>13/1</t>
  </si>
  <si>
    <t>14/2</t>
  </si>
  <si>
    <t>14/1</t>
  </si>
  <si>
    <t>15/2</t>
  </si>
  <si>
    <t>15/1</t>
  </si>
  <si>
    <t>16/2</t>
  </si>
  <si>
    <t>16/1</t>
  </si>
  <si>
    <t>17/2</t>
  </si>
  <si>
    <t>17/1</t>
  </si>
  <si>
    <t>18/2</t>
  </si>
  <si>
    <t>18/1</t>
  </si>
  <si>
    <t>19/2</t>
  </si>
  <si>
    <t>19/1</t>
  </si>
  <si>
    <t>20/2</t>
  </si>
  <si>
    <t>20/1</t>
  </si>
  <si>
    <t>21/2</t>
  </si>
  <si>
    <t>21/1</t>
  </si>
  <si>
    <t>22/2</t>
  </si>
  <si>
    <t>22/1</t>
  </si>
  <si>
    <t>23/2</t>
  </si>
  <si>
    <t>23/1</t>
  </si>
  <si>
    <t>24/2</t>
  </si>
  <si>
    <t>24/1</t>
  </si>
  <si>
    <t>25/2</t>
  </si>
  <si>
    <t>25/1</t>
  </si>
  <si>
    <t>2</t>
  </si>
  <si>
    <t xml:space="preserve">BİRİM              FİYAT                      TL </t>
  </si>
  <si>
    <t>AMBALAJ            CİNSİ</t>
  </si>
  <si>
    <t>GE</t>
  </si>
  <si>
    <t xml:space="preserve">                         SARF KERESTE LİSTESİ  </t>
  </si>
  <si>
    <t>KERESTE</t>
  </si>
  <si>
    <t>CİNSİ</t>
  </si>
  <si>
    <t>SARF KERESTE</t>
  </si>
  <si>
    <t>FC500208</t>
  </si>
  <si>
    <t>TOPLAM
ÇAM MİKTARI</t>
  </si>
  <si>
    <t>SARF KERESTE
%11</t>
  </si>
  <si>
    <t>KOD NO</t>
  </si>
  <si>
    <t xml:space="preserve">KAPALI SANDIK </t>
  </si>
  <si>
    <t>ÇAM</t>
  </si>
  <si>
    <t>SARF KERESTE m3</t>
  </si>
  <si>
    <t>FB NO</t>
  </si>
  <si>
    <t>GE VERNOVA</t>
  </si>
  <si>
    <t>PA581-5010</t>
  </si>
  <si>
    <t>AĞIRLIK
BRÜT KG</t>
  </si>
  <si>
    <t>FİRMA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</si>
</sst>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T_L_-;\-* #,##0.00\ _T_L_-;_-* &quot;-&quot;??\ _T_L_-;_-@_-"/>
    <numFmt numFmtId="165" formatCode="0.000"/>
    <numFmt numFmtId="166" formatCode="0.0"/>
    <numFmt numFmtId="167" formatCode="0.000\ &quot;m3&quot;"/>
  </numFmts>
  <fonts count="56" x14ac:knownFonts="1">
    <font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b/>
      <sz val="9"/>
      <color theme="1"/>
      <name val="Calibri"/>
      <family val="2"/>
      <charset val="162"/>
      <scheme val="minor"/>
    </font>
    <font>
      <b/>
      <sz val="12"/>
      <color rgb="FFFF0000"/>
      <name val="Calibri"/>
      <family val="2"/>
      <charset val="162"/>
      <scheme val="minor"/>
    </font>
    <font>
      <b/>
      <sz val="8"/>
      <color theme="1"/>
      <name val="Calibri"/>
      <family val="2"/>
      <charset val="162"/>
      <scheme val="minor"/>
    </font>
    <font>
      <sz val="9"/>
      <color theme="0"/>
      <name val="Calibri"/>
      <family val="2"/>
      <charset val="162"/>
      <scheme val="minor"/>
    </font>
    <font>
      <sz val="8"/>
      <color theme="0"/>
      <name val="Calibri"/>
      <family val="2"/>
      <charset val="162"/>
      <scheme val="minor"/>
    </font>
    <font>
      <sz val="6"/>
      <color theme="0"/>
      <name val="Calibri"/>
      <family val="2"/>
      <charset val="162"/>
      <scheme val="minor"/>
    </font>
    <font>
      <sz val="5"/>
      <color theme="0"/>
      <name val="Calibri"/>
      <family val="2"/>
      <charset val="162"/>
      <scheme val="minor"/>
    </font>
    <font>
      <b/>
      <sz val="20"/>
      <color theme="1"/>
      <name val="Calibri"/>
      <family val="2"/>
      <charset val="162"/>
      <scheme val="minor"/>
    </font>
    <font>
      <sz val="11"/>
      <color theme="3"/>
      <name val="Calibri"/>
      <family val="2"/>
      <charset val="162"/>
      <scheme val="minor"/>
    </font>
    <font>
      <u/>
      <sz val="11"/>
      <color theme="1"/>
      <name val="Calibri"/>
      <family val="2"/>
      <charset val="162"/>
      <scheme val="minor"/>
    </font>
    <font>
      <b/>
      <sz val="9"/>
      <color rgb="FFFF000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sz val="8"/>
      <color rgb="FFFF0000"/>
      <name val="Calibri"/>
      <family val="2"/>
      <charset val="162"/>
      <scheme val="minor"/>
    </font>
    <font>
      <b/>
      <sz val="20"/>
      <color rgb="FFFF0000"/>
      <name val="Calibri"/>
      <family val="2"/>
      <charset val="162"/>
      <scheme val="minor"/>
    </font>
    <font>
      <u/>
      <sz val="11"/>
      <color rgb="FFFF0000"/>
      <name val="Calibri"/>
      <family val="2"/>
      <charset val="162"/>
    </font>
    <font>
      <b/>
      <sz val="18"/>
      <color rgb="FFFF000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10"/>
      <color rgb="FFFF0000"/>
      <name val="Calibri"/>
      <family val="2"/>
      <charset val="162"/>
      <scheme val="minor"/>
    </font>
    <font>
      <sz val="10"/>
      <color rgb="FFFF0000"/>
      <name val="Calibri"/>
      <family val="2"/>
      <charset val="162"/>
      <scheme val="minor"/>
    </font>
    <font>
      <sz val="8"/>
      <color theme="1"/>
      <name val="Calibri"/>
      <family val="2"/>
      <charset val="162"/>
      <scheme val="minor"/>
    </font>
    <font>
      <u/>
      <sz val="8"/>
      <color theme="0"/>
      <name val="Calibri"/>
      <family val="2"/>
      <charset val="162"/>
    </font>
    <font>
      <sz val="12"/>
      <color rgb="FFFF0000"/>
      <name val="Calibri"/>
      <family val="2"/>
      <charset val="162"/>
      <scheme val="minor"/>
    </font>
    <font>
      <sz val="20"/>
      <color rgb="FFFF0000"/>
      <name val="Calibri"/>
      <family val="2"/>
      <charset val="162"/>
      <scheme val="minor"/>
    </font>
    <font>
      <b/>
      <sz val="6"/>
      <color theme="1"/>
      <name val="Calibri"/>
      <family val="2"/>
      <charset val="162"/>
      <scheme val="minor"/>
    </font>
    <font>
      <b/>
      <sz val="7"/>
      <name val="Calibri"/>
      <family val="2"/>
      <charset val="162"/>
      <scheme val="minor"/>
    </font>
    <font>
      <b/>
      <u/>
      <sz val="16"/>
      <color theme="1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u/>
      <sz val="14"/>
      <color theme="10"/>
      <name val="Calibri"/>
      <family val="2"/>
      <charset val="162"/>
    </font>
    <font>
      <b/>
      <sz val="14"/>
      <color rgb="FFFF0000"/>
      <name val="Calibri"/>
      <family val="2"/>
      <charset val="162"/>
      <scheme val="minor"/>
    </font>
    <font>
      <u/>
      <sz val="8"/>
      <color rgb="FF0070C0"/>
      <name val="Calibri"/>
      <family val="2"/>
      <charset val="162"/>
    </font>
    <font>
      <sz val="6"/>
      <color rgb="FFFF0000"/>
      <name val="Calibri"/>
      <family val="2"/>
      <charset val="162"/>
      <scheme val="minor"/>
    </font>
    <font>
      <sz val="9"/>
      <color rgb="FFFF0000"/>
      <name val="Calibri"/>
      <family val="2"/>
      <charset val="162"/>
      <scheme val="minor"/>
    </font>
    <font>
      <sz val="5"/>
      <color rgb="FFFF0000"/>
      <name val="Calibri"/>
      <family val="2"/>
      <charset val="162"/>
      <scheme val="minor"/>
    </font>
    <font>
      <u/>
      <sz val="8"/>
      <color theme="10"/>
      <name val="Calibri"/>
      <family val="2"/>
      <charset val="162"/>
    </font>
    <font>
      <u/>
      <sz val="9"/>
      <color theme="10"/>
      <name val="Calibri"/>
      <family val="2"/>
      <charset val="162"/>
    </font>
    <font>
      <sz val="8"/>
      <color theme="1"/>
      <name val="Calibri"/>
      <family val="2"/>
      <charset val="162"/>
    </font>
    <font>
      <b/>
      <sz val="7"/>
      <color theme="1"/>
      <name val="Calibri"/>
      <family val="2"/>
      <charset val="162"/>
      <scheme val="minor"/>
    </font>
    <font>
      <b/>
      <sz val="7"/>
      <color rgb="FFFF0000"/>
      <name val="Calibri"/>
      <family val="2"/>
      <charset val="162"/>
      <scheme val="minor"/>
    </font>
    <font>
      <sz val="9.5"/>
      <color theme="1"/>
      <name val="Calibri"/>
      <family val="2"/>
      <charset val="162"/>
      <scheme val="minor"/>
    </font>
    <font>
      <sz val="9.5"/>
      <color rgb="FFFF0000"/>
      <name val="Calibri"/>
      <family val="2"/>
      <charset val="162"/>
      <scheme val="minor"/>
    </font>
    <font>
      <b/>
      <u/>
      <sz val="11"/>
      <color theme="1"/>
      <name val="Calibri"/>
      <family val="2"/>
      <charset val="162"/>
      <scheme val="minor"/>
    </font>
    <font>
      <b/>
      <u/>
      <sz val="10.5"/>
      <color theme="1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sz val="9.5"/>
      <name val="Calibri"/>
      <family val="2"/>
      <charset val="162"/>
      <scheme val="minor"/>
    </font>
    <font>
      <sz val="8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164" fontId="26" fillId="0" borderId="0" applyFont="0" applyFill="0" applyBorder="0" applyAlignment="0" applyProtection="0"/>
  </cellStyleXfs>
  <cellXfs count="384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0" xfId="0" applyFont="1"/>
    <xf numFmtId="0" fontId="0" fillId="3" borderId="0" xfId="0" applyFill="1"/>
    <xf numFmtId="1" fontId="1" fillId="0" borderId="9" xfId="0" applyNumberFormat="1" applyFont="1" applyBorder="1"/>
    <xf numFmtId="0" fontId="0" fillId="0" borderId="0" xfId="0" applyAlignment="1">
      <alignment vertical="center"/>
    </xf>
    <xf numFmtId="0" fontId="12" fillId="0" borderId="0" xfId="0" applyFont="1"/>
    <xf numFmtId="1" fontId="14" fillId="0" borderId="0" xfId="0" applyNumberFormat="1" applyFont="1"/>
    <xf numFmtId="0" fontId="14" fillId="0" borderId="0" xfId="0" applyFont="1"/>
    <xf numFmtId="1" fontId="13" fillId="0" borderId="3" xfId="0" applyNumberFormat="1" applyFont="1" applyBorder="1" applyAlignment="1">
      <alignment horizontal="center" vertical="center"/>
    </xf>
    <xf numFmtId="1" fontId="12" fillId="0" borderId="3" xfId="0" applyNumberFormat="1" applyFont="1" applyBorder="1" applyAlignment="1">
      <alignment vertical="center"/>
    </xf>
    <xf numFmtId="0" fontId="16" fillId="0" borderId="0" xfId="0" applyFont="1"/>
    <xf numFmtId="1" fontId="0" fillId="3" borderId="0" xfId="0" applyNumberFormat="1" applyFill="1"/>
    <xf numFmtId="0" fontId="0" fillId="3" borderId="0" xfId="0" applyFill="1" applyAlignment="1">
      <alignment textRotation="90"/>
    </xf>
    <xf numFmtId="1" fontId="0" fillId="3" borderId="0" xfId="0" applyNumberFormat="1" applyFill="1" applyAlignment="1">
      <alignment vertical="center" textRotation="90"/>
    </xf>
    <xf numFmtId="0" fontId="1" fillId="3" borderId="0" xfId="0" applyFont="1" applyFill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0" fontId="20" fillId="0" borderId="0" xfId="0" applyFont="1"/>
    <xf numFmtId="0" fontId="18" fillId="3" borderId="0" xfId="0" applyFont="1" applyFill="1" applyAlignment="1" applyProtection="1">
      <alignment vertical="center" wrapText="1"/>
      <protection hidden="1"/>
    </xf>
    <xf numFmtId="165" fontId="21" fillId="3" borderId="0" xfId="0" applyNumberFormat="1" applyFont="1" applyFill="1" applyAlignment="1">
      <alignment vertical="center"/>
    </xf>
    <xf numFmtId="0" fontId="22" fillId="3" borderId="0" xfId="1" applyFont="1" applyFill="1" applyBorder="1" applyAlignment="1" applyProtection="1"/>
    <xf numFmtId="0" fontId="23" fillId="3" borderId="0" xfId="0" applyFont="1" applyFill="1" applyProtection="1"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9" fillId="3" borderId="0" xfId="0" applyFont="1" applyFill="1" applyAlignment="1" applyProtection="1">
      <alignment horizontal="right"/>
      <protection hidden="1"/>
    </xf>
    <xf numFmtId="14" fontId="9" fillId="3" borderId="0" xfId="0" applyNumberFormat="1" applyFont="1" applyFill="1" applyAlignment="1" applyProtection="1">
      <alignment horizontal="center"/>
      <protection hidden="1"/>
    </xf>
    <xf numFmtId="0" fontId="19" fillId="3" borderId="0" xfId="0" applyFont="1" applyFill="1" applyAlignment="1" applyProtection="1">
      <alignment vertical="center" wrapText="1"/>
      <protection hidden="1"/>
    </xf>
    <xf numFmtId="0" fontId="1" fillId="0" borderId="0" xfId="0" applyFont="1" applyProtection="1">
      <protection hidden="1"/>
    </xf>
    <xf numFmtId="0" fontId="19" fillId="3" borderId="10" xfId="0" applyFont="1" applyFill="1" applyBorder="1" applyAlignment="1" applyProtection="1">
      <alignment vertical="center" wrapText="1"/>
      <protection hidden="1"/>
    </xf>
    <xf numFmtId="0" fontId="24" fillId="3" borderId="0" xfId="0" applyFont="1" applyFill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7" fillId="3" borderId="0" xfId="0" applyFont="1" applyFill="1"/>
    <xf numFmtId="1" fontId="0" fillId="3" borderId="0" xfId="0" applyNumberFormat="1" applyFill="1" applyAlignment="1">
      <alignment textRotation="90"/>
    </xf>
    <xf numFmtId="1" fontId="1" fillId="3" borderId="0" xfId="0" applyNumberFormat="1" applyFont="1" applyFill="1" applyAlignment="1">
      <alignment vertical="center" textRotation="90"/>
    </xf>
    <xf numFmtId="0" fontId="1" fillId="3" borderId="0" xfId="0" applyFont="1" applyFill="1" applyAlignment="1">
      <alignment vertical="center" textRotation="90"/>
    </xf>
    <xf numFmtId="0" fontId="5" fillId="3" borderId="0" xfId="0" applyFont="1" applyFill="1" applyAlignment="1" applyProtection="1">
      <alignment vertical="center" wrapText="1"/>
      <protection hidden="1"/>
    </xf>
    <xf numFmtId="0" fontId="7" fillId="3" borderId="0" xfId="0" applyFont="1" applyFill="1" applyAlignment="1" applyProtection="1">
      <alignment vertical="center"/>
      <protection locked="0" hidden="1"/>
    </xf>
    <xf numFmtId="0" fontId="7" fillId="3" borderId="5" xfId="0" applyFont="1" applyFill="1" applyBorder="1"/>
    <xf numFmtId="0" fontId="7" fillId="3" borderId="6" xfId="0" applyFont="1" applyFill="1" applyBorder="1"/>
    <xf numFmtId="0" fontId="12" fillId="3" borderId="0" xfId="0" applyFont="1" applyFill="1"/>
    <xf numFmtId="0" fontId="1" fillId="0" borderId="9" xfId="0" applyFont="1" applyBorder="1"/>
    <xf numFmtId="0" fontId="1" fillId="3" borderId="9" xfId="0" applyFont="1" applyFill="1" applyBorder="1"/>
    <xf numFmtId="0" fontId="1" fillId="3" borderId="9" xfId="0" applyFont="1" applyFill="1" applyBorder="1" applyAlignment="1" applyProtection="1">
      <alignment vertical="center" wrapText="1"/>
      <protection hidden="1"/>
    </xf>
    <xf numFmtId="0" fontId="1" fillId="3" borderId="9" xfId="0" applyFont="1" applyFill="1" applyBorder="1" applyAlignment="1">
      <alignment vertical="center"/>
    </xf>
    <xf numFmtId="0" fontId="1" fillId="0" borderId="14" xfId="0" applyFont="1" applyBorder="1"/>
    <xf numFmtId="0" fontId="1" fillId="0" borderId="14" xfId="0" applyFont="1" applyBorder="1" applyAlignment="1">
      <alignment vertical="center"/>
    </xf>
    <xf numFmtId="0" fontId="1" fillId="3" borderId="0" xfId="0" applyFont="1" applyFill="1" applyAlignment="1" applyProtection="1">
      <alignment vertical="center" wrapText="1"/>
      <protection hidden="1"/>
    </xf>
    <xf numFmtId="0" fontId="1" fillId="0" borderId="9" xfId="0" applyFont="1" applyBorder="1" applyAlignment="1">
      <alignment vertical="center"/>
    </xf>
    <xf numFmtId="0" fontId="1" fillId="3" borderId="3" xfId="0" applyFont="1" applyFill="1" applyBorder="1" applyAlignment="1" applyProtection="1">
      <alignment vertical="center" wrapText="1"/>
      <protection hidden="1"/>
    </xf>
    <xf numFmtId="1" fontId="1" fillId="3" borderId="3" xfId="0" applyNumberFormat="1" applyFont="1" applyFill="1" applyBorder="1" applyAlignment="1" applyProtection="1">
      <alignment vertical="center" wrapText="1"/>
      <protection hidden="1"/>
    </xf>
    <xf numFmtId="0" fontId="13" fillId="0" borderId="0" xfId="0" applyFont="1"/>
    <xf numFmtId="0" fontId="13" fillId="0" borderId="3" xfId="0" applyFont="1" applyBorder="1" applyAlignment="1">
      <alignment horizontal="center"/>
    </xf>
    <xf numFmtId="1" fontId="24" fillId="0" borderId="0" xfId="0" applyNumberFormat="1" applyFont="1"/>
    <xf numFmtId="0" fontId="24" fillId="0" borderId="0" xfId="0" applyFont="1"/>
    <xf numFmtId="0" fontId="12" fillId="0" borderId="0" xfId="0" applyFont="1" applyAlignment="1">
      <alignment horizontal="center"/>
    </xf>
    <xf numFmtId="0" fontId="7" fillId="0" borderId="9" xfId="0" applyFont="1" applyBorder="1" applyAlignment="1">
      <alignment horizontal="center" vertical="center" wrapText="1"/>
    </xf>
    <xf numFmtId="0" fontId="28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vertical="center" wrapText="1"/>
    </xf>
    <xf numFmtId="0" fontId="28" fillId="0" borderId="9" xfId="0" applyFont="1" applyBorder="1" applyAlignment="1">
      <alignment vertical="center" wrapText="1"/>
    </xf>
    <xf numFmtId="0" fontId="30" fillId="0" borderId="0" xfId="0" applyFont="1"/>
    <xf numFmtId="0" fontId="31" fillId="0" borderId="0" xfId="1" applyFont="1" applyAlignment="1" applyProtection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4" fontId="2" fillId="0" borderId="0" xfId="0" applyNumberFormat="1" applyFont="1" applyAlignment="1">
      <alignment horizontal="left"/>
    </xf>
    <xf numFmtId="0" fontId="34" fillId="5" borderId="4" xfId="0" applyFont="1" applyFill="1" applyBorder="1" applyAlignment="1" applyProtection="1">
      <alignment horizontal="center" vertical="center"/>
      <protection hidden="1"/>
    </xf>
    <xf numFmtId="0" fontId="10" fillId="5" borderId="9" xfId="0" applyFont="1" applyFill="1" applyBorder="1" applyAlignment="1" applyProtection="1">
      <alignment horizontal="center" vertical="center" wrapText="1"/>
      <protection hidden="1"/>
    </xf>
    <xf numFmtId="0" fontId="34" fillId="5" borderId="3" xfId="0" applyFont="1" applyFill="1" applyBorder="1" applyAlignment="1" applyProtection="1">
      <alignment horizontal="center" vertical="center"/>
      <protection hidden="1"/>
    </xf>
    <xf numFmtId="0" fontId="34" fillId="5" borderId="1" xfId="0" applyFont="1" applyFill="1" applyBorder="1" applyAlignment="1" applyProtection="1">
      <alignment horizontal="center" vertical="center"/>
      <protection hidden="1"/>
    </xf>
    <xf numFmtId="0" fontId="2" fillId="5" borderId="9" xfId="0" applyFont="1" applyFill="1" applyBorder="1" applyAlignment="1" applyProtection="1">
      <alignment horizontal="right" vertical="top" wrapText="1"/>
      <protection hidden="1"/>
    </xf>
    <xf numFmtId="14" fontId="39" fillId="3" borderId="0" xfId="0" applyNumberFormat="1" applyFont="1" applyFill="1" applyProtection="1">
      <protection hidden="1"/>
    </xf>
    <xf numFmtId="0" fontId="37" fillId="3" borderId="4" xfId="0" applyFont="1" applyFill="1" applyBorder="1" applyAlignment="1" applyProtection="1">
      <alignment horizontal="center" vertical="center" wrapText="1"/>
      <protection locked="0" hidden="1"/>
    </xf>
    <xf numFmtId="0" fontId="37" fillId="3" borderId="9" xfId="0" applyFont="1" applyFill="1" applyBorder="1" applyAlignment="1" applyProtection="1">
      <alignment horizontal="center" vertical="center" wrapText="1"/>
      <protection locked="0" hidden="1"/>
    </xf>
    <xf numFmtId="0" fontId="37" fillId="3" borderId="4" xfId="0" applyFont="1" applyFill="1" applyBorder="1" applyAlignment="1" applyProtection="1">
      <alignment horizontal="center" vertical="center"/>
      <protection locked="0" hidden="1"/>
    </xf>
    <xf numFmtId="0" fontId="27" fillId="0" borderId="0" xfId="0" applyFont="1"/>
    <xf numFmtId="0" fontId="37" fillId="0" borderId="9" xfId="0" applyFont="1" applyBorder="1" applyAlignment="1">
      <alignment horizontal="center" vertical="center"/>
    </xf>
    <xf numFmtId="0" fontId="37" fillId="0" borderId="0" xfId="0" applyFont="1"/>
    <xf numFmtId="0" fontId="37" fillId="0" borderId="4" xfId="0" applyFont="1" applyBorder="1" applyAlignment="1" applyProtection="1">
      <alignment horizontal="center" vertical="center"/>
      <protection locked="0" hidden="1"/>
    </xf>
    <xf numFmtId="0" fontId="37" fillId="0" borderId="4" xfId="0" applyFont="1" applyBorder="1" applyAlignment="1" applyProtection="1">
      <alignment horizontal="left" vertical="center"/>
      <protection locked="0" hidden="1"/>
    </xf>
    <xf numFmtId="0" fontId="2" fillId="0" borderId="0" xfId="0" applyFont="1" applyAlignment="1">
      <alignment horizontal="left"/>
    </xf>
    <xf numFmtId="0" fontId="41" fillId="3" borderId="9" xfId="0" applyFont="1" applyFill="1" applyBorder="1" applyAlignment="1">
      <alignment horizontal="center" vertical="center"/>
    </xf>
    <xf numFmtId="0" fontId="41" fillId="3" borderId="4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27" fillId="3" borderId="0" xfId="0" applyFont="1" applyFill="1"/>
    <xf numFmtId="0" fontId="27" fillId="3" borderId="0" xfId="0" quotePrefix="1" applyFont="1" applyFill="1"/>
    <xf numFmtId="0" fontId="0" fillId="3" borderId="0" xfId="0" applyFill="1" applyAlignment="1">
      <alignment vertical="center"/>
    </xf>
    <xf numFmtId="1" fontId="43" fillId="0" borderId="0" xfId="0" applyNumberFormat="1" applyFont="1"/>
    <xf numFmtId="0" fontId="43" fillId="0" borderId="0" xfId="0" applyFont="1"/>
    <xf numFmtId="1" fontId="41" fillId="0" borderId="3" xfId="0" applyNumberFormat="1" applyFont="1" applyBorder="1" applyAlignment="1">
      <alignment horizontal="center" vertical="center"/>
    </xf>
    <xf numFmtId="1" fontId="20" fillId="0" borderId="3" xfId="0" applyNumberFormat="1" applyFont="1" applyBorder="1" applyAlignment="1">
      <alignment vertical="center"/>
    </xf>
    <xf numFmtId="0" fontId="7" fillId="3" borderId="0" xfId="0" applyFont="1" applyFill="1" applyAlignment="1" applyProtection="1">
      <alignment vertical="center"/>
      <protection hidden="1"/>
    </xf>
    <xf numFmtId="0" fontId="0" fillId="3" borderId="0" xfId="0" applyFill="1" applyProtection="1">
      <protection locked="0" hidden="1"/>
    </xf>
    <xf numFmtId="0" fontId="29" fillId="0" borderId="0" xfId="0" applyFont="1"/>
    <xf numFmtId="0" fontId="34" fillId="5" borderId="9" xfId="0" applyFont="1" applyFill="1" applyBorder="1" applyAlignment="1" applyProtection="1">
      <alignment horizontal="center" vertical="center"/>
      <protection hidden="1"/>
    </xf>
    <xf numFmtId="0" fontId="37" fillId="3" borderId="9" xfId="0" applyFont="1" applyFill="1" applyBorder="1" applyAlignment="1" applyProtection="1">
      <alignment horizontal="center" vertical="center"/>
      <protection locked="0" hidden="1"/>
    </xf>
    <xf numFmtId="0" fontId="5" fillId="3" borderId="0" xfId="0" applyFont="1" applyFill="1" applyAlignment="1">
      <alignment vertical="center" wrapText="1"/>
    </xf>
    <xf numFmtId="0" fontId="1" fillId="3" borderId="0" xfId="0" applyFont="1" applyFill="1" applyProtection="1">
      <protection locked="0" hidden="1"/>
    </xf>
    <xf numFmtId="0" fontId="0" fillId="3" borderId="0" xfId="0" applyFill="1" applyAlignment="1" applyProtection="1">
      <alignment vertical="top"/>
      <protection locked="0" hidden="1"/>
    </xf>
    <xf numFmtId="1" fontId="0" fillId="3" borderId="0" xfId="0" applyNumberFormat="1" applyFill="1" applyAlignment="1" applyProtection="1">
      <alignment textRotation="90"/>
      <protection locked="0" hidden="1"/>
    </xf>
    <xf numFmtId="0" fontId="0" fillId="3" borderId="0" xfId="0" applyFill="1" applyAlignment="1" applyProtection="1">
      <alignment textRotation="90"/>
      <protection locked="0" hidden="1"/>
    </xf>
    <xf numFmtId="1" fontId="0" fillId="3" borderId="0" xfId="0" applyNumberFormat="1" applyFill="1" applyAlignment="1" applyProtection="1">
      <alignment vertical="center" textRotation="90"/>
      <protection locked="0" hidden="1"/>
    </xf>
    <xf numFmtId="0" fontId="17" fillId="3" borderId="0" xfId="0" applyFont="1" applyFill="1" applyProtection="1">
      <protection locked="0" hidden="1"/>
    </xf>
    <xf numFmtId="1" fontId="1" fillId="3" borderId="0" xfId="0" applyNumberFormat="1" applyFont="1" applyFill="1" applyAlignment="1" applyProtection="1">
      <alignment vertical="center" textRotation="90"/>
      <protection locked="0" hidden="1"/>
    </xf>
    <xf numFmtId="0" fontId="1" fillId="3" borderId="0" xfId="0" applyFont="1" applyFill="1" applyAlignment="1" applyProtection="1">
      <alignment vertical="center" textRotation="90"/>
      <protection locked="0" hidden="1"/>
    </xf>
    <xf numFmtId="0" fontId="7" fillId="3" borderId="0" xfId="0" applyFont="1" applyFill="1" applyAlignment="1">
      <alignment vertical="center"/>
    </xf>
    <xf numFmtId="1" fontId="0" fillId="3" borderId="0" xfId="0" applyNumberFormat="1" applyFill="1" applyProtection="1">
      <protection locked="0" hidden="1"/>
    </xf>
    <xf numFmtId="1" fontId="0" fillId="3" borderId="0" xfId="0" applyNumberFormat="1" applyFill="1" applyAlignment="1" applyProtection="1">
      <alignment vertical="top"/>
      <protection locked="0" hidden="1"/>
    </xf>
    <xf numFmtId="1" fontId="0" fillId="3" borderId="0" xfId="0" applyNumberFormat="1" applyFill="1" applyAlignment="1" applyProtection="1">
      <alignment vertical="center"/>
      <protection locked="0" hidden="1"/>
    </xf>
    <xf numFmtId="0" fontId="42" fillId="0" borderId="9" xfId="0" applyFont="1" applyBorder="1"/>
    <xf numFmtId="0" fontId="19" fillId="0" borderId="0" xfId="0" applyFont="1" applyAlignment="1">
      <alignment horizontal="left" vertical="center"/>
    </xf>
    <xf numFmtId="4" fontId="0" fillId="0" borderId="0" xfId="0" applyNumberFormat="1"/>
    <xf numFmtId="4" fontId="42" fillId="0" borderId="4" xfId="0" applyNumberFormat="1" applyFont="1" applyBorder="1" applyAlignment="1">
      <alignment vertical="center"/>
    </xf>
    <xf numFmtId="4" fontId="42" fillId="0" borderId="9" xfId="0" applyNumberFormat="1" applyFont="1" applyBorder="1"/>
    <xf numFmtId="4" fontId="42" fillId="0" borderId="9" xfId="0" applyNumberFormat="1" applyFont="1" applyBorder="1" applyAlignment="1">
      <alignment horizontal="right" vertical="center"/>
    </xf>
    <xf numFmtId="0" fontId="42" fillId="0" borderId="9" xfId="0" applyFont="1" applyBorder="1" applyAlignment="1">
      <alignment horizontal="right" vertical="center"/>
    </xf>
    <xf numFmtId="0" fontId="46" fillId="0" borderId="9" xfId="1" applyFont="1" applyBorder="1" applyAlignment="1" applyProtection="1">
      <alignment horizontal="center" vertical="center"/>
    </xf>
    <xf numFmtId="0" fontId="30" fillId="0" borderId="9" xfId="0" applyFont="1" applyBorder="1"/>
    <xf numFmtId="0" fontId="20" fillId="0" borderId="9" xfId="0" applyFont="1" applyBorder="1" applyAlignment="1">
      <alignment vertical="center"/>
    </xf>
    <xf numFmtId="0" fontId="20" fillId="0" borderId="4" xfId="0" applyFont="1" applyBorder="1" applyAlignment="1">
      <alignment vertical="center"/>
    </xf>
    <xf numFmtId="0" fontId="47" fillId="0" borderId="0" xfId="0" applyFont="1"/>
    <xf numFmtId="0" fontId="48" fillId="0" borderId="0" xfId="0" applyFont="1" applyAlignment="1">
      <alignment horizontal="left" vertical="center"/>
    </xf>
    <xf numFmtId="0" fontId="5" fillId="3" borderId="0" xfId="0" applyFont="1" applyFill="1" applyAlignment="1" applyProtection="1">
      <alignment vertical="center"/>
      <protection hidden="1"/>
    </xf>
    <xf numFmtId="0" fontId="0" fillId="3" borderId="9" xfId="0" applyFill="1" applyBorder="1" applyAlignment="1" applyProtection="1">
      <alignment horizontal="center" vertical="center"/>
      <protection hidden="1"/>
    </xf>
    <xf numFmtId="0" fontId="37" fillId="3" borderId="9" xfId="0" applyFont="1" applyFill="1" applyBorder="1" applyAlignment="1">
      <alignment horizontal="center" vertical="center"/>
    </xf>
    <xf numFmtId="0" fontId="20" fillId="3" borderId="0" xfId="0" applyFont="1" applyFill="1"/>
    <xf numFmtId="0" fontId="49" fillId="0" borderId="9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49" fillId="0" borderId="9" xfId="0" applyFont="1" applyBorder="1" applyAlignment="1">
      <alignment horizontal="left" vertical="center"/>
    </xf>
    <xf numFmtId="0" fontId="50" fillId="0" borderId="9" xfId="0" applyFont="1" applyBorder="1" applyAlignment="1">
      <alignment vertical="center"/>
    </xf>
    <xf numFmtId="165" fontId="50" fillId="0" borderId="9" xfId="0" applyNumberFormat="1" applyFont="1" applyBorder="1" applyAlignment="1">
      <alignment vertical="center"/>
    </xf>
    <xf numFmtId="165" fontId="49" fillId="0" borderId="9" xfId="0" applyNumberFormat="1" applyFont="1" applyBorder="1" applyAlignment="1">
      <alignment horizontal="center" vertical="center"/>
    </xf>
    <xf numFmtId="165" fontId="49" fillId="3" borderId="9" xfId="0" applyNumberFormat="1" applyFont="1" applyFill="1" applyBorder="1" applyAlignment="1">
      <alignment horizontal="center" vertical="center"/>
    </xf>
    <xf numFmtId="165" fontId="49" fillId="0" borderId="9" xfId="0" applyNumberFormat="1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/>
    <xf numFmtId="0" fontId="51" fillId="0" borderId="0" xfId="0" applyFont="1" applyAlignment="1">
      <alignment horizontal="left" vertical="center"/>
    </xf>
    <xf numFmtId="165" fontId="19" fillId="0" borderId="0" xfId="0" applyNumberFormat="1" applyFont="1" applyAlignment="1">
      <alignment vertical="center"/>
    </xf>
    <xf numFmtId="165" fontId="51" fillId="0" borderId="0" xfId="0" applyNumberFormat="1" applyFont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9" xfId="0" applyBorder="1"/>
    <xf numFmtId="0" fontId="54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1" fillId="0" borderId="9" xfId="0" applyNumberFormat="1" applyFont="1" applyBorder="1" applyAlignment="1">
      <alignment vertical="center"/>
    </xf>
    <xf numFmtId="165" fontId="0" fillId="0" borderId="9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" fillId="0" borderId="9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0" fontId="19" fillId="0" borderId="9" xfId="0" applyFont="1" applyBorder="1" applyAlignment="1">
      <alignment vertical="center" wrapText="1"/>
    </xf>
    <xf numFmtId="165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5" fillId="0" borderId="9" xfId="0" applyFont="1" applyBorder="1" applyAlignment="1">
      <alignment horizontal="center" vertical="center" wrapText="1"/>
    </xf>
    <xf numFmtId="1" fontId="54" fillId="0" borderId="9" xfId="0" applyNumberFormat="1" applyFont="1" applyBorder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49" fontId="30" fillId="0" borderId="9" xfId="0" applyNumberFormat="1" applyFont="1" applyBorder="1" applyAlignment="1">
      <alignment horizontal="center" vertical="center"/>
    </xf>
    <xf numFmtId="0" fontId="40" fillId="0" borderId="10" xfId="1" applyFont="1" applyBorder="1" applyAlignment="1" applyProtection="1">
      <alignment horizontal="center" vertical="center" wrapText="1"/>
    </xf>
    <xf numFmtId="0" fontId="40" fillId="0" borderId="10" xfId="1" quotePrefix="1" applyFont="1" applyBorder="1" applyAlignment="1" applyProtection="1">
      <alignment horizontal="center" vertical="center" wrapText="1"/>
    </xf>
    <xf numFmtId="0" fontId="34" fillId="5" borderId="9" xfId="0" applyFont="1" applyFill="1" applyBorder="1" applyAlignment="1" applyProtection="1">
      <alignment horizontal="center" vertical="center"/>
      <protection hidden="1"/>
    </xf>
    <xf numFmtId="0" fontId="35" fillId="5" borderId="9" xfId="0" applyFont="1" applyFill="1" applyBorder="1" applyAlignment="1">
      <alignment horizontal="center" vertical="center" wrapText="1"/>
    </xf>
    <xf numFmtId="0" fontId="34" fillId="5" borderId="9" xfId="0" applyFont="1" applyFill="1" applyBorder="1" applyAlignment="1">
      <alignment horizontal="center" vertical="center" wrapText="1"/>
    </xf>
    <xf numFmtId="0" fontId="30" fillId="5" borderId="9" xfId="0" applyFont="1" applyFill="1" applyBorder="1" applyAlignment="1" applyProtection="1">
      <alignment horizontal="center" vertical="center" wrapText="1"/>
      <protection hidden="1"/>
    </xf>
    <xf numFmtId="0" fontId="4" fillId="3" borderId="10" xfId="0" applyFont="1" applyFill="1" applyBorder="1" applyAlignment="1" applyProtection="1">
      <alignment horizontal="left" wrapText="1"/>
      <protection locked="0" hidden="1"/>
    </xf>
    <xf numFmtId="0" fontId="10" fillId="3" borderId="4" xfId="0" applyFont="1" applyFill="1" applyBorder="1" applyAlignment="1" applyProtection="1">
      <alignment horizontal="center" vertical="center" wrapText="1"/>
      <protection hidden="1"/>
    </xf>
    <xf numFmtId="0" fontId="10" fillId="3" borderId="5" xfId="0" applyFont="1" applyFill="1" applyBorder="1" applyAlignment="1" applyProtection="1">
      <alignment horizontal="center" vertical="center" wrapText="1"/>
      <protection hidden="1"/>
    </xf>
    <xf numFmtId="0" fontId="10" fillId="3" borderId="6" xfId="0" applyFont="1" applyFill="1" applyBorder="1" applyAlignment="1" applyProtection="1">
      <alignment horizontal="center" vertical="center" wrapText="1"/>
      <protection hidden="1"/>
    </xf>
    <xf numFmtId="0" fontId="52" fillId="0" borderId="0" xfId="0" applyFont="1" applyAlignment="1">
      <alignment horizontal="right" vertical="center"/>
    </xf>
    <xf numFmtId="0" fontId="36" fillId="0" borderId="0" xfId="0" applyFont="1" applyAlignment="1">
      <alignment horizontal="center"/>
    </xf>
    <xf numFmtId="1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" fontId="0" fillId="3" borderId="0" xfId="0" applyNumberFormat="1" applyFill="1" applyAlignment="1">
      <alignment horizontal="center"/>
    </xf>
    <xf numFmtId="0" fontId="7" fillId="3" borderId="9" xfId="0" applyFont="1" applyFill="1" applyBorder="1" applyAlignment="1">
      <alignment horizontal="left" vertical="center" wrapText="1"/>
    </xf>
    <xf numFmtId="165" fontId="2" fillId="3" borderId="4" xfId="0" applyNumberFormat="1" applyFont="1" applyFill="1" applyBorder="1" applyAlignment="1">
      <alignment horizontal="right"/>
    </xf>
    <xf numFmtId="165" fontId="2" fillId="3" borderId="5" xfId="0" applyNumberFormat="1" applyFont="1" applyFill="1" applyBorder="1" applyAlignment="1">
      <alignment horizontal="right"/>
    </xf>
    <xf numFmtId="0" fontId="2" fillId="3" borderId="5" xfId="0" applyFont="1" applyFill="1" applyBorder="1" applyAlignment="1">
      <alignment horizontal="left"/>
    </xf>
    <xf numFmtId="0" fontId="2" fillId="3" borderId="6" xfId="0" applyFont="1" applyFill="1" applyBorder="1" applyAlignment="1">
      <alignment horizontal="left"/>
    </xf>
    <xf numFmtId="1" fontId="0" fillId="3" borderId="0" xfId="0" applyNumberFormat="1" applyFill="1" applyAlignment="1">
      <alignment horizontal="center" vertical="top"/>
    </xf>
    <xf numFmtId="0" fontId="0" fillId="3" borderId="0" xfId="0" applyFill="1" applyAlignment="1">
      <alignment horizontal="center" vertical="top"/>
    </xf>
    <xf numFmtId="0" fontId="0" fillId="3" borderId="0" xfId="0" applyFill="1" applyAlignment="1">
      <alignment horizontal="center" vertical="center" textRotation="90"/>
    </xf>
    <xf numFmtId="1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1" fontId="2" fillId="3" borderId="4" xfId="2" applyNumberFormat="1" applyFont="1" applyFill="1" applyBorder="1" applyAlignment="1" applyProtection="1">
      <alignment horizontal="right"/>
    </xf>
    <xf numFmtId="1" fontId="2" fillId="3" borderId="5" xfId="2" applyNumberFormat="1" applyFont="1" applyFill="1" applyBorder="1" applyAlignment="1" applyProtection="1">
      <alignment horizontal="right"/>
    </xf>
    <xf numFmtId="0" fontId="27" fillId="3" borderId="4" xfId="0" applyFont="1" applyFill="1" applyBorder="1" applyAlignment="1">
      <alignment horizontal="left" vertical="center"/>
    </xf>
    <xf numFmtId="0" fontId="27" fillId="3" borderId="5" xfId="0" applyFont="1" applyFill="1" applyBorder="1" applyAlignment="1">
      <alignment horizontal="left" vertical="center"/>
    </xf>
    <xf numFmtId="0" fontId="27" fillId="3" borderId="6" xfId="0" applyFont="1" applyFill="1" applyBorder="1" applyAlignment="1">
      <alignment horizontal="left" vertical="center"/>
    </xf>
    <xf numFmtId="1" fontId="0" fillId="3" borderId="9" xfId="0" applyNumberFormat="1" applyFill="1" applyBorder="1" applyAlignment="1">
      <alignment horizontal="center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9" xfId="0" applyFill="1" applyBorder="1" applyAlignment="1">
      <alignment horizontal="center"/>
    </xf>
    <xf numFmtId="1" fontId="2" fillId="3" borderId="4" xfId="0" applyNumberFormat="1" applyFont="1" applyFill="1" applyBorder="1" applyAlignment="1">
      <alignment horizontal="right"/>
    </xf>
    <xf numFmtId="1" fontId="2" fillId="3" borderId="5" xfId="0" applyNumberFormat="1" applyFont="1" applyFill="1" applyBorder="1" applyAlignment="1">
      <alignment horizontal="right"/>
    </xf>
    <xf numFmtId="166" fontId="0" fillId="3" borderId="9" xfId="0" applyNumberForma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left"/>
    </xf>
    <xf numFmtId="0" fontId="7" fillId="3" borderId="5" xfId="0" applyFont="1" applyFill="1" applyBorder="1" applyAlignment="1">
      <alignment horizontal="left"/>
    </xf>
    <xf numFmtId="0" fontId="7" fillId="3" borderId="6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 vertical="center" wrapText="1"/>
    </xf>
    <xf numFmtId="0" fontId="27" fillId="3" borderId="1" xfId="0" applyFont="1" applyFill="1" applyBorder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 wrapText="1"/>
    </xf>
    <xf numFmtId="0" fontId="27" fillId="3" borderId="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 wrapText="1"/>
    </xf>
    <xf numFmtId="0" fontId="27" fillId="3" borderId="11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left" vertical="center"/>
    </xf>
    <xf numFmtId="0" fontId="7" fillId="3" borderId="5" xfId="0" applyFont="1" applyFill="1" applyBorder="1" applyAlignment="1">
      <alignment horizontal="left" vertical="center"/>
    </xf>
    <xf numFmtId="0" fontId="7" fillId="3" borderId="6" xfId="0" applyFont="1" applyFill="1" applyBorder="1" applyAlignment="1">
      <alignment horizontal="left" vertical="center"/>
    </xf>
    <xf numFmtId="0" fontId="4" fillId="3" borderId="9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7" fillId="3" borderId="8" xfId="0" applyFont="1" applyFill="1" applyBorder="1" applyAlignment="1">
      <alignment horizontal="left" vertical="center"/>
    </xf>
    <xf numFmtId="0" fontId="7" fillId="3" borderId="12" xfId="0" applyFont="1" applyFill="1" applyBorder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0" fontId="7" fillId="3" borderId="11" xfId="0" applyFont="1" applyFill="1" applyBorder="1" applyAlignment="1">
      <alignment horizontal="left" vertical="center"/>
    </xf>
    <xf numFmtId="0" fontId="5" fillId="3" borderId="0" xfId="0" applyFont="1" applyFill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165" fontId="5" fillId="3" borderId="4" xfId="0" applyNumberFormat="1" applyFont="1" applyFill="1" applyBorder="1" applyAlignment="1">
      <alignment horizontal="right"/>
    </xf>
    <xf numFmtId="165" fontId="5" fillId="3" borderId="5" xfId="0" applyNumberFormat="1" applyFon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1" fontId="0" fillId="3" borderId="0" xfId="0" applyNumberFormat="1" applyFill="1" applyAlignment="1">
      <alignment horizontal="center" vertical="center" textRotation="90"/>
    </xf>
    <xf numFmtId="1" fontId="0" fillId="3" borderId="0" xfId="0" applyNumberFormat="1" applyFill="1" applyAlignment="1">
      <alignment horizontal="left" vertical="center" textRotation="90"/>
    </xf>
    <xf numFmtId="0" fontId="27" fillId="3" borderId="0" xfId="0" quotePrefix="1" applyFont="1" applyFill="1" applyAlignment="1">
      <alignment horizontal="center"/>
    </xf>
    <xf numFmtId="0" fontId="27" fillId="3" borderId="0" xfId="0" applyFont="1" applyFill="1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horizontal="center"/>
    </xf>
    <xf numFmtId="1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1" fontId="0" fillId="3" borderId="0" xfId="0" applyNumberFormat="1" applyFill="1" applyAlignment="1">
      <alignment horizontal="right" vertical="center" textRotation="90"/>
    </xf>
    <xf numFmtId="1" fontId="0" fillId="3" borderId="0" xfId="0" applyNumberFormat="1" applyFill="1" applyAlignment="1">
      <alignment horizontal="center" vertical="center"/>
    </xf>
    <xf numFmtId="0" fontId="44" fillId="3" borderId="0" xfId="1" applyFont="1" applyFill="1" applyBorder="1" applyAlignment="1" applyProtection="1">
      <alignment horizontal="center" vertical="center" wrapText="1"/>
    </xf>
    <xf numFmtId="1" fontId="0" fillId="3" borderId="0" xfId="0" applyNumberFormat="1" applyFill="1" applyAlignment="1">
      <alignment horizontal="left" vertical="top"/>
    </xf>
    <xf numFmtId="0" fontId="0" fillId="3" borderId="0" xfId="0" applyFill="1" applyAlignment="1">
      <alignment horizontal="right" vertical="top"/>
    </xf>
    <xf numFmtId="0" fontId="0" fillId="3" borderId="0" xfId="0" applyFill="1" applyAlignment="1">
      <alignment horizontal="right" vertical="center" textRotation="90"/>
    </xf>
    <xf numFmtId="0" fontId="5" fillId="3" borderId="0" xfId="0" applyFont="1" applyFill="1" applyAlignment="1" applyProtection="1">
      <alignment horizontal="left" vertical="center" wrapText="1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7" fillId="3" borderId="4" xfId="0" applyFont="1" applyFill="1" applyBorder="1" applyAlignment="1" applyProtection="1">
      <alignment horizontal="left" vertical="center"/>
      <protection hidden="1"/>
    </xf>
    <xf numFmtId="0" fontId="27" fillId="3" borderId="5" xfId="0" applyFont="1" applyFill="1" applyBorder="1" applyAlignment="1" applyProtection="1">
      <alignment horizontal="left" vertical="center"/>
      <protection hidden="1"/>
    </xf>
    <xf numFmtId="0" fontId="27" fillId="3" borderId="6" xfId="0" applyFont="1" applyFill="1" applyBorder="1" applyAlignment="1" applyProtection="1">
      <alignment horizontal="left" vertical="center"/>
      <protection hidden="1"/>
    </xf>
    <xf numFmtId="0" fontId="7" fillId="3" borderId="9" xfId="0" applyFont="1" applyFill="1" applyBorder="1" applyAlignment="1" applyProtection="1">
      <alignment horizontal="left" vertical="center" wrapText="1"/>
      <protection hidden="1"/>
    </xf>
    <xf numFmtId="0" fontId="7" fillId="3" borderId="4" xfId="0" applyFont="1" applyFill="1" applyBorder="1" applyAlignment="1" applyProtection="1">
      <alignment horizontal="left" vertical="center"/>
      <protection hidden="1"/>
    </xf>
    <xf numFmtId="0" fontId="7" fillId="3" borderId="5" xfId="0" applyFont="1" applyFill="1" applyBorder="1" applyAlignment="1" applyProtection="1">
      <alignment horizontal="left" vertical="center"/>
      <protection hidden="1"/>
    </xf>
    <xf numFmtId="0" fontId="7" fillId="3" borderId="6" xfId="0" applyFont="1" applyFill="1" applyBorder="1" applyAlignment="1" applyProtection="1">
      <alignment horizontal="left" vertical="center"/>
      <protection hidden="1"/>
    </xf>
    <xf numFmtId="0" fontId="7" fillId="3" borderId="4" xfId="0" applyFont="1" applyFill="1" applyBorder="1" applyAlignment="1" applyProtection="1">
      <alignment horizontal="left" vertical="center" wrapText="1"/>
      <protection hidden="1"/>
    </xf>
    <xf numFmtId="0" fontId="27" fillId="3" borderId="1" xfId="0" applyFont="1" applyFill="1" applyBorder="1" applyAlignment="1" applyProtection="1">
      <alignment horizontal="center" vertical="center" wrapText="1"/>
      <protection hidden="1"/>
    </xf>
    <xf numFmtId="0" fontId="27" fillId="3" borderId="3" xfId="0" applyFont="1" applyFill="1" applyBorder="1" applyAlignment="1" applyProtection="1">
      <alignment horizontal="center" vertical="center" wrapText="1"/>
      <protection hidden="1"/>
    </xf>
    <xf numFmtId="0" fontId="27" fillId="3" borderId="2" xfId="0" applyFont="1" applyFill="1" applyBorder="1" applyAlignment="1" applyProtection="1">
      <alignment horizontal="center" vertical="center" wrapText="1"/>
      <protection hidden="1"/>
    </xf>
    <xf numFmtId="0" fontId="27" fillId="3" borderId="12" xfId="0" applyFont="1" applyFill="1" applyBorder="1" applyAlignment="1" applyProtection="1">
      <alignment horizontal="center" vertical="center" wrapText="1"/>
      <protection hidden="1"/>
    </xf>
    <xf numFmtId="0" fontId="27" fillId="3" borderId="10" xfId="0" applyFont="1" applyFill="1" applyBorder="1" applyAlignment="1" applyProtection="1">
      <alignment horizontal="center" vertical="center" wrapText="1"/>
      <protection hidden="1"/>
    </xf>
    <xf numFmtId="0" fontId="27" fillId="3" borderId="11" xfId="0" applyFont="1" applyFill="1" applyBorder="1" applyAlignment="1" applyProtection="1">
      <alignment horizontal="center" vertical="center" wrapText="1"/>
      <protection hidden="1"/>
    </xf>
    <xf numFmtId="0" fontId="5" fillId="3" borderId="0" xfId="0" applyFont="1" applyFill="1" applyAlignment="1" applyProtection="1">
      <alignment horizontal="left" vertical="center"/>
      <protection locked="0" hidden="1"/>
    </xf>
    <xf numFmtId="0" fontId="7" fillId="3" borderId="4" xfId="0" applyFont="1" applyFill="1" applyBorder="1" applyAlignment="1" applyProtection="1">
      <alignment horizontal="left" vertical="center"/>
      <protection locked="0" hidden="1"/>
    </xf>
    <xf numFmtId="0" fontId="7" fillId="3" borderId="5" xfId="0" applyFont="1" applyFill="1" applyBorder="1" applyAlignment="1" applyProtection="1">
      <alignment horizontal="left" vertical="center"/>
      <protection locked="0" hidden="1"/>
    </xf>
    <xf numFmtId="0" fontId="7" fillId="3" borderId="6" xfId="0" applyFont="1" applyFill="1" applyBorder="1" applyAlignment="1" applyProtection="1">
      <alignment horizontal="left" vertical="center"/>
      <protection locked="0" hidden="1"/>
    </xf>
    <xf numFmtId="0" fontId="27" fillId="3" borderId="4" xfId="0" applyFont="1" applyFill="1" applyBorder="1" applyAlignment="1" applyProtection="1">
      <alignment horizontal="left" vertical="center"/>
      <protection locked="0" hidden="1"/>
    </xf>
    <xf numFmtId="0" fontId="27" fillId="3" borderId="5" xfId="0" applyFont="1" applyFill="1" applyBorder="1" applyAlignment="1" applyProtection="1">
      <alignment horizontal="left" vertical="center"/>
      <protection locked="0" hidden="1"/>
    </xf>
    <xf numFmtId="0" fontId="27" fillId="3" borderId="6" xfId="0" applyFont="1" applyFill="1" applyBorder="1" applyAlignment="1" applyProtection="1">
      <alignment horizontal="left" vertical="center"/>
      <protection locked="0" hidden="1"/>
    </xf>
    <xf numFmtId="1" fontId="2" fillId="3" borderId="4" xfId="2" applyNumberFormat="1" applyFont="1" applyFill="1" applyBorder="1" applyAlignment="1">
      <alignment horizontal="right"/>
    </xf>
    <xf numFmtId="1" fontId="2" fillId="3" borderId="5" xfId="2" applyNumberFormat="1" applyFont="1" applyFill="1" applyBorder="1" applyAlignment="1">
      <alignment horizontal="right"/>
    </xf>
    <xf numFmtId="0" fontId="45" fillId="3" borderId="0" xfId="1" applyFont="1" applyFill="1" applyBorder="1" applyAlignment="1" applyProtection="1">
      <alignment horizontal="center" vertical="center" wrapText="1"/>
    </xf>
    <xf numFmtId="0" fontId="27" fillId="3" borderId="0" xfId="0" quotePrefix="1" applyFont="1" applyFill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37" fillId="3" borderId="0" xfId="0" quotePrefix="1" applyFont="1" applyFill="1" applyAlignment="1">
      <alignment horizontal="center"/>
    </xf>
    <xf numFmtId="0" fontId="37" fillId="3" borderId="0" xfId="0" applyFont="1" applyFill="1" applyAlignment="1">
      <alignment horizontal="center"/>
    </xf>
    <xf numFmtId="0" fontId="53" fillId="0" borderId="0" xfId="0" applyFont="1" applyAlignment="1">
      <alignment horizontal="center"/>
    </xf>
    <xf numFmtId="0" fontId="52" fillId="0" borderId="0" xfId="0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23" fillId="0" borderId="0" xfId="0" applyFont="1" applyAlignment="1">
      <alignment horizontal="center"/>
    </xf>
    <xf numFmtId="0" fontId="4" fillId="4" borderId="9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7" fillId="4" borderId="9" xfId="0" applyFont="1" applyFill="1" applyBorder="1" applyAlignment="1" applyProtection="1">
      <alignment horizontal="center" vertical="center"/>
      <protection hidden="1"/>
    </xf>
    <xf numFmtId="0" fontId="32" fillId="5" borderId="9" xfId="0" applyFont="1" applyFill="1" applyBorder="1" applyAlignment="1" applyProtection="1">
      <alignment horizontal="center" vertical="center"/>
      <protection hidden="1"/>
    </xf>
    <xf numFmtId="0" fontId="38" fillId="0" borderId="0" xfId="1" applyFont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 wrapText="1"/>
      <protection hidden="1"/>
    </xf>
    <xf numFmtId="0" fontId="5" fillId="4" borderId="10" xfId="0" applyFont="1" applyFill="1" applyBorder="1" applyAlignment="1" applyProtection="1">
      <alignment horizontal="center" vertical="center" wrapText="1"/>
      <protection hidden="1"/>
    </xf>
    <xf numFmtId="0" fontId="5" fillId="4" borderId="7" xfId="0" applyFont="1" applyFill="1" applyBorder="1" applyAlignment="1" applyProtection="1">
      <alignment horizontal="left" vertical="center" wrapText="1"/>
      <protection hidden="1"/>
    </xf>
    <xf numFmtId="0" fontId="5" fillId="4" borderId="0" xfId="0" applyFont="1" applyFill="1" applyAlignment="1" applyProtection="1">
      <alignment horizontal="left" vertical="center" wrapText="1"/>
      <protection hidden="1"/>
    </xf>
    <xf numFmtId="0" fontId="5" fillId="4" borderId="12" xfId="0" applyFont="1" applyFill="1" applyBorder="1" applyAlignment="1" applyProtection="1">
      <alignment horizontal="left" vertical="center" wrapText="1"/>
      <protection hidden="1"/>
    </xf>
    <xf numFmtId="0" fontId="5" fillId="4" borderId="10" xfId="0" applyFont="1" applyFill="1" applyBorder="1" applyAlignment="1" applyProtection="1">
      <alignment horizontal="left" vertical="center" wrapText="1"/>
      <protection hidden="1"/>
    </xf>
    <xf numFmtId="0" fontId="5" fillId="4" borderId="1" xfId="0" applyFont="1" applyFill="1" applyBorder="1" applyAlignment="1" applyProtection="1">
      <alignment horizontal="left" vertical="center" wrapText="1"/>
      <protection hidden="1"/>
    </xf>
    <xf numFmtId="0" fontId="5" fillId="4" borderId="3" xfId="0" applyFont="1" applyFill="1" applyBorder="1" applyAlignment="1" applyProtection="1">
      <alignment horizontal="left" vertical="center" wrapText="1"/>
      <protection hidden="1"/>
    </xf>
    <xf numFmtId="0" fontId="5" fillId="4" borderId="3" xfId="0" applyFont="1" applyFill="1" applyBorder="1" applyAlignment="1" applyProtection="1">
      <alignment horizontal="center" vertical="center" wrapText="1"/>
      <protection hidden="1"/>
    </xf>
    <xf numFmtId="0" fontId="5" fillId="3" borderId="9" xfId="0" applyFont="1" applyFill="1" applyBorder="1" applyAlignment="1" applyProtection="1">
      <alignment horizontal="left" vertical="center"/>
      <protection hidden="1"/>
    </xf>
    <xf numFmtId="0" fontId="6" fillId="4" borderId="9" xfId="0" applyFont="1" applyFill="1" applyBorder="1" applyAlignment="1" applyProtection="1">
      <alignment horizontal="center" vertical="center"/>
      <protection hidden="1"/>
    </xf>
    <xf numFmtId="0" fontId="33" fillId="5" borderId="9" xfId="0" applyFont="1" applyFill="1" applyBorder="1" applyAlignment="1" applyProtection="1">
      <alignment horizontal="center" wrapText="1"/>
      <protection hidden="1"/>
    </xf>
    <xf numFmtId="0" fontId="33" fillId="5" borderId="9" xfId="0" applyFont="1" applyFill="1" applyBorder="1" applyAlignment="1" applyProtection="1">
      <alignment horizontal="center"/>
      <protection hidden="1"/>
    </xf>
    <xf numFmtId="0" fontId="10" fillId="4" borderId="9" xfId="0" applyFont="1" applyFill="1" applyBorder="1" applyAlignment="1" applyProtection="1">
      <alignment horizontal="center"/>
      <protection hidden="1"/>
    </xf>
    <xf numFmtId="1" fontId="2" fillId="0" borderId="4" xfId="0" applyNumberFormat="1" applyFont="1" applyBorder="1" applyAlignment="1" applyProtection="1">
      <alignment horizontal="center" vertical="center"/>
      <protection hidden="1"/>
    </xf>
    <xf numFmtId="1" fontId="2" fillId="0" borderId="5" xfId="0" applyNumberFormat="1" applyFont="1" applyBorder="1" applyAlignment="1" applyProtection="1">
      <alignment horizontal="center" vertical="center"/>
      <protection hidden="1"/>
    </xf>
    <xf numFmtId="1" fontId="2" fillId="0" borderId="6" xfId="0" applyNumberFormat="1" applyFont="1" applyBorder="1" applyAlignment="1" applyProtection="1">
      <alignment horizontal="center" vertical="center"/>
      <protection hidden="1"/>
    </xf>
    <xf numFmtId="165" fontId="2" fillId="0" borderId="9" xfId="0" applyNumberFormat="1" applyFont="1" applyBorder="1" applyAlignment="1" applyProtection="1">
      <alignment horizontal="right" vertical="center"/>
      <protection hidden="1"/>
    </xf>
    <xf numFmtId="165" fontId="2" fillId="0" borderId="4" xfId="0" applyNumberFormat="1" applyFont="1" applyBorder="1" applyAlignment="1" applyProtection="1">
      <alignment horizontal="right" vertical="center"/>
      <protection hidden="1"/>
    </xf>
    <xf numFmtId="0" fontId="2" fillId="6" borderId="9" xfId="0" applyFont="1" applyFill="1" applyBorder="1" applyAlignment="1" applyProtection="1">
      <alignment horizontal="center" vertical="center"/>
      <protection hidden="1"/>
    </xf>
    <xf numFmtId="0" fontId="7" fillId="4" borderId="4" xfId="0" applyFont="1" applyFill="1" applyBorder="1" applyAlignment="1" applyProtection="1">
      <alignment horizontal="center" vertical="center"/>
      <protection hidden="1"/>
    </xf>
    <xf numFmtId="0" fontId="7" fillId="4" borderId="5" xfId="0" applyFont="1" applyFill="1" applyBorder="1" applyAlignment="1" applyProtection="1">
      <alignment horizontal="center" vertical="center"/>
      <protection hidden="1"/>
    </xf>
    <xf numFmtId="0" fontId="7" fillId="4" borderId="6" xfId="0" applyFont="1" applyFill="1" applyBorder="1" applyAlignment="1" applyProtection="1">
      <alignment horizontal="center" vertical="center"/>
      <protection hidden="1"/>
    </xf>
    <xf numFmtId="0" fontId="7" fillId="4" borderId="13" xfId="0" applyFont="1" applyFill="1" applyBorder="1" applyAlignment="1" applyProtection="1">
      <alignment horizontal="center" vertical="center"/>
      <protection hidden="1"/>
    </xf>
    <xf numFmtId="0" fontId="10" fillId="4" borderId="4" xfId="0" applyFont="1" applyFill="1" applyBorder="1" applyAlignment="1" applyProtection="1">
      <alignment horizontal="left" vertical="center"/>
      <protection hidden="1"/>
    </xf>
    <xf numFmtId="0" fontId="10" fillId="4" borderId="5" xfId="0" applyFont="1" applyFill="1" applyBorder="1" applyAlignment="1" applyProtection="1">
      <alignment horizontal="left" vertical="center"/>
      <protection hidden="1"/>
    </xf>
    <xf numFmtId="0" fontId="10" fillId="4" borderId="6" xfId="0" applyFont="1" applyFill="1" applyBorder="1" applyAlignment="1" applyProtection="1">
      <alignment horizontal="left" vertical="center"/>
      <protection hidden="1"/>
    </xf>
    <xf numFmtId="1" fontId="2" fillId="0" borderId="9" xfId="0" applyNumberFormat="1" applyFont="1" applyBorder="1" applyAlignment="1" applyProtection="1">
      <alignment horizontal="center" vertical="center"/>
      <protection hidden="1"/>
    </xf>
    <xf numFmtId="0" fontId="2" fillId="0" borderId="9" xfId="0" applyFont="1" applyBorder="1" applyAlignment="1" applyProtection="1">
      <alignment horizontal="center" vertical="center"/>
      <protection hidden="1"/>
    </xf>
    <xf numFmtId="165" fontId="2" fillId="0" borderId="1" xfId="0" applyNumberFormat="1" applyFont="1" applyBorder="1" applyAlignment="1" applyProtection="1">
      <alignment horizontal="right" vertical="center"/>
      <protection hidden="1"/>
    </xf>
    <xf numFmtId="165" fontId="2" fillId="0" borderId="3" xfId="0" applyNumberFormat="1" applyFont="1" applyBorder="1" applyAlignment="1" applyProtection="1">
      <alignment horizontal="right" vertical="center"/>
      <protection hidden="1"/>
    </xf>
    <xf numFmtId="165" fontId="2" fillId="0" borderId="2" xfId="0" applyNumberFormat="1" applyFont="1" applyBorder="1" applyAlignment="1" applyProtection="1">
      <alignment horizontal="right" vertical="center"/>
      <protection hidden="1"/>
    </xf>
    <xf numFmtId="165" fontId="2" fillId="0" borderId="7" xfId="0" applyNumberFormat="1" applyFont="1" applyBorder="1" applyAlignment="1" applyProtection="1">
      <alignment horizontal="right" vertical="center"/>
      <protection hidden="1"/>
    </xf>
    <xf numFmtId="165" fontId="2" fillId="0" borderId="0" xfId="0" applyNumberFormat="1" applyFont="1" applyAlignment="1" applyProtection="1">
      <alignment horizontal="right" vertical="center"/>
      <protection hidden="1"/>
    </xf>
    <xf numFmtId="165" fontId="2" fillId="0" borderId="8" xfId="0" applyNumberFormat="1" applyFont="1" applyBorder="1" applyAlignment="1" applyProtection="1">
      <alignment horizontal="right" vertical="center"/>
      <protection hidden="1"/>
    </xf>
    <xf numFmtId="165" fontId="2" fillId="0" borderId="12" xfId="0" applyNumberFormat="1" applyFont="1" applyBorder="1" applyAlignment="1" applyProtection="1">
      <alignment horizontal="right" vertical="center"/>
      <protection hidden="1"/>
    </xf>
    <xf numFmtId="165" fontId="2" fillId="0" borderId="10" xfId="0" applyNumberFormat="1" applyFont="1" applyBorder="1" applyAlignment="1" applyProtection="1">
      <alignment horizontal="right" vertical="center"/>
      <protection hidden="1"/>
    </xf>
    <xf numFmtId="165" fontId="2" fillId="0" borderId="11" xfId="0" applyNumberFormat="1" applyFont="1" applyBorder="1" applyAlignment="1" applyProtection="1">
      <alignment horizontal="right" vertical="center"/>
      <protection hidden="1"/>
    </xf>
    <xf numFmtId="0" fontId="1" fillId="0" borderId="13" xfId="0" applyFont="1" applyBorder="1" applyAlignment="1">
      <alignment horizontal="center"/>
    </xf>
    <xf numFmtId="0" fontId="10" fillId="4" borderId="9" xfId="0" applyFont="1" applyFill="1" applyBorder="1" applyAlignment="1" applyProtection="1">
      <alignment horizontal="left" vertical="center"/>
      <protection hidden="1"/>
    </xf>
    <xf numFmtId="0" fontId="7" fillId="4" borderId="9" xfId="0" applyFont="1" applyFill="1" applyBorder="1" applyAlignment="1" applyProtection="1">
      <alignment horizontal="center"/>
      <protection hidden="1"/>
    </xf>
    <xf numFmtId="0" fontId="10" fillId="4" borderId="9" xfId="0" applyFont="1" applyFill="1" applyBorder="1" applyAlignment="1" applyProtection="1">
      <alignment horizontal="center" vertical="center"/>
      <protection hidden="1"/>
    </xf>
    <xf numFmtId="166" fontId="2" fillId="0" borderId="9" xfId="0" applyNumberFormat="1" applyFont="1" applyBorder="1" applyAlignment="1" applyProtection="1">
      <alignment horizontal="center" vertical="center"/>
      <protection hidden="1"/>
    </xf>
    <xf numFmtId="1" fontId="11" fillId="3" borderId="0" xfId="0" applyNumberFormat="1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" fontId="9" fillId="2" borderId="9" xfId="0" applyNumberFormat="1" applyFont="1" applyFill="1" applyBorder="1" applyAlignment="1" applyProtection="1">
      <alignment horizontal="center" vertical="center"/>
      <protection hidden="1"/>
    </xf>
    <xf numFmtId="0" fontId="8" fillId="4" borderId="9" xfId="0" applyFont="1" applyFill="1" applyBorder="1" applyAlignment="1" applyProtection="1">
      <alignment horizontal="center" vertical="center" wrapText="1"/>
      <protection hidden="1"/>
    </xf>
    <xf numFmtId="165" fontId="15" fillId="0" borderId="9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0" fillId="0" borderId="9" xfId="0" applyBorder="1"/>
    <xf numFmtId="166" fontId="2" fillId="0" borderId="1" xfId="0" applyNumberFormat="1" applyFont="1" applyBorder="1" applyAlignment="1" applyProtection="1">
      <alignment horizontal="center" vertical="center"/>
      <protection hidden="1"/>
    </xf>
    <xf numFmtId="166" fontId="0" fillId="0" borderId="3" xfId="0" applyNumberFormat="1" applyBorder="1"/>
    <xf numFmtId="166" fontId="0" fillId="0" borderId="2" xfId="0" applyNumberFormat="1" applyBorder="1"/>
    <xf numFmtId="166" fontId="0" fillId="0" borderId="7" xfId="0" applyNumberFormat="1" applyBorder="1"/>
    <xf numFmtId="166" fontId="0" fillId="0" borderId="0" xfId="0" applyNumberFormat="1"/>
    <xf numFmtId="166" fontId="0" fillId="0" borderId="8" xfId="0" applyNumberFormat="1" applyBorder="1"/>
    <xf numFmtId="166" fontId="0" fillId="0" borderId="12" xfId="0" applyNumberFormat="1" applyBorder="1"/>
    <xf numFmtId="166" fontId="0" fillId="0" borderId="10" xfId="0" applyNumberFormat="1" applyBorder="1"/>
    <xf numFmtId="166" fontId="0" fillId="0" borderId="11" xfId="0" applyNumberFormat="1" applyBorder="1"/>
    <xf numFmtId="1" fontId="15" fillId="0" borderId="9" xfId="0" applyNumberFormat="1" applyFont="1" applyBorder="1" applyAlignment="1">
      <alignment horizontal="center" vertical="center"/>
    </xf>
    <xf numFmtId="14" fontId="5" fillId="3" borderId="0" xfId="0" applyNumberFormat="1" applyFont="1" applyFill="1" applyAlignment="1" applyProtection="1">
      <alignment horizontal="center"/>
      <protection hidden="1"/>
    </xf>
    <xf numFmtId="0" fontId="1" fillId="0" borderId="9" xfId="0" applyFont="1" applyBorder="1" applyProtection="1">
      <protection hidden="1"/>
    </xf>
    <xf numFmtId="0" fontId="4" fillId="3" borderId="0" xfId="0" applyFont="1" applyFill="1" applyAlignment="1" applyProtection="1">
      <alignment horizontal="center"/>
      <protection hidden="1"/>
    </xf>
    <xf numFmtId="0" fontId="25" fillId="4" borderId="9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/>
    </xf>
    <xf numFmtId="1" fontId="9" fillId="2" borderId="4" xfId="0" applyNumberFormat="1" applyFont="1" applyFill="1" applyBorder="1" applyAlignment="1" applyProtection="1">
      <alignment horizontal="center" vertical="center"/>
      <protection hidden="1"/>
    </xf>
    <xf numFmtId="1" fontId="9" fillId="2" borderId="5" xfId="0" applyNumberFormat="1" applyFont="1" applyFill="1" applyBorder="1" applyAlignment="1" applyProtection="1">
      <alignment horizontal="center" vertical="center"/>
      <protection hidden="1"/>
    </xf>
    <xf numFmtId="1" fontId="9" fillId="2" borderId="6" xfId="0" applyNumberFormat="1" applyFont="1" applyFill="1" applyBorder="1" applyAlignment="1" applyProtection="1">
      <alignment horizontal="center" vertical="center"/>
      <protection hidden="1"/>
    </xf>
    <xf numFmtId="0" fontId="10" fillId="4" borderId="4" xfId="0" applyFont="1" applyFill="1" applyBorder="1" applyAlignment="1" applyProtection="1">
      <alignment vertical="center"/>
      <protection hidden="1"/>
    </xf>
    <xf numFmtId="0" fontId="10" fillId="4" borderId="5" xfId="0" applyFont="1" applyFill="1" applyBorder="1" applyAlignment="1" applyProtection="1">
      <alignment vertical="center"/>
      <protection hidden="1"/>
    </xf>
    <xf numFmtId="0" fontId="10" fillId="4" borderId="6" xfId="0" applyFont="1" applyFill="1" applyBorder="1" applyAlignment="1" applyProtection="1">
      <alignment vertical="center"/>
      <protection hidden="1"/>
    </xf>
    <xf numFmtId="0" fontId="10" fillId="4" borderId="9" xfId="0" applyFont="1" applyFill="1" applyBorder="1" applyAlignment="1" applyProtection="1">
      <alignment vertical="center"/>
      <protection hidden="1"/>
    </xf>
    <xf numFmtId="1" fontId="19" fillId="2" borderId="9" xfId="0" applyNumberFormat="1" applyFont="1" applyFill="1" applyBorder="1" applyAlignment="1" applyProtection="1">
      <alignment horizontal="center" vertical="center"/>
      <protection hidden="1"/>
    </xf>
    <xf numFmtId="0" fontId="12" fillId="0" borderId="3" xfId="0" applyFont="1" applyBorder="1" applyAlignment="1">
      <alignment horizontal="center"/>
    </xf>
    <xf numFmtId="1" fontId="9" fillId="7" borderId="9" xfId="0" applyNumberFormat="1" applyFont="1" applyFill="1" applyBorder="1" applyAlignment="1" applyProtection="1">
      <alignment horizontal="center" vertical="center"/>
      <protection hidden="1"/>
    </xf>
    <xf numFmtId="1" fontId="12" fillId="0" borderId="10" xfId="0" applyNumberFormat="1" applyFont="1" applyBorder="1" applyAlignment="1">
      <alignment horizontal="center"/>
    </xf>
    <xf numFmtId="1" fontId="20" fillId="0" borderId="3" xfId="0" applyNumberFormat="1" applyFont="1" applyBorder="1" applyAlignment="1">
      <alignment horizontal="center" vertical="center"/>
    </xf>
    <xf numFmtId="1" fontId="4" fillId="3" borderId="9" xfId="0" applyNumberFormat="1" applyFont="1" applyFill="1" applyBorder="1" applyAlignment="1" applyProtection="1">
      <alignment horizontal="center" vertical="center"/>
      <protection hidden="1"/>
    </xf>
    <xf numFmtId="166" fontId="2" fillId="0" borderId="3" xfId="0" applyNumberFormat="1" applyFont="1" applyBorder="1" applyAlignment="1" applyProtection="1">
      <alignment horizontal="center" vertical="center"/>
      <protection hidden="1"/>
    </xf>
    <xf numFmtId="166" fontId="2" fillId="0" borderId="2" xfId="0" applyNumberFormat="1" applyFont="1" applyBorder="1" applyAlignment="1" applyProtection="1">
      <alignment horizontal="center" vertical="center"/>
      <protection hidden="1"/>
    </xf>
    <xf numFmtId="166" fontId="2" fillId="0" borderId="7" xfId="0" applyNumberFormat="1" applyFont="1" applyBorder="1" applyAlignment="1" applyProtection="1">
      <alignment horizontal="center" vertical="center"/>
      <protection hidden="1"/>
    </xf>
    <xf numFmtId="166" fontId="2" fillId="0" borderId="0" xfId="0" applyNumberFormat="1" applyFont="1" applyAlignment="1" applyProtection="1">
      <alignment horizontal="center" vertical="center"/>
      <protection hidden="1"/>
    </xf>
    <xf numFmtId="166" fontId="2" fillId="0" borderId="8" xfId="0" applyNumberFormat="1" applyFont="1" applyBorder="1" applyAlignment="1" applyProtection="1">
      <alignment horizontal="center" vertical="center"/>
      <protection hidden="1"/>
    </xf>
    <xf numFmtId="166" fontId="2" fillId="0" borderId="12" xfId="0" applyNumberFormat="1" applyFont="1" applyBorder="1" applyAlignment="1" applyProtection="1">
      <alignment horizontal="center" vertical="center"/>
      <protection hidden="1"/>
    </xf>
    <xf numFmtId="166" fontId="2" fillId="0" borderId="10" xfId="0" applyNumberFormat="1" applyFont="1" applyBorder="1" applyAlignment="1" applyProtection="1">
      <alignment horizontal="center" vertical="center"/>
      <protection hidden="1"/>
    </xf>
    <xf numFmtId="166" fontId="2" fillId="0" borderId="11" xfId="0" applyNumberFormat="1" applyFont="1" applyBorder="1" applyAlignment="1" applyProtection="1">
      <alignment horizontal="center" vertical="center"/>
      <protection hidden="1"/>
    </xf>
    <xf numFmtId="166" fontId="2" fillId="0" borderId="4" xfId="0" applyNumberFormat="1" applyFont="1" applyBorder="1" applyAlignment="1" applyProtection="1">
      <alignment horizontal="center" vertical="center"/>
      <protection hidden="1"/>
    </xf>
    <xf numFmtId="166" fontId="2" fillId="0" borderId="5" xfId="0" applyNumberFormat="1" applyFont="1" applyBorder="1" applyAlignment="1" applyProtection="1">
      <alignment horizontal="center" vertical="center"/>
      <protection hidden="1"/>
    </xf>
    <xf numFmtId="166" fontId="2" fillId="0" borderId="6" xfId="0" applyNumberFormat="1" applyFont="1" applyBorder="1" applyAlignment="1" applyProtection="1">
      <alignment horizontal="center" vertical="center"/>
      <protection hidden="1"/>
    </xf>
    <xf numFmtId="1" fontId="12" fillId="0" borderId="3" xfId="0" applyNumberFormat="1" applyFont="1" applyBorder="1" applyAlignment="1">
      <alignment horizontal="center" vertical="center"/>
    </xf>
    <xf numFmtId="1" fontId="19" fillId="0" borderId="9" xfId="0" applyNumberFormat="1" applyFont="1" applyBorder="1" applyAlignment="1" applyProtection="1">
      <alignment horizontal="center" vertical="center"/>
      <protection hidden="1"/>
    </xf>
    <xf numFmtId="0" fontId="19" fillId="0" borderId="9" xfId="0" applyFont="1" applyBorder="1" applyAlignment="1" applyProtection="1">
      <alignment horizontal="center" vertical="center"/>
      <protection hidden="1"/>
    </xf>
    <xf numFmtId="1" fontId="19" fillId="0" borderId="4" xfId="0" applyNumberFormat="1" applyFont="1" applyBorder="1" applyAlignment="1" applyProtection="1">
      <alignment horizontal="center" vertical="center"/>
      <protection hidden="1"/>
    </xf>
    <xf numFmtId="1" fontId="19" fillId="0" borderId="5" xfId="0" applyNumberFormat="1" applyFont="1" applyBorder="1" applyAlignment="1" applyProtection="1">
      <alignment horizontal="center" vertical="center"/>
      <protection hidden="1"/>
    </xf>
    <xf numFmtId="1" fontId="19" fillId="0" borderId="6" xfId="0" applyNumberFormat="1" applyFont="1" applyBorder="1" applyAlignment="1" applyProtection="1">
      <alignment horizontal="center" vertical="center"/>
      <protection hidden="1"/>
    </xf>
    <xf numFmtId="0" fontId="42" fillId="3" borderId="0" xfId="0" applyFont="1" applyFill="1" applyAlignment="1">
      <alignment horizontal="center"/>
    </xf>
    <xf numFmtId="0" fontId="55" fillId="0" borderId="9" xfId="1" applyFont="1" applyBorder="1" applyAlignment="1" applyProtection="1">
      <alignment horizontal="center" vertical="center"/>
    </xf>
  </cellXfs>
  <cellStyles count="3">
    <cellStyle name="Köprü" xfId="1" builtinId="8"/>
    <cellStyle name="Normal" xfId="0" builtinId="0"/>
    <cellStyle name="Virgül" xfId="2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3.JPG" TargetMode="External"/><Relationship Id="rId7" Type="http://schemas.openxmlformats.org/officeDocument/2006/relationships/image" Target="file:///C:\Users\PC\Desktop\G&#220;&#199;%20KAPALI%20manuel\3boyut63.JPG" TargetMode="External"/><Relationship Id="rId2" Type="http://schemas.openxmlformats.org/officeDocument/2006/relationships/image" Target="file:///C:\Users\PC\Desktop\G&#220;&#199;%20KAPALI%20manuel\altayak6.JPG" TargetMode="External"/><Relationship Id="rId1" Type="http://schemas.openxmlformats.org/officeDocument/2006/relationships/image" Target="file:///C:\Users\PC\Desktop\G&#220;&#199;%20KAPALI%20manuel\&#252;stk&#305;zak5.JPG" TargetMode="External"/><Relationship Id="rId6" Type="http://schemas.openxmlformats.org/officeDocument/2006/relationships/image" Target="file:///C:\Users\PC\Desktop\G&#220;&#199;%20KAPALI%20manuel\&#252;sttavanku&#351;ak6.JPG" TargetMode="External"/><Relationship Id="rId5" Type="http://schemas.openxmlformats.org/officeDocument/2006/relationships/image" Target="file:///C:\Users\PC\Desktop\G&#220;&#199;%20KAPALI%20manuel\palet&#252;stg&#246;r&#252;n&#252;m6.JPG" TargetMode="External"/><Relationship Id="rId4" Type="http://schemas.openxmlformats.org/officeDocument/2006/relationships/image" Target="file:///C:\Users\PC\Desktop\G&#220;&#199;%20KAPALI%20manuel\&#246;nduvarku&#351;ak6.JPG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3.JPG" TargetMode="External"/><Relationship Id="rId7" Type="http://schemas.openxmlformats.org/officeDocument/2006/relationships/image" Target="file:///C:\Users\PC\Desktop\G&#220;&#199;%20KAPALI%20manuel\3boyut43.JPG" TargetMode="External"/><Relationship Id="rId2" Type="http://schemas.openxmlformats.org/officeDocument/2006/relationships/image" Target="file:///C:\Users\PC\Desktop\G&#220;&#199;%20KAPALI%20manuel\altayak4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4.JPG" TargetMode="External"/><Relationship Id="rId5" Type="http://schemas.openxmlformats.org/officeDocument/2006/relationships/image" Target="file:///C:\Users\PC\Desktop\G&#220;&#199;%20KAPALI%20manuel\palet&#252;stg&#246;r&#252;n&#252;m4.JPG" TargetMode="External"/><Relationship Id="rId4" Type="http://schemas.openxmlformats.org/officeDocument/2006/relationships/image" Target="file:///C:\Users\PC\Desktop\G&#220;&#199;%20KAPALI%20manuel\&#246;nduvarku&#351;ak4.JPG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3.JPG" TargetMode="External"/><Relationship Id="rId7" Type="http://schemas.openxmlformats.org/officeDocument/2006/relationships/image" Target="file:///C:\Users\PC\Desktop\G&#220;&#199;%20KAPALI%20manuel\3boyut43.JPG" TargetMode="External"/><Relationship Id="rId2" Type="http://schemas.openxmlformats.org/officeDocument/2006/relationships/image" Target="file:///C:\Users\PC\Desktop\G&#220;&#199;%20KAPALI%20manuel\altayak4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4.JPG" TargetMode="External"/><Relationship Id="rId5" Type="http://schemas.openxmlformats.org/officeDocument/2006/relationships/image" Target="file:///C:\Users\PC\Desktop\G&#220;&#199;%20KAPALI%20manuel\palet&#252;stg&#246;r&#252;n&#252;m4.JPG" TargetMode="External"/><Relationship Id="rId4" Type="http://schemas.openxmlformats.org/officeDocument/2006/relationships/image" Target="file:///C:\Users\PC\Desktop\G&#220;&#199;%20KAPALI%20manuel\&#246;nduvarku&#351;ak4.JPG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3.JPG" TargetMode="External"/><Relationship Id="rId7" Type="http://schemas.openxmlformats.org/officeDocument/2006/relationships/image" Target="file:///C:\Users\PC\Desktop\G&#220;&#199;%20KAPALI%20manuel\3boyut43.JPG" TargetMode="External"/><Relationship Id="rId2" Type="http://schemas.openxmlformats.org/officeDocument/2006/relationships/image" Target="file:///C:\Users\PC\Desktop\G&#220;&#199;%20KAPALI%20manuel\altayak4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4.JPG" TargetMode="External"/><Relationship Id="rId5" Type="http://schemas.openxmlformats.org/officeDocument/2006/relationships/image" Target="file:///C:\Users\PC\Desktop\G&#220;&#199;%20KAPALI%20manuel\palet&#252;stg&#246;r&#252;n&#252;m4.JPG" TargetMode="External"/><Relationship Id="rId4" Type="http://schemas.openxmlformats.org/officeDocument/2006/relationships/image" Target="file:///C:\Users\PC\Desktop\G&#220;&#199;%20KAPALI%20manuel\&#246;nduvarku&#351;ak4.JPG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32.JPG" TargetMode="External"/><Relationship Id="rId2" Type="http://schemas.openxmlformats.org/officeDocument/2006/relationships/image" Target="file:///C:\Users\PC\Desktop\G&#220;&#199;%20KAPALI%20manuel\altayak3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3.JPG" TargetMode="External"/><Relationship Id="rId5" Type="http://schemas.openxmlformats.org/officeDocument/2006/relationships/image" Target="file:///C:\Users\PC\Desktop\G&#220;&#199;%20KAPALI%20manuel\palet&#252;stg&#246;r&#252;n&#252;m3.JPG" TargetMode="External"/><Relationship Id="rId4" Type="http://schemas.openxmlformats.org/officeDocument/2006/relationships/image" Target="file:///C:\Users\PC\Desktop\G&#220;&#199;%20KAPALI%20manuel\&#246;nduvarku&#351;ak3.JPG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2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2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3.JPG" TargetMode="External"/><Relationship Id="rId7" Type="http://schemas.openxmlformats.org/officeDocument/2006/relationships/image" Target="file:///C:\Users\PC\Desktop\G&#220;&#199;%20KAPALI%20manuel\3boyut63.JPG" TargetMode="External"/><Relationship Id="rId2" Type="http://schemas.openxmlformats.org/officeDocument/2006/relationships/image" Target="file:///C:\Users\PC\Desktop\G&#220;&#199;%20KAPALI%20manuel\altayak6.JPG" TargetMode="External"/><Relationship Id="rId1" Type="http://schemas.openxmlformats.org/officeDocument/2006/relationships/image" Target="file:///C:\Users\PC\Desktop\G&#220;&#199;%20KAPALI%20manuel\&#252;stk&#305;zak5.JPG" TargetMode="External"/><Relationship Id="rId6" Type="http://schemas.openxmlformats.org/officeDocument/2006/relationships/image" Target="file:///C:\Users\PC\Desktop\G&#220;&#199;%20KAPALI%20manuel\&#252;sttavanku&#351;ak6.JPG" TargetMode="External"/><Relationship Id="rId5" Type="http://schemas.openxmlformats.org/officeDocument/2006/relationships/image" Target="file:///C:\Users\PC\Desktop\G&#220;&#199;%20KAPALI%20manuel\palet&#252;stg&#246;r&#252;n&#252;m6.JPG" TargetMode="External"/><Relationship Id="rId4" Type="http://schemas.openxmlformats.org/officeDocument/2006/relationships/image" Target="file:///C:\Users\PC\Desktop\G&#220;&#199;%20KAPALI%20manuel\&#246;nduvarku&#351;ak6.JPG" TargetMode="Externa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3.JPG" TargetMode="External"/><Relationship Id="rId7" Type="http://schemas.openxmlformats.org/officeDocument/2006/relationships/image" Target="file:///C:\Users\PC\Desktop\G&#220;&#199;%20KAPALI%20manuel\3boyut43.JPG" TargetMode="External"/><Relationship Id="rId2" Type="http://schemas.openxmlformats.org/officeDocument/2006/relationships/image" Target="file:///C:\Users\PC\Desktop\G&#220;&#199;%20KAPALI%20manuel\altayak4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4.JPG" TargetMode="External"/><Relationship Id="rId5" Type="http://schemas.openxmlformats.org/officeDocument/2006/relationships/image" Target="file:///C:\Users\PC\Desktop\G&#220;&#199;%20KAPALI%20manuel\palet&#252;stg&#246;r&#252;n&#252;m4.JPG" TargetMode="External"/><Relationship Id="rId4" Type="http://schemas.openxmlformats.org/officeDocument/2006/relationships/image" Target="file:///C:\Users\PC\Desktop\G&#220;&#199;%20KAPALI%20manuel\&#246;nduvarku&#351;ak4.JPG" TargetMode="Externa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3.JPG" TargetMode="External"/><Relationship Id="rId7" Type="http://schemas.openxmlformats.org/officeDocument/2006/relationships/image" Target="file:///C:\Users\PC\Desktop\G&#220;&#199;%20KAPALI%20manuel\3boyut43.JPG" TargetMode="External"/><Relationship Id="rId2" Type="http://schemas.openxmlformats.org/officeDocument/2006/relationships/image" Target="file:///C:\Users\PC\Desktop\G&#220;&#199;%20KAPALI%20manuel\altayak4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4.JPG" TargetMode="External"/><Relationship Id="rId5" Type="http://schemas.openxmlformats.org/officeDocument/2006/relationships/image" Target="file:///C:\Users\PC\Desktop\G&#220;&#199;%20KAPALI%20manuel\palet&#252;stg&#246;r&#252;n&#252;m4.JPG" TargetMode="External"/><Relationship Id="rId4" Type="http://schemas.openxmlformats.org/officeDocument/2006/relationships/image" Target="file:///C:\Users\PC\Desktop\G&#220;&#199;%20KAPALI%20manuel\&#246;nduvarku&#351;ak4.JPG" TargetMode="Externa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3.JPG" TargetMode="External"/><Relationship Id="rId7" Type="http://schemas.openxmlformats.org/officeDocument/2006/relationships/image" Target="file:///C:\Users\PC\Desktop\G&#220;&#199;%20KAPALI%20manuel\3boyut43.JPG" TargetMode="External"/><Relationship Id="rId2" Type="http://schemas.openxmlformats.org/officeDocument/2006/relationships/image" Target="file:///C:\Users\PC\Desktop\G&#220;&#199;%20KAPALI%20manuel\altayak4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4.JPG" TargetMode="External"/><Relationship Id="rId5" Type="http://schemas.openxmlformats.org/officeDocument/2006/relationships/image" Target="file:///C:\Users\PC\Desktop\G&#220;&#199;%20KAPALI%20manuel\palet&#252;stg&#246;r&#252;n&#252;m4.JPG" TargetMode="External"/><Relationship Id="rId4" Type="http://schemas.openxmlformats.org/officeDocument/2006/relationships/image" Target="file:///C:\Users\PC\Desktop\G&#220;&#199;%20KAPALI%20manuel\&#246;nduvarku&#351;ak4.JPG" TargetMode="Externa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32.JPG" TargetMode="External"/><Relationship Id="rId2" Type="http://schemas.openxmlformats.org/officeDocument/2006/relationships/image" Target="file:///C:\Users\PC\Desktop\G&#220;&#199;%20KAPALI%20manuel\altayak3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3.JPG" TargetMode="External"/><Relationship Id="rId5" Type="http://schemas.openxmlformats.org/officeDocument/2006/relationships/image" Target="file:///C:\Users\PC\Desktop\G&#220;&#199;%20KAPALI%20manuel\palet&#252;stg&#246;r&#252;n&#252;m3.JPG" TargetMode="External"/><Relationship Id="rId4" Type="http://schemas.openxmlformats.org/officeDocument/2006/relationships/image" Target="file:///C:\Users\PC\Desktop\G&#220;&#199;%20KAPALI%20manuel\&#246;nduvarku&#351;ak3.JPG" TargetMode="Externa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C\Desktop\G&#220;&#199;%20KAPALI%20manuel\yanduvarku&#351;ak2.JPG" TargetMode="External"/><Relationship Id="rId7" Type="http://schemas.openxmlformats.org/officeDocument/2006/relationships/image" Target="file:///C:\Users\PC\Desktop\G&#220;&#199;%20KAPALI%20manuel\3boyut22.JPG" TargetMode="External"/><Relationship Id="rId2" Type="http://schemas.openxmlformats.org/officeDocument/2006/relationships/image" Target="file:///C:\Users\PC\Desktop\G&#220;&#199;%20KAPALI%20manuel\altayak2.JPG" TargetMode="External"/><Relationship Id="rId1" Type="http://schemas.openxmlformats.org/officeDocument/2006/relationships/image" Target="file:///C:\Users\PC\Desktop\G&#220;&#199;%20KAPALI%20manuel\&#252;stk&#305;zak4.JPG" TargetMode="External"/><Relationship Id="rId6" Type="http://schemas.openxmlformats.org/officeDocument/2006/relationships/image" Target="file:///C:\Users\PC\Desktop\G&#220;&#199;%20KAPALI%20manuel\&#252;sttavanku&#351;ak2.JPG" TargetMode="External"/><Relationship Id="rId5" Type="http://schemas.openxmlformats.org/officeDocument/2006/relationships/image" Target="file:///C:\Users\PC\Desktop\G&#220;&#199;%20KAPALI%20manuel\palet&#252;stg&#246;r&#252;n&#252;m2.JPG" TargetMode="External"/><Relationship Id="rId4" Type="http://schemas.openxmlformats.org/officeDocument/2006/relationships/image" Target="file:///C:\Users\PC\Desktop\G&#220;&#199;%20KAPALI%20manuel\&#246;nduvarku&#351;ak2.JPG" TargetMode="Externa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28</xdr:row>
          <xdr:rowOff>85725</xdr:rowOff>
        </xdr:from>
        <xdr:to>
          <xdr:col>2</xdr:col>
          <xdr:colOff>1790700</xdr:colOff>
          <xdr:row>30</xdr:row>
          <xdr:rowOff>152400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28</xdr:row>
          <xdr:rowOff>95250</xdr:rowOff>
        </xdr:from>
        <xdr:to>
          <xdr:col>4</xdr:col>
          <xdr:colOff>209550</xdr:colOff>
          <xdr:row>31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0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28</xdr:row>
          <xdr:rowOff>95250</xdr:rowOff>
        </xdr:from>
        <xdr:to>
          <xdr:col>12</xdr:col>
          <xdr:colOff>142875</xdr:colOff>
          <xdr:row>31</xdr:row>
          <xdr:rowOff>0</xdr:rowOff>
        </xdr:to>
        <xdr:sp macro="" textlink="">
          <xdr:nvSpPr>
            <xdr:cNvPr id="45059" name="CommandButton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0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29307</xdr:colOff>
      <xdr:row>0</xdr:row>
      <xdr:rowOff>85725</xdr:rowOff>
    </xdr:from>
    <xdr:to>
      <xdr:col>8</xdr:col>
      <xdr:colOff>1134023</xdr:colOff>
      <xdr:row>3</xdr:row>
      <xdr:rowOff>133349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5057" y="85725"/>
          <a:ext cx="2914466" cy="6953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9144</xdr:colOff>
      <xdr:row>83</xdr:row>
      <xdr:rowOff>51816</xdr:rowOff>
    </xdr:to>
    <xdr:pic>
      <xdr:nvPicPr>
        <xdr:cNvPr id="24" name="Resi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26" name="Resim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67137</xdr:colOff>
      <xdr:row>64</xdr:row>
      <xdr:rowOff>68200</xdr:rowOff>
    </xdr:to>
    <xdr:pic>
      <xdr:nvPicPr>
        <xdr:cNvPr id="28" name="Resim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30" name="Resim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32" name="Resim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34" name="Resim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59</xdr:col>
      <xdr:colOff>4572</xdr:colOff>
      <xdr:row>172</xdr:row>
      <xdr:rowOff>149352</xdr:rowOff>
    </xdr:to>
    <xdr:pic>
      <xdr:nvPicPr>
        <xdr:cNvPr id="36" name="Resi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9144</xdr:colOff>
      <xdr:row>83</xdr:row>
      <xdr:rowOff>51816</xdr:rowOff>
    </xdr:to>
    <xdr:pic>
      <xdr:nvPicPr>
        <xdr:cNvPr id="24" name="Resi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26" name="Resi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67137</xdr:colOff>
      <xdr:row>64</xdr:row>
      <xdr:rowOff>68200</xdr:rowOff>
    </xdr:to>
    <xdr:pic>
      <xdr:nvPicPr>
        <xdr:cNvPr id="28" name="Resi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30" name="Resim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32" name="Resim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27432</xdr:rowOff>
    </xdr:to>
    <xdr:pic>
      <xdr:nvPicPr>
        <xdr:cNvPr id="34" name="Resim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623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59</xdr:col>
      <xdr:colOff>4572</xdr:colOff>
      <xdr:row>172</xdr:row>
      <xdr:rowOff>149352</xdr:rowOff>
    </xdr:to>
    <xdr:pic>
      <xdr:nvPicPr>
        <xdr:cNvPr id="36" name="Resim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16" name="Resi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8" name="Resim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20" name="Resi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22" name="Resi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16" name="Resi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8" name="Resi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20" name="Resi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96012</xdr:colOff>
      <xdr:row>172</xdr:row>
      <xdr:rowOff>149352</xdr:rowOff>
    </xdr:to>
    <xdr:pic>
      <xdr:nvPicPr>
        <xdr:cNvPr id="22" name="Resim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16" name="Resim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8" name="Resim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20" name="Resi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96012</xdr:colOff>
      <xdr:row>172</xdr:row>
      <xdr:rowOff>149352</xdr:rowOff>
    </xdr:to>
    <xdr:pic>
      <xdr:nvPicPr>
        <xdr:cNvPr id="22" name="Resim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24" name="Resi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26" name="Resi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28" name="Resi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30" name="Resim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32" name="Resim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34" name="Resim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96012</xdr:colOff>
      <xdr:row>172</xdr:row>
      <xdr:rowOff>149352</xdr:rowOff>
    </xdr:to>
    <xdr:pic>
      <xdr:nvPicPr>
        <xdr:cNvPr id="36" name="Resim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70104</xdr:rowOff>
    </xdr:to>
    <xdr:pic>
      <xdr:nvPicPr>
        <xdr:cNvPr id="16" name="Resim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703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8" name="Resim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20" name="Resim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96012</xdr:colOff>
      <xdr:row>172</xdr:row>
      <xdr:rowOff>149352</xdr:rowOff>
    </xdr:to>
    <xdr:pic>
      <xdr:nvPicPr>
        <xdr:cNvPr id="22" name="Resim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70104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703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96012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70104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703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96012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70104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703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92964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6944" cy="2328672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24384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27432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623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70104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703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70104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703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70104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703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70104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703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70104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6944" cy="23286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0</xdr:colOff>
      <xdr:row>76</xdr:row>
      <xdr:rowOff>0</xdr:rowOff>
    </xdr:from>
    <xdr:to>
      <xdr:col>67</xdr:col>
      <xdr:colOff>1524</xdr:colOff>
      <xdr:row>83</xdr:row>
      <xdr:rowOff>51816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56760" y="6957060"/>
          <a:ext cx="2081784" cy="691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42</xdr:col>
      <xdr:colOff>92964</xdr:colOff>
      <xdr:row>82</xdr:row>
      <xdr:rowOff>3048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97180" y="6957060"/>
          <a:ext cx="3956304" cy="551688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48</xdr:row>
      <xdr:rowOff>0</xdr:rowOff>
    </xdr:from>
    <xdr:to>
      <xdr:col>65</xdr:col>
      <xdr:colOff>59517</xdr:colOff>
      <xdr:row>64</xdr:row>
      <xdr:rowOff>68200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3920" y="4389120"/>
          <a:ext cx="1804497" cy="14855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44</xdr:col>
      <xdr:colOff>32004</xdr:colOff>
      <xdr:row>66</xdr:row>
      <xdr:rowOff>67056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" y="4389120"/>
          <a:ext cx="4093464" cy="166725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42</xdr:col>
      <xdr:colOff>92964</xdr:colOff>
      <xdr:row>109</xdr:row>
      <xdr:rowOff>1524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8145780"/>
          <a:ext cx="3956304" cy="179222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43</xdr:col>
      <xdr:colOff>41148</xdr:colOff>
      <xdr:row>38</xdr:row>
      <xdr:rowOff>24384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00000000-0008-0000-1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96240" y="1645920"/>
          <a:ext cx="3904488" cy="18531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58</xdr:col>
      <xdr:colOff>73152</xdr:colOff>
      <xdr:row>172</xdr:row>
      <xdr:rowOff>149352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00000000-0008-0000-1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94360" y="17876520"/>
          <a:ext cx="5269992" cy="23286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29307</xdr:colOff>
      <xdr:row>0</xdr:row>
      <xdr:rowOff>85725</xdr:rowOff>
    </xdr:from>
    <xdr:to>
      <xdr:col>8</xdr:col>
      <xdr:colOff>1134023</xdr:colOff>
      <xdr:row>3</xdr:row>
      <xdr:rowOff>133349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5057" y="85725"/>
          <a:ext cx="2914466" cy="6953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67000" cy="4164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16565</xdr:colOff>
      <xdr:row>2</xdr:row>
      <xdr:rowOff>27190</xdr:rowOff>
    </xdr:to>
    <xdr:pic>
      <xdr:nvPicPr>
        <xdr:cNvPr id="2" name="Resim 5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607365" cy="40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drawing" Target="../drawings/drawing1.xml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2.vml"/><Relationship Id="rId10" Type="http://schemas.openxmlformats.org/officeDocument/2006/relationships/control" Target="../activeX/activeX3.xml"/><Relationship Id="rId4" Type="http://schemas.openxmlformats.org/officeDocument/2006/relationships/vmlDrawing" Target="../drawings/vmlDrawing1.v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vmlDrawing" Target="../drawings/vmlDrawing3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4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vmlDrawing" Target="../drawings/vmlDrawing5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Relationship Id="rId4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4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Relationship Id="rId4" Type="http://schemas.openxmlformats.org/officeDocument/2006/relationships/vmlDrawing" Target="../drawings/vmlDrawing8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4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Relationship Id="rId4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4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Relationship Id="rId4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4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Relationship Id="rId4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Relationship Id="rId4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59.bin"/><Relationship Id="rId1" Type="http://schemas.openxmlformats.org/officeDocument/2006/relationships/printerSettings" Target="../printerSettings/printerSettings58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1.bin"/><Relationship Id="rId1" Type="http://schemas.openxmlformats.org/officeDocument/2006/relationships/printerSettings" Target="../printerSettings/printerSettings6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3.bin"/><Relationship Id="rId1" Type="http://schemas.openxmlformats.org/officeDocument/2006/relationships/printerSettings" Target="../printerSettings/printerSettings6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65.bin"/><Relationship Id="rId1" Type="http://schemas.openxmlformats.org/officeDocument/2006/relationships/printerSettings" Target="../printerSettings/printerSettings64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67.bin"/><Relationship Id="rId1" Type="http://schemas.openxmlformats.org/officeDocument/2006/relationships/printerSettings" Target="../printerSettings/printerSettings66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9.bin"/><Relationship Id="rId1" Type="http://schemas.openxmlformats.org/officeDocument/2006/relationships/printerSettings" Target="../printerSettings/printerSettings68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printerSettings" Target="../printerSettings/printerSettings70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73.bin"/><Relationship Id="rId1" Type="http://schemas.openxmlformats.org/officeDocument/2006/relationships/printerSettings" Target="../printerSettings/printerSettings72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7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77.bin"/><Relationship Id="rId1" Type="http://schemas.openxmlformats.org/officeDocument/2006/relationships/printerSettings" Target="../printerSettings/printerSettings7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79.bin"/><Relationship Id="rId1" Type="http://schemas.openxmlformats.org/officeDocument/2006/relationships/printerSettings" Target="../printerSettings/printerSettings78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81.bin"/><Relationship Id="rId1" Type="http://schemas.openxmlformats.org/officeDocument/2006/relationships/printerSettings" Target="../printerSettings/printerSettings80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83.bin"/><Relationship Id="rId1" Type="http://schemas.openxmlformats.org/officeDocument/2006/relationships/printerSettings" Target="../printerSettings/printerSettings8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85.bin"/><Relationship Id="rId1" Type="http://schemas.openxmlformats.org/officeDocument/2006/relationships/printerSettings" Target="../printerSettings/printerSettings84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87.bin"/><Relationship Id="rId1" Type="http://schemas.openxmlformats.org/officeDocument/2006/relationships/printerSettings" Target="../printerSettings/printerSettings86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89.bin"/><Relationship Id="rId1" Type="http://schemas.openxmlformats.org/officeDocument/2006/relationships/printerSettings" Target="../printerSettings/printerSettings88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91.bin"/><Relationship Id="rId1" Type="http://schemas.openxmlformats.org/officeDocument/2006/relationships/printerSettings" Target="../printerSettings/printerSettings90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93.bin"/><Relationship Id="rId1" Type="http://schemas.openxmlformats.org/officeDocument/2006/relationships/printerSettings" Target="../printerSettings/printerSettings92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95.bin"/><Relationship Id="rId1" Type="http://schemas.openxmlformats.org/officeDocument/2006/relationships/printerSettings" Target="../printerSettings/printerSettings94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97.bin"/><Relationship Id="rId1" Type="http://schemas.openxmlformats.org/officeDocument/2006/relationships/printerSettings" Target="../printerSettings/printerSettings96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99.bin"/><Relationship Id="rId1" Type="http://schemas.openxmlformats.org/officeDocument/2006/relationships/printerSettings" Target="../printerSettings/printerSettings98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101.bin"/><Relationship Id="rId1" Type="http://schemas.openxmlformats.org/officeDocument/2006/relationships/printerSettings" Target="../printerSettings/printerSettings10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103.bin"/><Relationship Id="rId1" Type="http://schemas.openxmlformats.org/officeDocument/2006/relationships/printerSettings" Target="../printerSettings/printerSettings10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105.bin"/><Relationship Id="rId1" Type="http://schemas.openxmlformats.org/officeDocument/2006/relationships/printerSettings" Target="../printerSettings/printerSettings10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32"/>
  <dimension ref="A1:AO29"/>
  <sheetViews>
    <sheetView showGridLines="0" tabSelected="1" zoomScale="110" zoomScaleNormal="110" workbookViewId="0">
      <pane xSplit="1" ySplit="3" topLeftCell="B4" activePane="bottomRight" state="frozen"/>
      <selection activeCell="AD10" sqref="AD10"/>
      <selection pane="topRight" activeCell="AD10" sqref="AD10"/>
      <selection pane="bottomLeft" activeCell="AD10" sqref="AD10"/>
      <selection pane="bottomRight" activeCell="H16" sqref="H16"/>
    </sheetView>
  </sheetViews>
  <sheetFormatPr defaultColWidth="9.140625" defaultRowHeight="12.75" x14ac:dyDescent="0.2"/>
  <cols>
    <col min="1" max="1" width="4.28515625" style="78" customWidth="1"/>
    <col min="2" max="2" width="14.28515625" style="78" customWidth="1"/>
    <col min="3" max="3" width="27" style="78" customWidth="1"/>
    <col min="4" max="4" width="28.5703125" style="78" customWidth="1"/>
    <col min="5" max="7" width="6.42578125" style="78" customWidth="1"/>
    <col min="8" max="8" width="5" style="78" customWidth="1"/>
    <col min="9" max="18" width="3.7109375" style="78" customWidth="1"/>
    <col min="19" max="19" width="4.42578125" style="78" customWidth="1"/>
    <col min="20" max="22" width="4.28515625" style="96" customWidth="1"/>
    <col min="23" max="23" width="4.5703125" style="96" customWidth="1"/>
    <col min="24" max="26" width="5.7109375" style="78" customWidth="1"/>
    <col min="27" max="27" width="3.5703125" style="78" customWidth="1"/>
    <col min="28" max="16384" width="9.140625" style="78"/>
  </cols>
  <sheetData>
    <row r="1" spans="1:41" ht="15" customHeight="1" x14ac:dyDescent="0.2">
      <c r="Y1" s="160" t="s">
        <v>103</v>
      </c>
      <c r="Z1" s="161"/>
      <c r="AA1" s="161"/>
    </row>
    <row r="2" spans="1:41" ht="15" customHeight="1" x14ac:dyDescent="0.25">
      <c r="A2" s="165" t="s">
        <v>108</v>
      </c>
      <c r="B2" s="73" t="s">
        <v>180</v>
      </c>
      <c r="C2" s="166" t="s">
        <v>182</v>
      </c>
      <c r="D2" s="166"/>
      <c r="E2" s="167" t="s">
        <v>106</v>
      </c>
      <c r="F2" s="168"/>
      <c r="G2" s="169"/>
      <c r="H2" s="162" t="s">
        <v>4</v>
      </c>
      <c r="I2" s="162" t="s">
        <v>25</v>
      </c>
      <c r="J2" s="162"/>
      <c r="K2" s="162" t="s">
        <v>5</v>
      </c>
      <c r="L2" s="162"/>
      <c r="M2" s="162" t="s">
        <v>6</v>
      </c>
      <c r="N2" s="162"/>
      <c r="O2" s="162" t="s">
        <v>7</v>
      </c>
      <c r="P2" s="162"/>
      <c r="Q2" s="162" t="s">
        <v>8</v>
      </c>
      <c r="R2" s="162"/>
      <c r="S2" s="163" t="s">
        <v>102</v>
      </c>
      <c r="T2" s="164" t="s">
        <v>109</v>
      </c>
      <c r="U2" s="164" t="s">
        <v>110</v>
      </c>
      <c r="V2" s="164" t="s">
        <v>111</v>
      </c>
      <c r="W2" s="164" t="s">
        <v>112</v>
      </c>
      <c r="X2" s="162" t="s">
        <v>41</v>
      </c>
      <c r="Y2" s="162"/>
      <c r="Z2" s="162"/>
      <c r="AA2" s="162"/>
    </row>
    <row r="3" spans="1:41" ht="15" customHeight="1" x14ac:dyDescent="0.2">
      <c r="A3" s="165"/>
      <c r="B3" s="70" t="s">
        <v>31</v>
      </c>
      <c r="C3" s="70" t="s">
        <v>168</v>
      </c>
      <c r="D3" s="70" t="s">
        <v>0</v>
      </c>
      <c r="E3" s="71" t="s">
        <v>113</v>
      </c>
      <c r="F3" s="72" t="s">
        <v>114</v>
      </c>
      <c r="G3" s="72" t="s">
        <v>115</v>
      </c>
      <c r="H3" s="162"/>
      <c r="I3" s="97" t="s">
        <v>2</v>
      </c>
      <c r="J3" s="97" t="s">
        <v>3</v>
      </c>
      <c r="K3" s="97" t="s">
        <v>2</v>
      </c>
      <c r="L3" s="97" t="s">
        <v>3</v>
      </c>
      <c r="M3" s="69" t="s">
        <v>2</v>
      </c>
      <c r="N3" s="69" t="s">
        <v>3</v>
      </c>
      <c r="O3" s="97" t="s">
        <v>2</v>
      </c>
      <c r="P3" s="97" t="s">
        <v>3</v>
      </c>
      <c r="Q3" s="97" t="s">
        <v>2</v>
      </c>
      <c r="R3" s="97" t="s">
        <v>3</v>
      </c>
      <c r="S3" s="163"/>
      <c r="T3" s="164"/>
      <c r="U3" s="164"/>
      <c r="V3" s="164"/>
      <c r="W3" s="164"/>
      <c r="X3" s="97" t="s">
        <v>113</v>
      </c>
      <c r="Y3" s="97" t="s">
        <v>114</v>
      </c>
      <c r="Z3" s="97" t="s">
        <v>116</v>
      </c>
      <c r="AA3" s="97" t="s">
        <v>4</v>
      </c>
    </row>
    <row r="4" spans="1:41" s="80" customFormat="1" ht="15" customHeight="1" x14ac:dyDescent="0.2">
      <c r="A4" s="79">
        <v>1</v>
      </c>
      <c r="B4" s="81" t="s">
        <v>177</v>
      </c>
      <c r="C4" s="82"/>
      <c r="D4" s="82"/>
      <c r="E4" s="75"/>
      <c r="F4" s="75"/>
      <c r="G4" s="76"/>
      <c r="H4" s="77"/>
      <c r="I4" s="84">
        <v>93</v>
      </c>
      <c r="J4" s="84">
        <v>23</v>
      </c>
      <c r="K4" s="84">
        <v>93</v>
      </c>
      <c r="L4" s="84">
        <v>23</v>
      </c>
      <c r="M4" s="85">
        <v>93</v>
      </c>
      <c r="N4" s="85">
        <v>93</v>
      </c>
      <c r="O4" s="84">
        <v>93</v>
      </c>
      <c r="P4" s="84">
        <v>93</v>
      </c>
      <c r="Q4" s="84">
        <v>93</v>
      </c>
      <c r="R4" s="84">
        <v>23</v>
      </c>
      <c r="S4" s="84" t="s">
        <v>178</v>
      </c>
      <c r="T4" s="126">
        <v>4</v>
      </c>
      <c r="U4" s="126"/>
      <c r="V4" s="126">
        <v>2</v>
      </c>
      <c r="W4" s="127">
        <v>300</v>
      </c>
      <c r="X4" s="98"/>
      <c r="Y4" s="98"/>
      <c r="Z4" s="98"/>
      <c r="AA4" s="98"/>
      <c r="AN4" s="142" t="str">
        <f>IF(H4&gt;0,1,"0")</f>
        <v>0</v>
      </c>
      <c r="AO4" s="80">
        <f>MAX(AN4:AN28)</f>
        <v>0</v>
      </c>
    </row>
    <row r="5" spans="1:41" s="80" customFormat="1" ht="15" customHeight="1" x14ac:dyDescent="0.2">
      <c r="A5" s="79">
        <v>2</v>
      </c>
      <c r="B5" s="81" t="s">
        <v>177</v>
      </c>
      <c r="C5" s="82"/>
      <c r="D5" s="82"/>
      <c r="E5" s="75"/>
      <c r="F5" s="75"/>
      <c r="G5" s="76"/>
      <c r="H5" s="77"/>
      <c r="I5" s="84">
        <v>93</v>
      </c>
      <c r="J5" s="84">
        <v>23</v>
      </c>
      <c r="K5" s="84">
        <v>93</v>
      </c>
      <c r="L5" s="84">
        <v>23</v>
      </c>
      <c r="M5" s="85">
        <v>93</v>
      </c>
      <c r="N5" s="85">
        <v>93</v>
      </c>
      <c r="O5" s="84">
        <v>93</v>
      </c>
      <c r="P5" s="84">
        <v>93</v>
      </c>
      <c r="Q5" s="84">
        <v>93</v>
      </c>
      <c r="R5" s="84">
        <v>23</v>
      </c>
      <c r="S5" s="84" t="s">
        <v>178</v>
      </c>
      <c r="T5" s="126">
        <v>4</v>
      </c>
      <c r="U5" s="126"/>
      <c r="V5" s="126">
        <v>2</v>
      </c>
      <c r="W5" s="127">
        <v>300</v>
      </c>
      <c r="X5" s="98"/>
      <c r="Y5" s="98"/>
      <c r="Z5" s="98"/>
      <c r="AA5" s="98"/>
      <c r="AN5" s="142" t="str">
        <f>IF(H5&gt;0,AN4+1,"0")</f>
        <v>0</v>
      </c>
    </row>
    <row r="6" spans="1:41" s="80" customFormat="1" ht="15" customHeight="1" x14ac:dyDescent="0.2">
      <c r="A6" s="79">
        <v>3</v>
      </c>
      <c r="B6" s="81" t="s">
        <v>177</v>
      </c>
      <c r="C6" s="82"/>
      <c r="D6" s="82"/>
      <c r="E6" s="75"/>
      <c r="F6" s="75"/>
      <c r="G6" s="76"/>
      <c r="H6" s="77"/>
      <c r="I6" s="84">
        <v>93</v>
      </c>
      <c r="J6" s="84">
        <v>23</v>
      </c>
      <c r="K6" s="84">
        <v>93</v>
      </c>
      <c r="L6" s="84">
        <v>23</v>
      </c>
      <c r="M6" s="85">
        <v>93</v>
      </c>
      <c r="N6" s="85">
        <v>93</v>
      </c>
      <c r="O6" s="84">
        <v>93</v>
      </c>
      <c r="P6" s="84">
        <v>93</v>
      </c>
      <c r="Q6" s="84">
        <v>93</v>
      </c>
      <c r="R6" s="84">
        <v>23</v>
      </c>
      <c r="S6" s="84" t="s">
        <v>178</v>
      </c>
      <c r="T6" s="126">
        <v>4</v>
      </c>
      <c r="U6" s="126"/>
      <c r="V6" s="126">
        <v>2</v>
      </c>
      <c r="W6" s="127">
        <v>300</v>
      </c>
      <c r="X6" s="98"/>
      <c r="Y6" s="98"/>
      <c r="Z6" s="98"/>
      <c r="AA6" s="98"/>
      <c r="AN6" s="142" t="str">
        <f t="shared" ref="AN6:AN28" si="0">IF(H6&gt;0,AN5+1,"0")</f>
        <v>0</v>
      </c>
    </row>
    <row r="7" spans="1:41" s="80" customFormat="1" ht="15" customHeight="1" x14ac:dyDescent="0.2">
      <c r="A7" s="79">
        <v>4</v>
      </c>
      <c r="B7" s="81" t="s">
        <v>177</v>
      </c>
      <c r="C7" s="82"/>
      <c r="D7" s="82"/>
      <c r="E7" s="75"/>
      <c r="F7" s="75"/>
      <c r="G7" s="76"/>
      <c r="H7" s="77"/>
      <c r="I7" s="84">
        <v>93</v>
      </c>
      <c r="J7" s="84">
        <v>23</v>
      </c>
      <c r="K7" s="84">
        <v>93</v>
      </c>
      <c r="L7" s="84">
        <v>23</v>
      </c>
      <c r="M7" s="85">
        <v>93</v>
      </c>
      <c r="N7" s="85">
        <v>93</v>
      </c>
      <c r="O7" s="84">
        <v>93</v>
      </c>
      <c r="P7" s="84">
        <v>93</v>
      </c>
      <c r="Q7" s="84">
        <v>93</v>
      </c>
      <c r="R7" s="84">
        <v>23</v>
      </c>
      <c r="S7" s="84" t="s">
        <v>178</v>
      </c>
      <c r="T7" s="126">
        <v>4</v>
      </c>
      <c r="U7" s="126"/>
      <c r="V7" s="126">
        <v>2</v>
      </c>
      <c r="W7" s="127">
        <v>300</v>
      </c>
      <c r="X7" s="98"/>
      <c r="Y7" s="98"/>
      <c r="Z7" s="98"/>
      <c r="AA7" s="98"/>
      <c r="AN7" s="142" t="str">
        <f t="shared" si="0"/>
        <v>0</v>
      </c>
    </row>
    <row r="8" spans="1:41" s="80" customFormat="1" ht="15" customHeight="1" x14ac:dyDescent="0.2">
      <c r="A8" s="79">
        <v>5</v>
      </c>
      <c r="B8" s="81" t="s">
        <v>177</v>
      </c>
      <c r="C8" s="82"/>
      <c r="D8" s="82"/>
      <c r="E8" s="75"/>
      <c r="F8" s="75"/>
      <c r="G8" s="76"/>
      <c r="H8" s="77"/>
      <c r="I8" s="84">
        <v>93</v>
      </c>
      <c r="J8" s="84">
        <v>23</v>
      </c>
      <c r="K8" s="84">
        <v>93</v>
      </c>
      <c r="L8" s="84">
        <v>23</v>
      </c>
      <c r="M8" s="85">
        <v>93</v>
      </c>
      <c r="N8" s="85">
        <v>93</v>
      </c>
      <c r="O8" s="84">
        <v>93</v>
      </c>
      <c r="P8" s="84">
        <v>93</v>
      </c>
      <c r="Q8" s="84">
        <v>93</v>
      </c>
      <c r="R8" s="84">
        <v>23</v>
      </c>
      <c r="S8" s="84" t="s">
        <v>178</v>
      </c>
      <c r="T8" s="126">
        <v>4</v>
      </c>
      <c r="U8" s="126"/>
      <c r="V8" s="126">
        <v>2</v>
      </c>
      <c r="W8" s="127">
        <v>300</v>
      </c>
      <c r="X8" s="98"/>
      <c r="Y8" s="98"/>
      <c r="Z8" s="98"/>
      <c r="AA8" s="98"/>
      <c r="AN8" s="142" t="str">
        <f t="shared" si="0"/>
        <v>0</v>
      </c>
    </row>
    <row r="9" spans="1:41" s="80" customFormat="1" ht="15" customHeight="1" x14ac:dyDescent="0.2">
      <c r="A9" s="79">
        <v>6</v>
      </c>
      <c r="B9" s="81" t="s">
        <v>177</v>
      </c>
      <c r="C9" s="82"/>
      <c r="D9" s="82"/>
      <c r="E9" s="75"/>
      <c r="F9" s="75"/>
      <c r="G9" s="76"/>
      <c r="H9" s="77"/>
      <c r="I9" s="84">
        <v>93</v>
      </c>
      <c r="J9" s="84">
        <v>23</v>
      </c>
      <c r="K9" s="84">
        <v>93</v>
      </c>
      <c r="L9" s="84">
        <v>23</v>
      </c>
      <c r="M9" s="85">
        <v>93</v>
      </c>
      <c r="N9" s="85">
        <v>93</v>
      </c>
      <c r="O9" s="84">
        <v>93</v>
      </c>
      <c r="P9" s="84">
        <v>93</v>
      </c>
      <c r="Q9" s="84">
        <v>93</v>
      </c>
      <c r="R9" s="84">
        <v>23</v>
      </c>
      <c r="S9" s="84" t="s">
        <v>178</v>
      </c>
      <c r="T9" s="126">
        <v>4</v>
      </c>
      <c r="U9" s="126"/>
      <c r="V9" s="126">
        <v>2</v>
      </c>
      <c r="W9" s="127">
        <v>300</v>
      </c>
      <c r="X9" s="98"/>
      <c r="Y9" s="98"/>
      <c r="Z9" s="98"/>
      <c r="AA9" s="98"/>
      <c r="AN9" s="142" t="str">
        <f t="shared" si="0"/>
        <v>0</v>
      </c>
    </row>
    <row r="10" spans="1:41" s="80" customFormat="1" ht="15" customHeight="1" x14ac:dyDescent="0.2">
      <c r="A10" s="79">
        <v>7</v>
      </c>
      <c r="B10" s="81" t="s">
        <v>177</v>
      </c>
      <c r="C10" s="82"/>
      <c r="D10" s="82"/>
      <c r="E10" s="75"/>
      <c r="F10" s="75"/>
      <c r="G10" s="76"/>
      <c r="H10" s="77"/>
      <c r="I10" s="84">
        <v>93</v>
      </c>
      <c r="J10" s="84">
        <v>23</v>
      </c>
      <c r="K10" s="84">
        <v>93</v>
      </c>
      <c r="L10" s="84">
        <v>23</v>
      </c>
      <c r="M10" s="85">
        <v>93</v>
      </c>
      <c r="N10" s="85">
        <v>93</v>
      </c>
      <c r="O10" s="84">
        <v>93</v>
      </c>
      <c r="P10" s="84">
        <v>93</v>
      </c>
      <c r="Q10" s="84">
        <v>93</v>
      </c>
      <c r="R10" s="84">
        <v>23</v>
      </c>
      <c r="S10" s="84" t="s">
        <v>178</v>
      </c>
      <c r="T10" s="126">
        <v>4</v>
      </c>
      <c r="U10" s="126"/>
      <c r="V10" s="126">
        <v>2</v>
      </c>
      <c r="W10" s="127">
        <v>300</v>
      </c>
      <c r="X10" s="98"/>
      <c r="Y10" s="98"/>
      <c r="Z10" s="98"/>
      <c r="AA10" s="98"/>
      <c r="AN10" s="142" t="str">
        <f t="shared" si="0"/>
        <v>0</v>
      </c>
    </row>
    <row r="11" spans="1:41" s="80" customFormat="1" ht="15" customHeight="1" x14ac:dyDescent="0.2">
      <c r="A11" s="79">
        <v>8</v>
      </c>
      <c r="B11" s="81" t="s">
        <v>177</v>
      </c>
      <c r="C11" s="82"/>
      <c r="D11" s="82"/>
      <c r="E11" s="75"/>
      <c r="F11" s="75"/>
      <c r="G11" s="76"/>
      <c r="H11" s="77"/>
      <c r="I11" s="84">
        <v>93</v>
      </c>
      <c r="J11" s="84">
        <v>23</v>
      </c>
      <c r="K11" s="84">
        <v>93</v>
      </c>
      <c r="L11" s="84">
        <v>23</v>
      </c>
      <c r="M11" s="85">
        <v>93</v>
      </c>
      <c r="N11" s="85">
        <v>93</v>
      </c>
      <c r="O11" s="84">
        <v>93</v>
      </c>
      <c r="P11" s="84">
        <v>93</v>
      </c>
      <c r="Q11" s="84">
        <v>93</v>
      </c>
      <c r="R11" s="84">
        <v>23</v>
      </c>
      <c r="S11" s="84" t="s">
        <v>178</v>
      </c>
      <c r="T11" s="126">
        <v>4</v>
      </c>
      <c r="U11" s="126"/>
      <c r="V11" s="126">
        <v>2</v>
      </c>
      <c r="W11" s="127">
        <v>300</v>
      </c>
      <c r="X11" s="98"/>
      <c r="Y11" s="98"/>
      <c r="Z11" s="98"/>
      <c r="AA11" s="98"/>
      <c r="AN11" s="142" t="str">
        <f t="shared" si="0"/>
        <v>0</v>
      </c>
    </row>
    <row r="12" spans="1:41" s="80" customFormat="1" ht="15" customHeight="1" x14ac:dyDescent="0.2">
      <c r="A12" s="79">
        <v>9</v>
      </c>
      <c r="B12" s="81" t="s">
        <v>177</v>
      </c>
      <c r="C12" s="82"/>
      <c r="D12" s="82"/>
      <c r="E12" s="75"/>
      <c r="F12" s="75"/>
      <c r="G12" s="76"/>
      <c r="H12" s="77"/>
      <c r="I12" s="84">
        <v>93</v>
      </c>
      <c r="J12" s="84">
        <v>23</v>
      </c>
      <c r="K12" s="84">
        <v>93</v>
      </c>
      <c r="L12" s="84">
        <v>23</v>
      </c>
      <c r="M12" s="85">
        <v>93</v>
      </c>
      <c r="N12" s="85">
        <v>93</v>
      </c>
      <c r="O12" s="84">
        <v>93</v>
      </c>
      <c r="P12" s="84">
        <v>93</v>
      </c>
      <c r="Q12" s="84">
        <v>93</v>
      </c>
      <c r="R12" s="84">
        <v>23</v>
      </c>
      <c r="S12" s="84" t="s">
        <v>178</v>
      </c>
      <c r="T12" s="126">
        <v>4</v>
      </c>
      <c r="U12" s="126"/>
      <c r="V12" s="126">
        <v>2</v>
      </c>
      <c r="W12" s="127">
        <v>300</v>
      </c>
      <c r="X12" s="98"/>
      <c r="Y12" s="98"/>
      <c r="Z12" s="98"/>
      <c r="AA12" s="98"/>
      <c r="AN12" s="142" t="str">
        <f t="shared" si="0"/>
        <v>0</v>
      </c>
    </row>
    <row r="13" spans="1:41" s="80" customFormat="1" ht="15" customHeight="1" x14ac:dyDescent="0.2">
      <c r="A13" s="79">
        <v>10</v>
      </c>
      <c r="B13" s="81" t="s">
        <v>177</v>
      </c>
      <c r="C13" s="82"/>
      <c r="D13" s="82"/>
      <c r="E13" s="75"/>
      <c r="F13" s="75"/>
      <c r="G13" s="76"/>
      <c r="H13" s="77"/>
      <c r="I13" s="84">
        <v>93</v>
      </c>
      <c r="J13" s="84">
        <v>23</v>
      </c>
      <c r="K13" s="84">
        <v>93</v>
      </c>
      <c r="L13" s="84">
        <v>23</v>
      </c>
      <c r="M13" s="85">
        <v>93</v>
      </c>
      <c r="N13" s="85">
        <v>93</v>
      </c>
      <c r="O13" s="84">
        <v>93</v>
      </c>
      <c r="P13" s="84">
        <v>93</v>
      </c>
      <c r="Q13" s="84">
        <v>93</v>
      </c>
      <c r="R13" s="84">
        <v>23</v>
      </c>
      <c r="S13" s="84" t="s">
        <v>178</v>
      </c>
      <c r="T13" s="126">
        <v>4</v>
      </c>
      <c r="U13" s="126"/>
      <c r="V13" s="126">
        <v>2</v>
      </c>
      <c r="W13" s="127">
        <v>300</v>
      </c>
      <c r="X13" s="98"/>
      <c r="Y13" s="98"/>
      <c r="Z13" s="98"/>
      <c r="AA13" s="98"/>
      <c r="AN13" s="142" t="str">
        <f t="shared" si="0"/>
        <v>0</v>
      </c>
    </row>
    <row r="14" spans="1:41" s="80" customFormat="1" ht="15" customHeight="1" x14ac:dyDescent="0.2">
      <c r="A14" s="79">
        <v>11</v>
      </c>
      <c r="B14" s="81" t="s">
        <v>177</v>
      </c>
      <c r="C14" s="82"/>
      <c r="D14" s="82"/>
      <c r="E14" s="75"/>
      <c r="F14" s="75"/>
      <c r="G14" s="76"/>
      <c r="H14" s="77"/>
      <c r="I14" s="84">
        <v>93</v>
      </c>
      <c r="J14" s="84">
        <v>23</v>
      </c>
      <c r="K14" s="84">
        <v>93</v>
      </c>
      <c r="L14" s="84">
        <v>23</v>
      </c>
      <c r="M14" s="85">
        <v>93</v>
      </c>
      <c r="N14" s="85">
        <v>93</v>
      </c>
      <c r="O14" s="84">
        <v>93</v>
      </c>
      <c r="P14" s="84">
        <v>93</v>
      </c>
      <c r="Q14" s="84">
        <v>93</v>
      </c>
      <c r="R14" s="84">
        <v>23</v>
      </c>
      <c r="S14" s="84" t="s">
        <v>178</v>
      </c>
      <c r="T14" s="126">
        <v>4</v>
      </c>
      <c r="U14" s="126"/>
      <c r="V14" s="126">
        <v>2</v>
      </c>
      <c r="W14" s="127">
        <v>300</v>
      </c>
      <c r="X14" s="98"/>
      <c r="Y14" s="98"/>
      <c r="Z14" s="98"/>
      <c r="AA14" s="98"/>
      <c r="AN14" s="142" t="str">
        <f t="shared" si="0"/>
        <v>0</v>
      </c>
    </row>
    <row r="15" spans="1:41" s="80" customFormat="1" ht="15" customHeight="1" x14ac:dyDescent="0.2">
      <c r="A15" s="79">
        <v>12</v>
      </c>
      <c r="B15" s="81" t="s">
        <v>177</v>
      </c>
      <c r="C15" s="82"/>
      <c r="D15" s="82"/>
      <c r="E15" s="75"/>
      <c r="F15" s="75"/>
      <c r="G15" s="76"/>
      <c r="H15" s="77"/>
      <c r="I15" s="84">
        <v>93</v>
      </c>
      <c r="J15" s="84">
        <v>23</v>
      </c>
      <c r="K15" s="84">
        <v>93</v>
      </c>
      <c r="L15" s="84">
        <v>23</v>
      </c>
      <c r="M15" s="85">
        <v>93</v>
      </c>
      <c r="N15" s="85">
        <v>93</v>
      </c>
      <c r="O15" s="84">
        <v>93</v>
      </c>
      <c r="P15" s="84">
        <v>93</v>
      </c>
      <c r="Q15" s="84">
        <v>93</v>
      </c>
      <c r="R15" s="84">
        <v>23</v>
      </c>
      <c r="S15" s="84" t="s">
        <v>178</v>
      </c>
      <c r="T15" s="126">
        <v>4</v>
      </c>
      <c r="U15" s="126"/>
      <c r="V15" s="126">
        <v>2</v>
      </c>
      <c r="W15" s="127">
        <v>300</v>
      </c>
      <c r="X15" s="98"/>
      <c r="Y15" s="98"/>
      <c r="Z15" s="98"/>
      <c r="AA15" s="98"/>
      <c r="AN15" s="142" t="str">
        <f t="shared" si="0"/>
        <v>0</v>
      </c>
    </row>
    <row r="16" spans="1:41" s="80" customFormat="1" ht="15" customHeight="1" x14ac:dyDescent="0.2">
      <c r="A16" s="79">
        <v>13</v>
      </c>
      <c r="B16" s="81" t="s">
        <v>177</v>
      </c>
      <c r="C16" s="82"/>
      <c r="D16" s="82"/>
      <c r="E16" s="75"/>
      <c r="F16" s="75"/>
      <c r="G16" s="76"/>
      <c r="H16" s="77"/>
      <c r="I16" s="84">
        <v>93</v>
      </c>
      <c r="J16" s="84">
        <v>23</v>
      </c>
      <c r="K16" s="84">
        <v>93</v>
      </c>
      <c r="L16" s="84">
        <v>23</v>
      </c>
      <c r="M16" s="85">
        <v>93</v>
      </c>
      <c r="N16" s="85">
        <v>93</v>
      </c>
      <c r="O16" s="84">
        <v>93</v>
      </c>
      <c r="P16" s="84">
        <v>93</v>
      </c>
      <c r="Q16" s="84">
        <v>93</v>
      </c>
      <c r="R16" s="84">
        <v>23</v>
      </c>
      <c r="S16" s="84" t="s">
        <v>178</v>
      </c>
      <c r="T16" s="126">
        <v>4</v>
      </c>
      <c r="U16" s="126"/>
      <c r="V16" s="126">
        <v>2</v>
      </c>
      <c r="W16" s="127">
        <v>300</v>
      </c>
      <c r="X16" s="98"/>
      <c r="Y16" s="98"/>
      <c r="Z16" s="98"/>
      <c r="AA16" s="98"/>
      <c r="AN16" s="142" t="str">
        <f t="shared" si="0"/>
        <v>0</v>
      </c>
    </row>
    <row r="17" spans="1:40" s="80" customFormat="1" ht="15" customHeight="1" x14ac:dyDescent="0.2">
      <c r="A17" s="79">
        <v>14</v>
      </c>
      <c r="B17" s="81" t="s">
        <v>177</v>
      </c>
      <c r="C17" s="82"/>
      <c r="D17" s="82"/>
      <c r="E17" s="75"/>
      <c r="F17" s="75"/>
      <c r="G17" s="76"/>
      <c r="H17" s="77"/>
      <c r="I17" s="84">
        <v>93</v>
      </c>
      <c r="J17" s="84">
        <v>23</v>
      </c>
      <c r="K17" s="84">
        <v>93</v>
      </c>
      <c r="L17" s="84">
        <v>23</v>
      </c>
      <c r="M17" s="85">
        <v>93</v>
      </c>
      <c r="N17" s="85">
        <v>93</v>
      </c>
      <c r="O17" s="84">
        <v>93</v>
      </c>
      <c r="P17" s="84">
        <v>93</v>
      </c>
      <c r="Q17" s="84">
        <v>93</v>
      </c>
      <c r="R17" s="84">
        <v>23</v>
      </c>
      <c r="S17" s="84" t="s">
        <v>178</v>
      </c>
      <c r="T17" s="126">
        <v>4</v>
      </c>
      <c r="U17" s="126"/>
      <c r="V17" s="126">
        <v>2</v>
      </c>
      <c r="W17" s="127">
        <v>300</v>
      </c>
      <c r="X17" s="98"/>
      <c r="Y17" s="98"/>
      <c r="Z17" s="98"/>
      <c r="AA17" s="98"/>
      <c r="AN17" s="142" t="str">
        <f t="shared" si="0"/>
        <v>0</v>
      </c>
    </row>
    <row r="18" spans="1:40" s="80" customFormat="1" ht="15" customHeight="1" x14ac:dyDescent="0.2">
      <c r="A18" s="79">
        <v>15</v>
      </c>
      <c r="B18" s="81" t="s">
        <v>177</v>
      </c>
      <c r="C18" s="82"/>
      <c r="D18" s="82"/>
      <c r="E18" s="75"/>
      <c r="F18" s="75"/>
      <c r="G18" s="76"/>
      <c r="H18" s="77"/>
      <c r="I18" s="84">
        <v>93</v>
      </c>
      <c r="J18" s="84">
        <v>23</v>
      </c>
      <c r="K18" s="84">
        <v>93</v>
      </c>
      <c r="L18" s="84">
        <v>23</v>
      </c>
      <c r="M18" s="85">
        <v>93</v>
      </c>
      <c r="N18" s="85">
        <v>93</v>
      </c>
      <c r="O18" s="84">
        <v>93</v>
      </c>
      <c r="P18" s="84">
        <v>93</v>
      </c>
      <c r="Q18" s="84">
        <v>93</v>
      </c>
      <c r="R18" s="84">
        <v>23</v>
      </c>
      <c r="S18" s="84" t="s">
        <v>178</v>
      </c>
      <c r="T18" s="126">
        <v>4</v>
      </c>
      <c r="U18" s="126"/>
      <c r="V18" s="126">
        <v>2</v>
      </c>
      <c r="W18" s="127">
        <v>300</v>
      </c>
      <c r="X18" s="98"/>
      <c r="Y18" s="98"/>
      <c r="Z18" s="98"/>
      <c r="AA18" s="98"/>
      <c r="AN18" s="142" t="str">
        <f t="shared" si="0"/>
        <v>0</v>
      </c>
    </row>
    <row r="19" spans="1:40" s="80" customFormat="1" ht="15" customHeight="1" x14ac:dyDescent="0.2">
      <c r="A19" s="79">
        <v>16</v>
      </c>
      <c r="B19" s="81" t="s">
        <v>177</v>
      </c>
      <c r="C19" s="82"/>
      <c r="D19" s="82"/>
      <c r="E19" s="75"/>
      <c r="F19" s="75"/>
      <c r="G19" s="76"/>
      <c r="H19" s="77"/>
      <c r="I19" s="84">
        <v>93</v>
      </c>
      <c r="J19" s="84">
        <v>23</v>
      </c>
      <c r="K19" s="84">
        <v>93</v>
      </c>
      <c r="L19" s="84">
        <v>23</v>
      </c>
      <c r="M19" s="85">
        <v>93</v>
      </c>
      <c r="N19" s="85">
        <v>93</v>
      </c>
      <c r="O19" s="84">
        <v>93</v>
      </c>
      <c r="P19" s="84">
        <v>93</v>
      </c>
      <c r="Q19" s="84">
        <v>93</v>
      </c>
      <c r="R19" s="84">
        <v>23</v>
      </c>
      <c r="S19" s="84" t="s">
        <v>178</v>
      </c>
      <c r="T19" s="126">
        <v>4</v>
      </c>
      <c r="U19" s="126"/>
      <c r="V19" s="126">
        <v>2</v>
      </c>
      <c r="W19" s="127">
        <v>300</v>
      </c>
      <c r="X19" s="98"/>
      <c r="Y19" s="98"/>
      <c r="Z19" s="98"/>
      <c r="AA19" s="98"/>
      <c r="AN19" s="142" t="str">
        <f t="shared" si="0"/>
        <v>0</v>
      </c>
    </row>
    <row r="20" spans="1:40" s="80" customFormat="1" ht="15" customHeight="1" x14ac:dyDescent="0.2">
      <c r="A20" s="79">
        <v>17</v>
      </c>
      <c r="B20" s="81" t="s">
        <v>177</v>
      </c>
      <c r="C20" s="82"/>
      <c r="D20" s="82"/>
      <c r="E20" s="75"/>
      <c r="F20" s="75"/>
      <c r="G20" s="76"/>
      <c r="H20" s="77"/>
      <c r="I20" s="84">
        <v>93</v>
      </c>
      <c r="J20" s="84">
        <v>23</v>
      </c>
      <c r="K20" s="84">
        <v>93</v>
      </c>
      <c r="L20" s="84">
        <v>23</v>
      </c>
      <c r="M20" s="85">
        <v>93</v>
      </c>
      <c r="N20" s="85">
        <v>93</v>
      </c>
      <c r="O20" s="84">
        <v>93</v>
      </c>
      <c r="P20" s="84">
        <v>93</v>
      </c>
      <c r="Q20" s="84">
        <v>93</v>
      </c>
      <c r="R20" s="84">
        <v>23</v>
      </c>
      <c r="S20" s="84" t="s">
        <v>178</v>
      </c>
      <c r="T20" s="126">
        <v>4</v>
      </c>
      <c r="U20" s="126"/>
      <c r="V20" s="126">
        <v>2</v>
      </c>
      <c r="W20" s="127">
        <v>300</v>
      </c>
      <c r="X20" s="98"/>
      <c r="Y20" s="98"/>
      <c r="Z20" s="98"/>
      <c r="AA20" s="98"/>
      <c r="AN20" s="142" t="str">
        <f t="shared" si="0"/>
        <v>0</v>
      </c>
    </row>
    <row r="21" spans="1:40" s="80" customFormat="1" ht="15" customHeight="1" x14ac:dyDescent="0.2">
      <c r="A21" s="79">
        <v>18</v>
      </c>
      <c r="B21" s="81" t="s">
        <v>177</v>
      </c>
      <c r="C21" s="82"/>
      <c r="D21" s="82"/>
      <c r="E21" s="75"/>
      <c r="F21" s="75"/>
      <c r="G21" s="76"/>
      <c r="H21" s="77"/>
      <c r="I21" s="84">
        <v>93</v>
      </c>
      <c r="J21" s="84">
        <v>23</v>
      </c>
      <c r="K21" s="84">
        <v>93</v>
      </c>
      <c r="L21" s="84">
        <v>23</v>
      </c>
      <c r="M21" s="85">
        <v>93</v>
      </c>
      <c r="N21" s="85">
        <v>93</v>
      </c>
      <c r="O21" s="84">
        <v>93</v>
      </c>
      <c r="P21" s="84">
        <v>93</v>
      </c>
      <c r="Q21" s="84">
        <v>93</v>
      </c>
      <c r="R21" s="84">
        <v>23</v>
      </c>
      <c r="S21" s="84" t="s">
        <v>178</v>
      </c>
      <c r="T21" s="126">
        <v>4</v>
      </c>
      <c r="U21" s="126"/>
      <c r="V21" s="126">
        <v>2</v>
      </c>
      <c r="W21" s="127">
        <v>300</v>
      </c>
      <c r="X21" s="98"/>
      <c r="Y21" s="98"/>
      <c r="Z21" s="98"/>
      <c r="AA21" s="98"/>
      <c r="AN21" s="142" t="str">
        <f t="shared" si="0"/>
        <v>0</v>
      </c>
    </row>
    <row r="22" spans="1:40" s="80" customFormat="1" ht="15" customHeight="1" x14ac:dyDescent="0.2">
      <c r="A22" s="79">
        <v>19</v>
      </c>
      <c r="B22" s="81" t="s">
        <v>177</v>
      </c>
      <c r="C22" s="82"/>
      <c r="D22" s="82"/>
      <c r="E22" s="75"/>
      <c r="F22" s="75"/>
      <c r="G22" s="76"/>
      <c r="H22" s="77"/>
      <c r="I22" s="84">
        <v>93</v>
      </c>
      <c r="J22" s="84">
        <v>23</v>
      </c>
      <c r="K22" s="84">
        <v>93</v>
      </c>
      <c r="L22" s="84">
        <v>23</v>
      </c>
      <c r="M22" s="85">
        <v>93</v>
      </c>
      <c r="N22" s="85">
        <v>93</v>
      </c>
      <c r="O22" s="84">
        <v>93</v>
      </c>
      <c r="P22" s="84">
        <v>93</v>
      </c>
      <c r="Q22" s="84">
        <v>93</v>
      </c>
      <c r="R22" s="84">
        <v>23</v>
      </c>
      <c r="S22" s="84" t="s">
        <v>178</v>
      </c>
      <c r="T22" s="126">
        <v>4</v>
      </c>
      <c r="U22" s="126"/>
      <c r="V22" s="126">
        <v>2</v>
      </c>
      <c r="W22" s="127">
        <v>300</v>
      </c>
      <c r="X22" s="98"/>
      <c r="Y22" s="98"/>
      <c r="Z22" s="98"/>
      <c r="AA22" s="98"/>
      <c r="AN22" s="142" t="str">
        <f t="shared" si="0"/>
        <v>0</v>
      </c>
    </row>
    <row r="23" spans="1:40" s="80" customFormat="1" ht="15" customHeight="1" x14ac:dyDescent="0.2">
      <c r="A23" s="79">
        <v>20</v>
      </c>
      <c r="B23" s="81" t="s">
        <v>177</v>
      </c>
      <c r="C23" s="82"/>
      <c r="D23" s="82"/>
      <c r="E23" s="75"/>
      <c r="F23" s="75"/>
      <c r="G23" s="76"/>
      <c r="H23" s="77"/>
      <c r="I23" s="84">
        <v>93</v>
      </c>
      <c r="J23" s="84">
        <v>23</v>
      </c>
      <c r="K23" s="84">
        <v>93</v>
      </c>
      <c r="L23" s="84">
        <v>23</v>
      </c>
      <c r="M23" s="85">
        <v>93</v>
      </c>
      <c r="N23" s="85">
        <v>93</v>
      </c>
      <c r="O23" s="84">
        <v>93</v>
      </c>
      <c r="P23" s="84">
        <v>93</v>
      </c>
      <c r="Q23" s="84">
        <v>93</v>
      </c>
      <c r="R23" s="84">
        <v>23</v>
      </c>
      <c r="S23" s="84" t="s">
        <v>178</v>
      </c>
      <c r="T23" s="126">
        <v>4</v>
      </c>
      <c r="U23" s="126"/>
      <c r="V23" s="126">
        <v>2</v>
      </c>
      <c r="W23" s="127">
        <v>300</v>
      </c>
      <c r="X23" s="98"/>
      <c r="Y23" s="98"/>
      <c r="Z23" s="98"/>
      <c r="AA23" s="98"/>
      <c r="AN23" s="142" t="str">
        <f t="shared" si="0"/>
        <v>0</v>
      </c>
    </row>
    <row r="24" spans="1:40" s="80" customFormat="1" ht="15" customHeight="1" x14ac:dyDescent="0.2">
      <c r="A24" s="79">
        <v>21</v>
      </c>
      <c r="B24" s="81" t="s">
        <v>177</v>
      </c>
      <c r="C24" s="82"/>
      <c r="D24" s="82"/>
      <c r="E24" s="75"/>
      <c r="F24" s="75"/>
      <c r="G24" s="76"/>
      <c r="H24" s="77"/>
      <c r="I24" s="84">
        <v>93</v>
      </c>
      <c r="J24" s="84">
        <v>23</v>
      </c>
      <c r="K24" s="84">
        <v>93</v>
      </c>
      <c r="L24" s="84">
        <v>23</v>
      </c>
      <c r="M24" s="85">
        <v>93</v>
      </c>
      <c r="N24" s="85">
        <v>93</v>
      </c>
      <c r="O24" s="84">
        <v>93</v>
      </c>
      <c r="P24" s="84">
        <v>93</v>
      </c>
      <c r="Q24" s="84">
        <v>93</v>
      </c>
      <c r="R24" s="84">
        <v>23</v>
      </c>
      <c r="S24" s="84" t="s">
        <v>178</v>
      </c>
      <c r="T24" s="126">
        <v>4</v>
      </c>
      <c r="U24" s="126"/>
      <c r="V24" s="126">
        <v>2</v>
      </c>
      <c r="W24" s="127">
        <v>300</v>
      </c>
      <c r="X24" s="98"/>
      <c r="Y24" s="98"/>
      <c r="Z24" s="98"/>
      <c r="AA24" s="98"/>
      <c r="AN24" s="142" t="str">
        <f t="shared" si="0"/>
        <v>0</v>
      </c>
    </row>
    <row r="25" spans="1:40" s="80" customFormat="1" ht="15" customHeight="1" x14ac:dyDescent="0.2">
      <c r="A25" s="79">
        <v>22</v>
      </c>
      <c r="B25" s="81" t="s">
        <v>177</v>
      </c>
      <c r="C25" s="82"/>
      <c r="D25" s="82"/>
      <c r="E25" s="75"/>
      <c r="F25" s="75"/>
      <c r="G25" s="76"/>
      <c r="H25" s="77"/>
      <c r="I25" s="84">
        <v>93</v>
      </c>
      <c r="J25" s="84">
        <v>23</v>
      </c>
      <c r="K25" s="84">
        <v>93</v>
      </c>
      <c r="L25" s="84">
        <v>23</v>
      </c>
      <c r="M25" s="85">
        <v>93</v>
      </c>
      <c r="N25" s="85">
        <v>93</v>
      </c>
      <c r="O25" s="84">
        <v>93</v>
      </c>
      <c r="P25" s="84">
        <v>93</v>
      </c>
      <c r="Q25" s="84">
        <v>93</v>
      </c>
      <c r="R25" s="84">
        <v>23</v>
      </c>
      <c r="S25" s="84" t="s">
        <v>178</v>
      </c>
      <c r="T25" s="126">
        <v>4</v>
      </c>
      <c r="U25" s="126"/>
      <c r="V25" s="126">
        <v>2</v>
      </c>
      <c r="W25" s="127">
        <v>300</v>
      </c>
      <c r="X25" s="98"/>
      <c r="Y25" s="98"/>
      <c r="Z25" s="98"/>
      <c r="AA25" s="98"/>
      <c r="AN25" s="142" t="str">
        <f t="shared" si="0"/>
        <v>0</v>
      </c>
    </row>
    <row r="26" spans="1:40" s="80" customFormat="1" ht="15" customHeight="1" x14ac:dyDescent="0.2">
      <c r="A26" s="79">
        <v>23</v>
      </c>
      <c r="B26" s="81" t="s">
        <v>177</v>
      </c>
      <c r="C26" s="82"/>
      <c r="D26" s="82"/>
      <c r="E26" s="75"/>
      <c r="F26" s="75"/>
      <c r="G26" s="76"/>
      <c r="H26" s="77"/>
      <c r="I26" s="84">
        <v>93</v>
      </c>
      <c r="J26" s="84">
        <v>23</v>
      </c>
      <c r="K26" s="84">
        <v>93</v>
      </c>
      <c r="L26" s="84">
        <v>23</v>
      </c>
      <c r="M26" s="85">
        <v>93</v>
      </c>
      <c r="N26" s="85">
        <v>93</v>
      </c>
      <c r="O26" s="84">
        <v>93</v>
      </c>
      <c r="P26" s="84">
        <v>93</v>
      </c>
      <c r="Q26" s="84">
        <v>93</v>
      </c>
      <c r="R26" s="84">
        <v>23</v>
      </c>
      <c r="S26" s="84" t="s">
        <v>178</v>
      </c>
      <c r="T26" s="126">
        <v>4</v>
      </c>
      <c r="U26" s="126"/>
      <c r="V26" s="126">
        <v>2</v>
      </c>
      <c r="W26" s="127">
        <v>300</v>
      </c>
      <c r="X26" s="98"/>
      <c r="Y26" s="98"/>
      <c r="Z26" s="98"/>
      <c r="AA26" s="98"/>
      <c r="AN26" s="142" t="str">
        <f t="shared" si="0"/>
        <v>0</v>
      </c>
    </row>
    <row r="27" spans="1:40" s="80" customFormat="1" ht="15" customHeight="1" x14ac:dyDescent="0.2">
      <c r="A27" s="79">
        <v>24</v>
      </c>
      <c r="B27" s="81" t="s">
        <v>177</v>
      </c>
      <c r="C27" s="82"/>
      <c r="D27" s="82"/>
      <c r="E27" s="75"/>
      <c r="F27" s="75"/>
      <c r="G27" s="76"/>
      <c r="H27" s="77"/>
      <c r="I27" s="84">
        <v>93</v>
      </c>
      <c r="J27" s="84">
        <v>23</v>
      </c>
      <c r="K27" s="84">
        <v>93</v>
      </c>
      <c r="L27" s="84">
        <v>23</v>
      </c>
      <c r="M27" s="85">
        <v>93</v>
      </c>
      <c r="N27" s="85">
        <v>93</v>
      </c>
      <c r="O27" s="84">
        <v>93</v>
      </c>
      <c r="P27" s="84">
        <v>93</v>
      </c>
      <c r="Q27" s="84">
        <v>93</v>
      </c>
      <c r="R27" s="84">
        <v>23</v>
      </c>
      <c r="S27" s="84" t="s">
        <v>178</v>
      </c>
      <c r="T27" s="126">
        <v>4</v>
      </c>
      <c r="U27" s="126"/>
      <c r="V27" s="126">
        <v>2</v>
      </c>
      <c r="W27" s="127">
        <v>300</v>
      </c>
      <c r="X27" s="98"/>
      <c r="Y27" s="98"/>
      <c r="Z27" s="98"/>
      <c r="AA27" s="98"/>
      <c r="AN27" s="142" t="str">
        <f t="shared" si="0"/>
        <v>0</v>
      </c>
    </row>
    <row r="28" spans="1:40" s="80" customFormat="1" ht="15" customHeight="1" x14ac:dyDescent="0.2">
      <c r="A28" s="79">
        <v>25</v>
      </c>
      <c r="B28" s="81" t="s">
        <v>177</v>
      </c>
      <c r="C28" s="82"/>
      <c r="D28" s="82"/>
      <c r="E28" s="75"/>
      <c r="F28" s="75"/>
      <c r="G28" s="76"/>
      <c r="H28" s="77"/>
      <c r="I28" s="84">
        <v>93</v>
      </c>
      <c r="J28" s="84">
        <v>23</v>
      </c>
      <c r="K28" s="84">
        <v>93</v>
      </c>
      <c r="L28" s="84">
        <v>23</v>
      </c>
      <c r="M28" s="85">
        <v>93</v>
      </c>
      <c r="N28" s="85">
        <v>93</v>
      </c>
      <c r="O28" s="84">
        <v>93</v>
      </c>
      <c r="P28" s="84">
        <v>93</v>
      </c>
      <c r="Q28" s="84">
        <v>93</v>
      </c>
      <c r="R28" s="84">
        <v>23</v>
      </c>
      <c r="S28" s="84" t="s">
        <v>178</v>
      </c>
      <c r="T28" s="126">
        <v>4</v>
      </c>
      <c r="U28" s="126"/>
      <c r="V28" s="126">
        <v>2</v>
      </c>
      <c r="W28" s="127">
        <v>300</v>
      </c>
      <c r="X28" s="98"/>
      <c r="Y28" s="98"/>
      <c r="Z28" s="98"/>
      <c r="AA28" s="98"/>
      <c r="AN28" s="142" t="str">
        <f t="shared" si="0"/>
        <v>0</v>
      </c>
    </row>
    <row r="29" spans="1:40" x14ac:dyDescent="0.2">
      <c r="AN29" s="80"/>
    </row>
  </sheetData>
  <customSheetViews>
    <customSheetView guid="{E99924FF-40BE-437C-B107-39FDD9B81D77}" scale="110" showGridLines="0" hiddenColumns="1">
      <pane xSplit="1" ySplit="3" topLeftCell="B4" activePane="bottomRight" state="frozen"/>
      <selection pane="bottomRight" activeCell="T4" sqref="T4"/>
      <pageMargins left="0" right="0" top="1.1811023622047245" bottom="0" header="0.31496062992125984" footer="0.31496062992125984"/>
      <printOptions horizontalCentered="1"/>
      <pageSetup paperSize="9" orientation="landscape" r:id="rId1"/>
      <headerFooter>
        <oddHeader>&amp;L&amp;G&amp;R&amp;D</oddHeader>
      </headerFooter>
    </customSheetView>
  </customSheetViews>
  <mergeCells count="16">
    <mergeCell ref="A2:A3"/>
    <mergeCell ref="T2:T3"/>
    <mergeCell ref="U2:U3"/>
    <mergeCell ref="V2:V3"/>
    <mergeCell ref="I2:J2"/>
    <mergeCell ref="K2:L2"/>
    <mergeCell ref="C2:D2"/>
    <mergeCell ref="E2:G2"/>
    <mergeCell ref="H2:H3"/>
    <mergeCell ref="Y1:AA1"/>
    <mergeCell ref="X2:AA2"/>
    <mergeCell ref="M2:N2"/>
    <mergeCell ref="O2:P2"/>
    <mergeCell ref="Q2:R2"/>
    <mergeCell ref="S2:S3"/>
    <mergeCell ref="W2:W3"/>
  </mergeCells>
  <hyperlinks>
    <hyperlink ref="Y1" location="'AMBALAJ LİSTESİ'!A1" display="'AMBALAJ LİSTESİ'!A1" xr:uid="{00000000-0004-0000-0000-000000000000}"/>
  </hyperlinks>
  <printOptions horizontalCentered="1"/>
  <pageMargins left="0" right="0" top="1.1811023622047245" bottom="0" header="0.31496062992125984" footer="0.31496062992125984"/>
  <pageSetup paperSize="9" orientation="landscape" r:id="rId2"/>
  <headerFooter>
    <oddHeader>&amp;L&amp;G&amp;R&amp;D</oddHeader>
  </headerFooter>
  <drawing r:id="rId3"/>
  <legacyDrawing r:id="rId4"/>
  <legacyDrawingHF r:id="rId5"/>
  <controls>
    <mc:AlternateContent xmlns:mc="http://schemas.openxmlformats.org/markup-compatibility/2006">
      <mc:Choice Requires="x14">
        <control shapeId="45059" r:id="rId6" name="CommandButton3">
          <controlPr defaultSize="0" autoLine="0" autoPict="0" r:id="rId7">
            <anchor moveWithCells="1">
              <from>
                <xdr:col>5</xdr:col>
                <xdr:colOff>133350</xdr:colOff>
                <xdr:row>28</xdr:row>
                <xdr:rowOff>95250</xdr:rowOff>
              </from>
              <to>
                <xdr:col>12</xdr:col>
                <xdr:colOff>142875</xdr:colOff>
                <xdr:row>31</xdr:row>
                <xdr:rowOff>0</xdr:rowOff>
              </to>
            </anchor>
          </controlPr>
        </control>
      </mc:Choice>
      <mc:Fallback>
        <control shapeId="45059" r:id="rId6" name="CommandButton3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r:id="rId9">
            <anchor moveWithCells="1">
              <from>
                <xdr:col>3</xdr:col>
                <xdr:colOff>314325</xdr:colOff>
                <xdr:row>28</xdr:row>
                <xdr:rowOff>95250</xdr:rowOff>
              </from>
              <to>
                <xdr:col>4</xdr:col>
                <xdr:colOff>209550</xdr:colOff>
                <xdr:row>31</xdr:row>
                <xdr:rowOff>0</xdr:rowOff>
              </to>
            </anchor>
          </controlPr>
        </control>
      </mc:Choice>
      <mc:Fallback>
        <control shapeId="45058" r:id="rId8" name="CommandButton2"/>
      </mc:Fallback>
    </mc:AlternateContent>
    <mc:AlternateContent xmlns:mc="http://schemas.openxmlformats.org/markup-compatibility/2006">
      <mc:Choice Requires="x14">
        <control shapeId="45057" r:id="rId10" name="CommandButton1">
          <controlPr defaultSize="0" autoLine="0" r:id="rId11">
            <anchor moveWithCells="1">
              <from>
                <xdr:col>1</xdr:col>
                <xdr:colOff>942975</xdr:colOff>
                <xdr:row>28</xdr:row>
                <xdr:rowOff>85725</xdr:rowOff>
              </from>
              <to>
                <xdr:col>2</xdr:col>
                <xdr:colOff>1790700</xdr:colOff>
                <xdr:row>30</xdr:row>
                <xdr:rowOff>152400</xdr:rowOff>
              </to>
            </anchor>
          </controlPr>
        </control>
      </mc:Choice>
      <mc:Fallback>
        <control shapeId="45057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7">
    <pageSetUpPr fitToPage="1"/>
  </sheetPr>
  <dimension ref="A2:S39"/>
  <sheetViews>
    <sheetView showGridLines="0" showZeros="0" topLeftCell="A8" zoomScaleNormal="100" workbookViewId="0">
      <selection activeCell="K16" sqref="K16"/>
    </sheetView>
  </sheetViews>
  <sheetFormatPr defaultRowHeight="15" x14ac:dyDescent="0.25"/>
  <cols>
    <col min="1" max="2" width="2.140625" style="64" customWidth="1"/>
    <col min="3" max="3" width="4.28515625" style="64" customWidth="1"/>
    <col min="4" max="4" width="4.5703125" customWidth="1"/>
    <col min="5" max="5" width="5.7109375" customWidth="1"/>
    <col min="6" max="6" width="5" hidden="1" customWidth="1"/>
    <col min="7" max="7" width="12.85546875" customWidth="1"/>
    <col min="8" max="8" width="17.85546875" hidden="1" customWidth="1"/>
    <col min="9" max="9" width="20.5703125" customWidth="1"/>
    <col min="10" max="10" width="20.42578125" hidden="1" customWidth="1"/>
    <col min="11" max="11" width="10.85546875" customWidth="1"/>
    <col min="12" max="12" width="8.5703125" hidden="1" customWidth="1"/>
    <col min="13" max="13" width="8.5703125" customWidth="1"/>
    <col min="14" max="14" width="34.42578125" customWidth="1"/>
    <col min="15" max="15" width="27.42578125" hidden="1" customWidth="1"/>
    <col min="16" max="16" width="6.7109375" hidden="1" customWidth="1"/>
    <col min="17" max="19" width="6.85546875" hidden="1" customWidth="1"/>
    <col min="20" max="20" width="5" customWidth="1"/>
  </cols>
  <sheetData>
    <row r="2" spans="1:19" ht="21" x14ac:dyDescent="0.35">
      <c r="I2" s="171" t="s">
        <v>103</v>
      </c>
      <c r="J2" s="171"/>
      <c r="K2" s="171"/>
      <c r="L2" s="171"/>
      <c r="M2" s="171"/>
      <c r="N2" s="171"/>
    </row>
    <row r="4" spans="1:19" x14ac:dyDescent="0.25">
      <c r="K4" s="67" t="s">
        <v>104</v>
      </c>
      <c r="M4" s="172">
        <f ca="1">TODAY()</f>
        <v>46142</v>
      </c>
      <c r="N4" s="172"/>
    </row>
    <row r="5" spans="1:19" x14ac:dyDescent="0.25">
      <c r="K5" s="67" t="s">
        <v>105</v>
      </c>
      <c r="M5" s="173" t="str">
        <f>(GİRİŞ!C2)</f>
        <v>PA581-5010</v>
      </c>
      <c r="N5" s="173"/>
    </row>
    <row r="6" spans="1:19" ht="15" customHeight="1" x14ac:dyDescent="0.25">
      <c r="K6" s="155" t="s">
        <v>184</v>
      </c>
      <c r="L6" s="138"/>
      <c r="M6" s="173" t="s">
        <v>181</v>
      </c>
      <c r="N6" s="173"/>
    </row>
    <row r="8" spans="1:19" ht="41.25" customHeight="1" x14ac:dyDescent="0.25">
      <c r="A8" s="7"/>
      <c r="B8" s="7"/>
      <c r="C8" s="60" t="s">
        <v>101</v>
      </c>
      <c r="D8" s="60" t="s">
        <v>80</v>
      </c>
      <c r="E8" s="60" t="s">
        <v>4</v>
      </c>
      <c r="F8" s="61" t="s">
        <v>4</v>
      </c>
      <c r="G8" s="60" t="s">
        <v>167</v>
      </c>
      <c r="H8" s="63" t="s">
        <v>81</v>
      </c>
      <c r="I8" s="60" t="s">
        <v>82</v>
      </c>
      <c r="J8" s="63" t="s">
        <v>82</v>
      </c>
      <c r="K8" s="60" t="s">
        <v>100</v>
      </c>
      <c r="L8" s="63" t="s">
        <v>83</v>
      </c>
      <c r="M8" s="156" t="s">
        <v>183</v>
      </c>
      <c r="N8" s="60" t="s">
        <v>0</v>
      </c>
      <c r="O8" s="62" t="s">
        <v>0</v>
      </c>
      <c r="P8" s="62"/>
      <c r="Q8" s="61" t="s">
        <v>166</v>
      </c>
      <c r="R8" s="61" t="s">
        <v>166</v>
      </c>
      <c r="S8" s="61" t="s">
        <v>166</v>
      </c>
    </row>
    <row r="9" spans="1:19" ht="18.75" customHeight="1" x14ac:dyDescent="0.25">
      <c r="A9" s="65">
        <v>1</v>
      </c>
      <c r="B9" s="65" t="s">
        <v>85</v>
      </c>
      <c r="C9" s="383">
        <v>1</v>
      </c>
      <c r="D9" s="159"/>
      <c r="E9" s="129" t="str">
        <f>IF(F9&gt;0,F9," ")</f>
        <v xml:space="preserve"> </v>
      </c>
      <c r="F9" s="130">
        <f>SUM(HESAPLAMA1!$Q$8)</f>
        <v>0</v>
      </c>
      <c r="G9" s="129" t="str">
        <f>IF(F9&gt;0,"KAPALI AHŞAP","")</f>
        <v/>
      </c>
      <c r="H9" s="130" t="str">
        <f>(HESAPLAMA1!$AP$38)</f>
        <v xml:space="preserve">KAPALI SANDIK </v>
      </c>
      <c r="I9" s="131" t="str">
        <f>IF(E9&gt;0,J9," ")</f>
        <v xml:space="preserve"> </v>
      </c>
      <c r="J9" s="132" t="str">
        <f>(HESAPLAMA1!$AR$22)</f>
        <v xml:space="preserve"> </v>
      </c>
      <c r="K9" s="134" t="str">
        <f>IFERROR(IF(E9&gt;0,L9," "),"")</f>
        <v/>
      </c>
      <c r="L9" s="133" t="str">
        <f>IFERROR((SUM(HESAPLAMA1!$AN$13)*F9),"")</f>
        <v/>
      </c>
      <c r="M9" s="157"/>
      <c r="N9" s="136">
        <f>IF(E9&gt;0,O9," ")</f>
        <v>0</v>
      </c>
      <c r="O9" s="122">
        <f>(HESAPLAMA1!$AP$40)</f>
        <v>0</v>
      </c>
      <c r="P9" s="115" t="e">
        <f>SUM(#REF!)</f>
        <v>#REF!</v>
      </c>
      <c r="Q9" s="117" t="str">
        <f t="shared" ref="Q9:Q33" si="0">IFERROR(IF(E9&gt;0,R9/E9," ")," ")</f>
        <v xml:space="preserve"> </v>
      </c>
      <c r="R9" s="118" t="e">
        <f>SUM(K9*#REF!)</f>
        <v>#VALUE!</v>
      </c>
      <c r="S9" s="117" t="str">
        <f t="shared" ref="S9:S33" si="1">IFERROR(SUM(Q9*E9)," ")</f>
        <v xml:space="preserve"> </v>
      </c>
    </row>
    <row r="10" spans="1:19" ht="18.75" customHeight="1" x14ac:dyDescent="0.25">
      <c r="A10" s="65">
        <v>2</v>
      </c>
      <c r="B10" s="65" t="s">
        <v>86</v>
      </c>
      <c r="C10" s="383">
        <v>2</v>
      </c>
      <c r="D10" s="159"/>
      <c r="E10" s="129" t="str">
        <f t="shared" ref="E10:E33" si="2">IF(F10&gt;0,F10," ")</f>
        <v xml:space="preserve"> </v>
      </c>
      <c r="F10" s="130">
        <f>SUM(HESAPLAMA2!$Q$8)</f>
        <v>0</v>
      </c>
      <c r="G10" s="129" t="str">
        <f t="shared" ref="G10:G33" si="3">IF(F10&gt;0,"KAPALI AHŞAP","")</f>
        <v/>
      </c>
      <c r="H10" s="130" t="str">
        <f>(HESAPLAMA2!$AP$38)</f>
        <v xml:space="preserve">KAPALI SANDIK </v>
      </c>
      <c r="I10" s="131" t="str">
        <f t="shared" ref="I10:I23" si="4">IF(E10&gt;0,J10," ")</f>
        <v xml:space="preserve"> </v>
      </c>
      <c r="J10" s="132" t="str">
        <f>(HESAPLAMA2!$AR$22)</f>
        <v xml:space="preserve"> </v>
      </c>
      <c r="K10" s="134" t="str">
        <f>IFERROR(IF(E10&gt;0,L10," "),"")</f>
        <v/>
      </c>
      <c r="L10" s="133" t="str">
        <f>IFERROR((SUM(HESAPLAMA2!$AN$13)*F10),"")</f>
        <v/>
      </c>
      <c r="M10" s="157"/>
      <c r="N10" s="136">
        <f t="shared" ref="N10:N23" si="5">IF(E10&gt;0,O10," ")</f>
        <v>0</v>
      </c>
      <c r="O10" s="122">
        <f>(HESAPLAMA2!$AP$40)</f>
        <v>0</v>
      </c>
      <c r="P10" s="115" t="e">
        <f>SUM(#REF!)</f>
        <v>#REF!</v>
      </c>
      <c r="Q10" s="116" t="str">
        <f t="shared" si="0"/>
        <v xml:space="preserve"> </v>
      </c>
      <c r="R10" s="112" t="e">
        <f>SUM(K10*#REF!)</f>
        <v>#VALUE!</v>
      </c>
      <c r="S10" s="116" t="str">
        <f t="shared" si="1"/>
        <v xml:space="preserve"> </v>
      </c>
    </row>
    <row r="11" spans="1:19" ht="18.75" customHeight="1" x14ac:dyDescent="0.25">
      <c r="A11" s="65">
        <v>3</v>
      </c>
      <c r="B11" s="65" t="s">
        <v>87</v>
      </c>
      <c r="C11" s="383">
        <v>3</v>
      </c>
      <c r="D11" s="159"/>
      <c r="E11" s="129" t="str">
        <f t="shared" si="2"/>
        <v xml:space="preserve"> </v>
      </c>
      <c r="F11" s="130">
        <f>SUM(HESAPLAMA3!$Q$8)</f>
        <v>0</v>
      </c>
      <c r="G11" s="129" t="str">
        <f t="shared" si="3"/>
        <v/>
      </c>
      <c r="H11" s="130" t="str">
        <f>(HESAPLAMA3!$AP$38)</f>
        <v xml:space="preserve">KAPALI SANDIK </v>
      </c>
      <c r="I11" s="131" t="str">
        <f t="shared" si="4"/>
        <v xml:space="preserve"> </v>
      </c>
      <c r="J11" s="132" t="str">
        <f>(HESAPLAMA3!$AR$22)</f>
        <v xml:space="preserve"> </v>
      </c>
      <c r="K11" s="134" t="str">
        <f t="shared" ref="K11:K33" si="6">IFERROR(IF(E11&gt;0,L11," "),"")</f>
        <v/>
      </c>
      <c r="L11" s="133" t="str">
        <f>IFERROR((SUM(HESAPLAMA3!$AN$13)*F11),"")</f>
        <v/>
      </c>
      <c r="M11" s="157"/>
      <c r="N11" s="136">
        <f t="shared" si="5"/>
        <v>0</v>
      </c>
      <c r="O11" s="122">
        <f>(HESAPLAMA3!$AP$40)</f>
        <v>0</v>
      </c>
      <c r="P11" s="115" t="e">
        <f>SUM(#REF!)</f>
        <v>#REF!</v>
      </c>
      <c r="Q11" s="116" t="str">
        <f t="shared" si="0"/>
        <v xml:space="preserve"> </v>
      </c>
      <c r="R11" s="112" t="e">
        <f>SUM(K11*#REF!)</f>
        <v>#VALUE!</v>
      </c>
      <c r="S11" s="116" t="str">
        <f t="shared" si="1"/>
        <v xml:space="preserve"> </v>
      </c>
    </row>
    <row r="12" spans="1:19" ht="18.75" customHeight="1" x14ac:dyDescent="0.25">
      <c r="A12" s="65">
        <v>4</v>
      </c>
      <c r="B12" s="65" t="s">
        <v>88</v>
      </c>
      <c r="C12" s="383">
        <v>4</v>
      </c>
      <c r="D12" s="159"/>
      <c r="E12" s="129" t="str">
        <f t="shared" si="2"/>
        <v xml:space="preserve"> </v>
      </c>
      <c r="F12" s="130">
        <f>SUM(HESAPLAMA4!$Q$8)</f>
        <v>0</v>
      </c>
      <c r="G12" s="129" t="str">
        <f t="shared" si="3"/>
        <v/>
      </c>
      <c r="H12" s="130" t="str">
        <f>(HESAPLAMA4!$AP$38)</f>
        <v xml:space="preserve">KAPALI SANDIK </v>
      </c>
      <c r="I12" s="131" t="str">
        <f t="shared" si="4"/>
        <v xml:space="preserve"> </v>
      </c>
      <c r="J12" s="132" t="str">
        <f>(HESAPLAMA4!$AR$22)</f>
        <v xml:space="preserve"> </v>
      </c>
      <c r="K12" s="134" t="str">
        <f t="shared" si="6"/>
        <v/>
      </c>
      <c r="L12" s="133" t="str">
        <f>IFERROR((SUM(HESAPLAMA4!$AN$13)*F12),"")</f>
        <v/>
      </c>
      <c r="M12" s="157"/>
      <c r="N12" s="136">
        <f t="shared" si="5"/>
        <v>0</v>
      </c>
      <c r="O12" s="122">
        <f>(HESAPLAMA4!$AP$40)</f>
        <v>0</v>
      </c>
      <c r="P12" s="115" t="e">
        <f>SUM(#REF!)</f>
        <v>#REF!</v>
      </c>
      <c r="Q12" s="116" t="str">
        <f t="shared" si="0"/>
        <v xml:space="preserve"> </v>
      </c>
      <c r="R12" s="112" t="e">
        <f>SUM(K12*#REF!)</f>
        <v>#VALUE!</v>
      </c>
      <c r="S12" s="116" t="str">
        <f t="shared" si="1"/>
        <v xml:space="preserve"> </v>
      </c>
    </row>
    <row r="13" spans="1:19" ht="18.75" customHeight="1" x14ac:dyDescent="0.25">
      <c r="A13" s="65">
        <v>5</v>
      </c>
      <c r="B13" s="65" t="s">
        <v>89</v>
      </c>
      <c r="C13" s="383">
        <v>5</v>
      </c>
      <c r="D13" s="159"/>
      <c r="E13" s="129" t="str">
        <f t="shared" si="2"/>
        <v xml:space="preserve"> </v>
      </c>
      <c r="F13" s="130">
        <f>SUM(HESAPLAMA5!$Q$8)</f>
        <v>0</v>
      </c>
      <c r="G13" s="129" t="str">
        <f t="shared" si="3"/>
        <v/>
      </c>
      <c r="H13" s="130" t="str">
        <f>(HESAPLAMA5!$AP$38)</f>
        <v xml:space="preserve">KAPALI SANDIK </v>
      </c>
      <c r="I13" s="131" t="str">
        <f t="shared" si="4"/>
        <v xml:space="preserve"> </v>
      </c>
      <c r="J13" s="132" t="str">
        <f>(HESAPLAMA5!$AR$22)</f>
        <v xml:space="preserve"> </v>
      </c>
      <c r="K13" s="134" t="str">
        <f t="shared" si="6"/>
        <v/>
      </c>
      <c r="L13" s="133" t="str">
        <f>IFERROR((SUM(HESAPLAMA5!$AN$13)*F13),"")</f>
        <v/>
      </c>
      <c r="M13" s="157"/>
      <c r="N13" s="136">
        <f t="shared" si="5"/>
        <v>0</v>
      </c>
      <c r="O13" s="122">
        <f>(HESAPLAMA5!$AP$40)</f>
        <v>0</v>
      </c>
      <c r="P13" s="115" t="e">
        <f>SUM(#REF!)</f>
        <v>#REF!</v>
      </c>
      <c r="Q13" s="116" t="str">
        <f t="shared" si="0"/>
        <v xml:space="preserve"> </v>
      </c>
      <c r="R13" s="112" t="e">
        <f>SUM(K13*#REF!)</f>
        <v>#VALUE!</v>
      </c>
      <c r="S13" s="116" t="str">
        <f t="shared" si="1"/>
        <v xml:space="preserve"> </v>
      </c>
    </row>
    <row r="14" spans="1:19" ht="18.75" customHeight="1" x14ac:dyDescent="0.25">
      <c r="A14" s="65">
        <v>6</v>
      </c>
      <c r="B14" s="65" t="s">
        <v>90</v>
      </c>
      <c r="C14" s="383">
        <v>6</v>
      </c>
      <c r="D14" s="159"/>
      <c r="E14" s="129" t="str">
        <f t="shared" si="2"/>
        <v xml:space="preserve"> </v>
      </c>
      <c r="F14" s="130">
        <f>SUM(HESAPLAMA6!$Q$8)</f>
        <v>0</v>
      </c>
      <c r="G14" s="129" t="str">
        <f t="shared" si="3"/>
        <v/>
      </c>
      <c r="H14" s="130" t="str">
        <f>(HESAPLAMA6!$AP$38)</f>
        <v xml:space="preserve">KAPALI SANDIK </v>
      </c>
      <c r="I14" s="131" t="str">
        <f t="shared" si="4"/>
        <v xml:space="preserve"> </v>
      </c>
      <c r="J14" s="132" t="str">
        <f>(HESAPLAMA6!$AR$22)</f>
        <v xml:space="preserve"> </v>
      </c>
      <c r="K14" s="134" t="str">
        <f t="shared" si="6"/>
        <v/>
      </c>
      <c r="L14" s="133" t="str">
        <f>IFERROR((SUM(HESAPLAMA6!$AN$13)*F14),"")</f>
        <v/>
      </c>
      <c r="M14" s="157"/>
      <c r="N14" s="136">
        <f t="shared" si="5"/>
        <v>0</v>
      </c>
      <c r="O14" s="122">
        <f>(HESAPLAMA6!$AP$40)</f>
        <v>0</v>
      </c>
      <c r="P14" s="115" t="e">
        <f>SUM(#REF!)</f>
        <v>#REF!</v>
      </c>
      <c r="Q14" s="116" t="str">
        <f t="shared" si="0"/>
        <v xml:space="preserve"> </v>
      </c>
      <c r="R14" s="112" t="e">
        <f>SUM(K14*#REF!)</f>
        <v>#VALUE!</v>
      </c>
      <c r="S14" s="116" t="str">
        <f t="shared" si="1"/>
        <v xml:space="preserve"> </v>
      </c>
    </row>
    <row r="15" spans="1:19" ht="18.75" customHeight="1" x14ac:dyDescent="0.25">
      <c r="A15" s="65">
        <v>7</v>
      </c>
      <c r="B15" s="65" t="s">
        <v>91</v>
      </c>
      <c r="C15" s="383">
        <v>7</v>
      </c>
      <c r="D15" s="159"/>
      <c r="E15" s="129" t="str">
        <f t="shared" si="2"/>
        <v xml:space="preserve"> </v>
      </c>
      <c r="F15" s="130">
        <f>SUM(HESAPLAMA7!$Q$8)</f>
        <v>0</v>
      </c>
      <c r="G15" s="129" t="str">
        <f t="shared" si="3"/>
        <v/>
      </c>
      <c r="H15" s="130" t="str">
        <f>(HESAPLAMA7!$AP$38)</f>
        <v xml:space="preserve">KAPALI SANDIK </v>
      </c>
      <c r="I15" s="131" t="str">
        <f t="shared" si="4"/>
        <v xml:space="preserve"> </v>
      </c>
      <c r="J15" s="132" t="str">
        <f>(HESAPLAMA7!$AR$22)</f>
        <v xml:space="preserve"> </v>
      </c>
      <c r="K15" s="134" t="str">
        <f t="shared" si="6"/>
        <v/>
      </c>
      <c r="L15" s="133" t="str">
        <f>IFERROR((SUM(HESAPLAMA7!$AN$13)*F15),"")</f>
        <v/>
      </c>
      <c r="M15" s="157"/>
      <c r="N15" s="136">
        <f t="shared" si="5"/>
        <v>0</v>
      </c>
      <c r="O15" s="122">
        <f>(HESAPLAMA7!$AP$40)</f>
        <v>0</v>
      </c>
      <c r="P15" s="115" t="e">
        <f>SUM(#REF!)</f>
        <v>#REF!</v>
      </c>
      <c r="Q15" s="116" t="str">
        <f t="shared" si="0"/>
        <v xml:space="preserve"> </v>
      </c>
      <c r="R15" s="112" t="e">
        <f>SUM(K15*#REF!)</f>
        <v>#VALUE!</v>
      </c>
      <c r="S15" s="116" t="str">
        <f t="shared" si="1"/>
        <v xml:space="preserve"> </v>
      </c>
    </row>
    <row r="16" spans="1:19" ht="18.75" customHeight="1" x14ac:dyDescent="0.25">
      <c r="A16" s="65">
        <v>8</v>
      </c>
      <c r="B16" s="65" t="s">
        <v>92</v>
      </c>
      <c r="C16" s="383">
        <v>8</v>
      </c>
      <c r="D16" s="159"/>
      <c r="E16" s="129" t="str">
        <f t="shared" si="2"/>
        <v xml:space="preserve"> </v>
      </c>
      <c r="F16" s="130">
        <f>SUM(HESAPLAMA8!$Q$8)</f>
        <v>0</v>
      </c>
      <c r="G16" s="129" t="str">
        <f t="shared" si="3"/>
        <v/>
      </c>
      <c r="H16" s="130" t="str">
        <f>(HESAPLAMA8!$AP$38)</f>
        <v xml:space="preserve">KAPALI SANDIK </v>
      </c>
      <c r="I16" s="131" t="str">
        <f t="shared" si="4"/>
        <v xml:space="preserve"> </v>
      </c>
      <c r="J16" s="132" t="str">
        <f>(HESAPLAMA8!$AR$22)</f>
        <v xml:space="preserve"> </v>
      </c>
      <c r="K16" s="134" t="str">
        <f t="shared" si="6"/>
        <v/>
      </c>
      <c r="L16" s="133" t="str">
        <f>IFERROR((SUM(HESAPLAMA8!$AN$13)*F16),"")</f>
        <v/>
      </c>
      <c r="M16" s="157"/>
      <c r="N16" s="136">
        <f t="shared" si="5"/>
        <v>0</v>
      </c>
      <c r="O16" s="122">
        <f>(HESAPLAMA8!$AP$40)</f>
        <v>0</v>
      </c>
      <c r="P16" s="115" t="e">
        <f>SUM(#REF!)</f>
        <v>#REF!</v>
      </c>
      <c r="Q16" s="116" t="str">
        <f t="shared" si="0"/>
        <v xml:space="preserve"> </v>
      </c>
      <c r="R16" s="112" t="e">
        <f>SUM(K16*#REF!)</f>
        <v>#VALUE!</v>
      </c>
      <c r="S16" s="116" t="str">
        <f t="shared" si="1"/>
        <v xml:space="preserve"> </v>
      </c>
    </row>
    <row r="17" spans="1:19" ht="18.75" customHeight="1" x14ac:dyDescent="0.25">
      <c r="A17" s="65">
        <v>9</v>
      </c>
      <c r="B17" s="65" t="s">
        <v>93</v>
      </c>
      <c r="C17" s="383">
        <v>9</v>
      </c>
      <c r="D17" s="159"/>
      <c r="E17" s="129" t="str">
        <f t="shared" si="2"/>
        <v xml:space="preserve"> </v>
      </c>
      <c r="F17" s="130">
        <f>SUM(HESAPLAMA9!$Q$8)</f>
        <v>0</v>
      </c>
      <c r="G17" s="129" t="str">
        <f t="shared" si="3"/>
        <v/>
      </c>
      <c r="H17" s="130" t="str">
        <f>(HESAPLAMA9!$AP$38)</f>
        <v xml:space="preserve">KAPALI SANDIK </v>
      </c>
      <c r="I17" s="131" t="str">
        <f t="shared" si="4"/>
        <v xml:space="preserve"> </v>
      </c>
      <c r="J17" s="132" t="str">
        <f>(HESAPLAMA9!$AR$22)</f>
        <v xml:space="preserve"> </v>
      </c>
      <c r="K17" s="134" t="str">
        <f t="shared" si="6"/>
        <v/>
      </c>
      <c r="L17" s="133" t="str">
        <f>IFERROR((SUM(HESAPLAMA9!$AN$13)*F17),"")</f>
        <v/>
      </c>
      <c r="M17" s="157"/>
      <c r="N17" s="136">
        <f t="shared" si="5"/>
        <v>0</v>
      </c>
      <c r="O17" s="122">
        <f>(HESAPLAMA9!$AP$40)</f>
        <v>0</v>
      </c>
      <c r="P17" s="115" t="e">
        <f>SUM(#REF!)</f>
        <v>#REF!</v>
      </c>
      <c r="Q17" s="116" t="str">
        <f t="shared" si="0"/>
        <v xml:space="preserve"> </v>
      </c>
      <c r="R17" s="112" t="e">
        <f>SUM(K17*#REF!)</f>
        <v>#VALUE!</v>
      </c>
      <c r="S17" s="116" t="str">
        <f t="shared" si="1"/>
        <v xml:space="preserve"> </v>
      </c>
    </row>
    <row r="18" spans="1:19" ht="18.75" customHeight="1" x14ac:dyDescent="0.25">
      <c r="A18" s="65">
        <v>10</v>
      </c>
      <c r="B18" s="65" t="s">
        <v>94</v>
      </c>
      <c r="C18" s="383">
        <v>10</v>
      </c>
      <c r="D18" s="159"/>
      <c r="E18" s="129" t="str">
        <f t="shared" si="2"/>
        <v xml:space="preserve"> </v>
      </c>
      <c r="F18" s="130">
        <f>SUM(HESAPLAMA10!$Q$8)</f>
        <v>0</v>
      </c>
      <c r="G18" s="129" t="str">
        <f t="shared" si="3"/>
        <v/>
      </c>
      <c r="H18" s="130" t="str">
        <f>(HESAPLAMA10!$AP$38)</f>
        <v xml:space="preserve">KAPALI SANDIK </v>
      </c>
      <c r="I18" s="131" t="str">
        <f t="shared" si="4"/>
        <v xml:space="preserve"> </v>
      </c>
      <c r="J18" s="132" t="str">
        <f>(HESAPLAMA10!$AR$22)</f>
        <v xml:space="preserve"> </v>
      </c>
      <c r="K18" s="135" t="str">
        <f t="shared" si="6"/>
        <v/>
      </c>
      <c r="L18" s="133" t="str">
        <f>IFERROR((SUM(HESAPLAMA10!$AN$13)*F18),"")</f>
        <v/>
      </c>
      <c r="M18" s="157"/>
      <c r="N18" s="136">
        <f t="shared" si="5"/>
        <v>0</v>
      </c>
      <c r="O18" s="122">
        <f>(HESAPLAMA10!$AP$40)</f>
        <v>0</v>
      </c>
      <c r="P18" s="115" t="e">
        <f>SUM(#REF!)</f>
        <v>#REF!</v>
      </c>
      <c r="Q18" s="116" t="str">
        <f t="shared" si="0"/>
        <v xml:space="preserve"> </v>
      </c>
      <c r="R18" s="112" t="e">
        <f>SUM(K18*#REF!)</f>
        <v>#VALUE!</v>
      </c>
      <c r="S18" s="116" t="str">
        <f t="shared" si="1"/>
        <v xml:space="preserve"> </v>
      </c>
    </row>
    <row r="19" spans="1:19" ht="18.75" customHeight="1" x14ac:dyDescent="0.25">
      <c r="A19" s="65">
        <v>11</v>
      </c>
      <c r="B19" s="65" t="s">
        <v>95</v>
      </c>
      <c r="C19" s="383">
        <v>11</v>
      </c>
      <c r="D19" s="159"/>
      <c r="E19" s="129" t="str">
        <f t="shared" si="2"/>
        <v xml:space="preserve"> </v>
      </c>
      <c r="F19" s="130">
        <f>SUM(HESAPLAMA11!$Q$8)</f>
        <v>0</v>
      </c>
      <c r="G19" s="129" t="str">
        <f t="shared" si="3"/>
        <v/>
      </c>
      <c r="H19" s="130" t="str">
        <f>(HESAPLAMA11!$AP$38)</f>
        <v xml:space="preserve">KAPALI SANDIK </v>
      </c>
      <c r="I19" s="131" t="str">
        <f t="shared" si="4"/>
        <v xml:space="preserve"> </v>
      </c>
      <c r="J19" s="130" t="str">
        <f>(HESAPLAMA11!$AR$22)</f>
        <v xml:space="preserve"> </v>
      </c>
      <c r="K19" s="134" t="str">
        <f t="shared" si="6"/>
        <v/>
      </c>
      <c r="L19" s="132" t="str">
        <f>IFERROR((SUM(HESAPLAMA11!$AN$13)*F19),"")</f>
        <v/>
      </c>
      <c r="M19" s="157"/>
      <c r="N19" s="136">
        <f t="shared" si="5"/>
        <v>0</v>
      </c>
      <c r="O19" s="133">
        <f>(HESAPLAMA11!$AP$40)</f>
        <v>0</v>
      </c>
      <c r="P19" s="136" t="e">
        <f>SUM(#REF!)</f>
        <v>#REF!</v>
      </c>
      <c r="Q19" s="116" t="str">
        <f t="shared" si="0"/>
        <v xml:space="preserve"> </v>
      </c>
      <c r="R19" s="112" t="e">
        <f>SUM(K19*#REF!)</f>
        <v>#VALUE!</v>
      </c>
      <c r="S19" s="116" t="str">
        <f t="shared" si="1"/>
        <v xml:space="preserve"> </v>
      </c>
    </row>
    <row r="20" spans="1:19" ht="18.75" customHeight="1" x14ac:dyDescent="0.25">
      <c r="A20" s="65">
        <v>12</v>
      </c>
      <c r="B20" s="65" t="s">
        <v>96</v>
      </c>
      <c r="C20" s="383">
        <v>12</v>
      </c>
      <c r="D20" s="159"/>
      <c r="E20" s="129" t="str">
        <f t="shared" si="2"/>
        <v xml:space="preserve"> </v>
      </c>
      <c r="F20" s="130">
        <f>SUM(HESAPLAMA12!$Q$8)</f>
        <v>0</v>
      </c>
      <c r="G20" s="129" t="str">
        <f t="shared" si="3"/>
        <v/>
      </c>
      <c r="H20" s="130" t="str">
        <f>(HESAPLAMA12!$AP$38)</f>
        <v xml:space="preserve">KAPALI SANDIK </v>
      </c>
      <c r="I20" s="131" t="str">
        <f t="shared" si="4"/>
        <v xml:space="preserve"> </v>
      </c>
      <c r="J20" s="132" t="str">
        <f>(HESAPLAMA12!$AR$22)</f>
        <v xml:space="preserve"> </v>
      </c>
      <c r="K20" s="135" t="str">
        <f t="shared" si="6"/>
        <v/>
      </c>
      <c r="L20" s="133" t="str">
        <f>IFERROR((SUM(HESAPLAMA12!$AN$13)*F20),"")</f>
        <v/>
      </c>
      <c r="M20" s="157"/>
      <c r="N20" s="136">
        <f t="shared" si="5"/>
        <v>0</v>
      </c>
      <c r="O20" s="122">
        <f>(HESAPLAMA12!$AP$40)</f>
        <v>0</v>
      </c>
      <c r="P20" s="115" t="e">
        <f>SUM(#REF!)</f>
        <v>#REF!</v>
      </c>
      <c r="Q20" s="116" t="str">
        <f t="shared" si="0"/>
        <v xml:space="preserve"> </v>
      </c>
      <c r="R20" s="112" t="e">
        <f>SUM(K20*#REF!)</f>
        <v>#VALUE!</v>
      </c>
      <c r="S20" s="116" t="str">
        <f t="shared" si="1"/>
        <v xml:space="preserve"> </v>
      </c>
    </row>
    <row r="21" spans="1:19" ht="18.75" customHeight="1" x14ac:dyDescent="0.25">
      <c r="A21" s="65">
        <v>13</v>
      </c>
      <c r="B21" s="65" t="s">
        <v>97</v>
      </c>
      <c r="C21" s="383">
        <v>13</v>
      </c>
      <c r="D21" s="159"/>
      <c r="E21" s="129" t="str">
        <f t="shared" si="2"/>
        <v xml:space="preserve"> </v>
      </c>
      <c r="F21" s="130">
        <f>SUM(HESAPLAMA13!$Q$8)</f>
        <v>0</v>
      </c>
      <c r="G21" s="129" t="str">
        <f t="shared" si="3"/>
        <v/>
      </c>
      <c r="H21" s="130" t="str">
        <f>(HESAPLAMA13!$AP$38)</f>
        <v xml:space="preserve">KAPALI SANDIK </v>
      </c>
      <c r="I21" s="131" t="str">
        <f t="shared" si="4"/>
        <v xml:space="preserve"> </v>
      </c>
      <c r="J21" s="132" t="str">
        <f>(HESAPLAMA13!$AR$22)</f>
        <v xml:space="preserve"> </v>
      </c>
      <c r="K21" s="134" t="str">
        <f t="shared" si="6"/>
        <v/>
      </c>
      <c r="L21" s="133" t="str">
        <f>IFERROR((SUM(HESAPLAMA13!$AN$13)*F21),"")</f>
        <v/>
      </c>
      <c r="M21" s="157"/>
      <c r="N21" s="136">
        <f t="shared" si="5"/>
        <v>0</v>
      </c>
      <c r="O21" s="122">
        <f>(HESAPLAMA13!$AP$40)</f>
        <v>0</v>
      </c>
      <c r="P21" s="115" t="e">
        <f>SUM(#REF!)</f>
        <v>#REF!</v>
      </c>
      <c r="Q21" s="116" t="str">
        <f t="shared" si="0"/>
        <v xml:space="preserve"> </v>
      </c>
      <c r="R21" s="112" t="e">
        <f>SUM(K21*#REF!)</f>
        <v>#VALUE!</v>
      </c>
      <c r="S21" s="116" t="str">
        <f t="shared" si="1"/>
        <v xml:space="preserve"> </v>
      </c>
    </row>
    <row r="22" spans="1:19" ht="18.75" customHeight="1" x14ac:dyDescent="0.25">
      <c r="A22" s="65">
        <v>14</v>
      </c>
      <c r="B22" s="65" t="s">
        <v>98</v>
      </c>
      <c r="C22" s="383">
        <v>14</v>
      </c>
      <c r="D22" s="159"/>
      <c r="E22" s="129" t="str">
        <f t="shared" si="2"/>
        <v xml:space="preserve"> </v>
      </c>
      <c r="F22" s="130">
        <f>SUM(HESAPLAMA14!$Q$8)</f>
        <v>0</v>
      </c>
      <c r="G22" s="129" t="str">
        <f t="shared" si="3"/>
        <v/>
      </c>
      <c r="H22" s="130" t="str">
        <f>(HESAPLAMA14!$AP$38)</f>
        <v xml:space="preserve">KAPALI SANDIK </v>
      </c>
      <c r="I22" s="131" t="str">
        <f t="shared" si="4"/>
        <v xml:space="preserve"> </v>
      </c>
      <c r="J22" s="132" t="str">
        <f>(HESAPLAMA14!$AR$22)</f>
        <v xml:space="preserve"> </v>
      </c>
      <c r="K22" s="134" t="str">
        <f t="shared" si="6"/>
        <v/>
      </c>
      <c r="L22" s="133" t="str">
        <f>IFERROR((SUM(HESAPLAMA14!$AN$13)*F22),"")</f>
        <v/>
      </c>
      <c r="M22" s="157"/>
      <c r="N22" s="136">
        <f t="shared" si="5"/>
        <v>0</v>
      </c>
      <c r="O22" s="122">
        <f>(HESAPLAMA14!$AP$40)</f>
        <v>0</v>
      </c>
      <c r="P22" s="115" t="e">
        <f>SUM(#REF!)</f>
        <v>#REF!</v>
      </c>
      <c r="Q22" s="116" t="str">
        <f t="shared" si="0"/>
        <v xml:space="preserve"> </v>
      </c>
      <c r="R22" s="112" t="e">
        <f>SUM(K22*#REF!)</f>
        <v>#VALUE!</v>
      </c>
      <c r="S22" s="116" t="str">
        <f t="shared" si="1"/>
        <v xml:space="preserve"> </v>
      </c>
    </row>
    <row r="23" spans="1:19" ht="18.75" customHeight="1" x14ac:dyDescent="0.25">
      <c r="A23" s="66">
        <v>15</v>
      </c>
      <c r="B23" s="66" t="s">
        <v>99</v>
      </c>
      <c r="C23" s="383">
        <v>15</v>
      </c>
      <c r="D23" s="159"/>
      <c r="E23" s="129" t="str">
        <f t="shared" si="2"/>
        <v xml:space="preserve"> </v>
      </c>
      <c r="F23" s="130">
        <f>SUM(HESAPLAMA15!$Q$8)</f>
        <v>0</v>
      </c>
      <c r="G23" s="129" t="str">
        <f t="shared" si="3"/>
        <v/>
      </c>
      <c r="H23" s="130" t="str">
        <f>(HESAPLAMA15!$AP$38)</f>
        <v xml:space="preserve">KAPALI SANDIK </v>
      </c>
      <c r="I23" s="131" t="str">
        <f t="shared" si="4"/>
        <v xml:space="preserve"> </v>
      </c>
      <c r="J23" s="132" t="str">
        <f>(HESAPLAMA15!$AR$22)</f>
        <v xml:space="preserve"> </v>
      </c>
      <c r="K23" s="134" t="str">
        <f t="shared" si="6"/>
        <v/>
      </c>
      <c r="L23" s="133" t="str">
        <f>IFERROR((SUM(HESAPLAMA15!$AN$13)*F23),"")</f>
        <v/>
      </c>
      <c r="M23" s="157"/>
      <c r="N23" s="136">
        <f t="shared" si="5"/>
        <v>0</v>
      </c>
      <c r="O23" s="122">
        <f>(HESAPLAMA15!$AP$40)</f>
        <v>0</v>
      </c>
      <c r="P23" s="115" t="e">
        <f>SUM(#REF!)</f>
        <v>#REF!</v>
      </c>
      <c r="Q23" s="116" t="str">
        <f t="shared" si="0"/>
        <v xml:space="preserve"> </v>
      </c>
      <c r="R23" s="112" t="e">
        <f>SUM(K23*#REF!)</f>
        <v>#VALUE!</v>
      </c>
      <c r="S23" s="116" t="str">
        <f t="shared" si="1"/>
        <v xml:space="preserve"> </v>
      </c>
    </row>
    <row r="24" spans="1:19" ht="18.75" customHeight="1" x14ac:dyDescent="0.25">
      <c r="A24" s="66">
        <v>16</v>
      </c>
      <c r="B24" s="66"/>
      <c r="C24" s="383">
        <v>16</v>
      </c>
      <c r="D24" s="159"/>
      <c r="E24" s="129" t="str">
        <f t="shared" si="2"/>
        <v xml:space="preserve"> </v>
      </c>
      <c r="F24" s="130">
        <f>SUM(HESAPLAMA16!$Q$8)</f>
        <v>0</v>
      </c>
      <c r="G24" s="129" t="str">
        <f t="shared" si="3"/>
        <v/>
      </c>
      <c r="H24" s="130" t="str">
        <f>(HESAPLAMA16!$AP$38)</f>
        <v xml:space="preserve">KAPALI SANDIK </v>
      </c>
      <c r="I24" s="131" t="str">
        <f t="shared" ref="I24:I33" si="7">IF(E24&gt;0,J24," ")</f>
        <v xml:space="preserve"> </v>
      </c>
      <c r="J24" s="132" t="str">
        <f>(HESAPLAMA16!$AR$22)</f>
        <v xml:space="preserve"> </v>
      </c>
      <c r="K24" s="134" t="str">
        <f t="shared" si="6"/>
        <v/>
      </c>
      <c r="L24" s="133" t="str">
        <f>IFERROR((SUM(HESAPLAMA16!$AN$13)*F24),"")</f>
        <v/>
      </c>
      <c r="M24" s="157"/>
      <c r="N24" s="136">
        <f t="shared" ref="N24:N33" si="8">IF(E24&gt;0,O24," ")</f>
        <v>0</v>
      </c>
      <c r="O24" s="122">
        <f>(HESAPLAMA16!$AP$40)</f>
        <v>0</v>
      </c>
      <c r="P24" s="115" t="e">
        <f>SUM(#REF!)</f>
        <v>#REF!</v>
      </c>
      <c r="Q24" s="116" t="str">
        <f t="shared" si="0"/>
        <v xml:space="preserve"> </v>
      </c>
      <c r="R24" s="112" t="e">
        <f>SUM(K24*#REF!)</f>
        <v>#VALUE!</v>
      </c>
      <c r="S24" s="116" t="str">
        <f t="shared" si="1"/>
        <v xml:space="preserve"> </v>
      </c>
    </row>
    <row r="25" spans="1:19" ht="18.75" customHeight="1" x14ac:dyDescent="0.25">
      <c r="A25" s="66">
        <v>17</v>
      </c>
      <c r="B25" s="66"/>
      <c r="C25" s="383">
        <v>17</v>
      </c>
      <c r="D25" s="159"/>
      <c r="E25" s="144" t="str">
        <f t="shared" si="2"/>
        <v xml:space="preserve"> </v>
      </c>
      <c r="F25" s="130">
        <f>SUM(HESAPLAMA17!$Q$8)</f>
        <v>0</v>
      </c>
      <c r="G25" s="129" t="str">
        <f t="shared" si="3"/>
        <v/>
      </c>
      <c r="H25" s="130" t="str">
        <f>(HESAPLAMA17!$AP$38)</f>
        <v xml:space="preserve">KAPALI SANDIK </v>
      </c>
      <c r="I25" s="131" t="str">
        <f t="shared" si="7"/>
        <v xml:space="preserve"> </v>
      </c>
      <c r="J25" s="132" t="str">
        <f>(HESAPLAMA17!$AR$22)</f>
        <v xml:space="preserve"> </v>
      </c>
      <c r="K25" s="134" t="str">
        <f t="shared" si="6"/>
        <v/>
      </c>
      <c r="L25" s="133" t="str">
        <f>IFERROR((SUM(HESAPLAMA17!$AN$13)*F25),"")</f>
        <v/>
      </c>
      <c r="M25" s="157"/>
      <c r="N25" s="136">
        <f t="shared" si="8"/>
        <v>0</v>
      </c>
      <c r="O25" s="122">
        <f>(HESAPLAMA17!$AP$40)</f>
        <v>0</v>
      </c>
      <c r="P25" s="115" t="e">
        <f>SUM(#REF!)</f>
        <v>#REF!</v>
      </c>
      <c r="Q25" s="116" t="str">
        <f t="shared" si="0"/>
        <v xml:space="preserve"> </v>
      </c>
      <c r="R25" s="112" t="e">
        <f>SUM(K25*#REF!)</f>
        <v>#VALUE!</v>
      </c>
      <c r="S25" s="116" t="str">
        <f t="shared" si="1"/>
        <v xml:space="preserve"> </v>
      </c>
    </row>
    <row r="26" spans="1:19" ht="18.75" customHeight="1" x14ac:dyDescent="0.25">
      <c r="A26" s="66">
        <v>18</v>
      </c>
      <c r="B26" s="66"/>
      <c r="C26" s="383">
        <v>18</v>
      </c>
      <c r="D26" s="159"/>
      <c r="E26" s="129" t="str">
        <f t="shared" si="2"/>
        <v xml:space="preserve"> </v>
      </c>
      <c r="F26" s="130">
        <f>SUM(HESAPLAMA18!$Q$8)</f>
        <v>0</v>
      </c>
      <c r="G26" s="129" t="str">
        <f t="shared" si="3"/>
        <v/>
      </c>
      <c r="H26" s="130" t="str">
        <f>(HESAPLAMA18!$AP$38)</f>
        <v xml:space="preserve">KAPALI SANDIK </v>
      </c>
      <c r="I26" s="131" t="str">
        <f t="shared" si="7"/>
        <v xml:space="preserve"> </v>
      </c>
      <c r="J26" s="132" t="str">
        <f>(HESAPLAMA18!$AR$22)</f>
        <v xml:space="preserve"> </v>
      </c>
      <c r="K26" s="134" t="str">
        <f t="shared" si="6"/>
        <v/>
      </c>
      <c r="L26" s="133" t="str">
        <f>IFERROR((SUM(HESAPLAMA18!$AN$13)*F26),"")</f>
        <v/>
      </c>
      <c r="M26" s="157"/>
      <c r="N26" s="136">
        <f t="shared" si="8"/>
        <v>0</v>
      </c>
      <c r="O26" s="122">
        <f>(HESAPLAMA18!$AP$40)</f>
        <v>0</v>
      </c>
      <c r="P26" s="115" t="e">
        <f>SUM(#REF!)</f>
        <v>#REF!</v>
      </c>
      <c r="Q26" s="116" t="str">
        <f t="shared" si="0"/>
        <v xml:space="preserve"> </v>
      </c>
      <c r="R26" s="112" t="e">
        <f>SUM(K26*#REF!)</f>
        <v>#VALUE!</v>
      </c>
      <c r="S26" s="116" t="str">
        <f t="shared" si="1"/>
        <v xml:space="preserve"> </v>
      </c>
    </row>
    <row r="27" spans="1:19" ht="18.75" customHeight="1" x14ac:dyDescent="0.25">
      <c r="A27" s="66">
        <v>19</v>
      </c>
      <c r="B27" s="66"/>
      <c r="C27" s="383">
        <v>19</v>
      </c>
      <c r="D27" s="159"/>
      <c r="E27" s="129" t="str">
        <f t="shared" si="2"/>
        <v xml:space="preserve"> </v>
      </c>
      <c r="F27" s="130">
        <f>SUM(HESAPLAMA19!$Q$8)</f>
        <v>0</v>
      </c>
      <c r="G27" s="129" t="str">
        <f t="shared" si="3"/>
        <v/>
      </c>
      <c r="H27" s="130" t="str">
        <f>(HESAPLAMA19!$AP$38)</f>
        <v xml:space="preserve">KAPALI SANDIK </v>
      </c>
      <c r="I27" s="131" t="str">
        <f t="shared" si="7"/>
        <v xml:space="preserve"> </v>
      </c>
      <c r="J27" s="132" t="str">
        <f>(HESAPLAMA19!$AR$22)</f>
        <v xml:space="preserve"> </v>
      </c>
      <c r="K27" s="134" t="str">
        <f t="shared" si="6"/>
        <v/>
      </c>
      <c r="L27" s="133" t="str">
        <f>IFERROR((SUM(HESAPLAMA19!$AN$13)*F27),"")</f>
        <v/>
      </c>
      <c r="M27" s="157"/>
      <c r="N27" s="136">
        <f t="shared" si="8"/>
        <v>0</v>
      </c>
      <c r="O27" s="122">
        <f>(HESAPLAMA19!$AP$40)</f>
        <v>0</v>
      </c>
      <c r="P27" s="115" t="e">
        <f>SUM(#REF!)</f>
        <v>#REF!</v>
      </c>
      <c r="Q27" s="116" t="str">
        <f t="shared" si="0"/>
        <v xml:space="preserve"> </v>
      </c>
      <c r="R27" s="112" t="e">
        <f>SUM(K27*#REF!)</f>
        <v>#VALUE!</v>
      </c>
      <c r="S27" s="116" t="str">
        <f t="shared" si="1"/>
        <v xml:space="preserve"> </v>
      </c>
    </row>
    <row r="28" spans="1:19" ht="18.75" customHeight="1" x14ac:dyDescent="0.25">
      <c r="A28" s="66">
        <v>20</v>
      </c>
      <c r="B28" s="66"/>
      <c r="C28" s="383">
        <v>20</v>
      </c>
      <c r="D28" s="159"/>
      <c r="E28" s="129" t="str">
        <f t="shared" si="2"/>
        <v xml:space="preserve"> </v>
      </c>
      <c r="F28" s="130">
        <f>SUM(HESAPLAMA20!$Q$8)</f>
        <v>0</v>
      </c>
      <c r="G28" s="129" t="str">
        <f t="shared" si="3"/>
        <v/>
      </c>
      <c r="H28" s="130" t="str">
        <f>(HESAPLAMA20!$AP$38)</f>
        <v xml:space="preserve">KAPALI SANDIK </v>
      </c>
      <c r="I28" s="131" t="str">
        <f t="shared" si="7"/>
        <v xml:space="preserve"> </v>
      </c>
      <c r="J28" s="132" t="str">
        <f>(HESAPLAMA20!$AR$22)</f>
        <v xml:space="preserve"> </v>
      </c>
      <c r="K28" s="134" t="str">
        <f t="shared" si="6"/>
        <v/>
      </c>
      <c r="L28" s="133" t="str">
        <f>IFERROR((SUM(HESAPLAMA20!$AN$13)*F28),"")</f>
        <v/>
      </c>
      <c r="M28" s="157"/>
      <c r="N28" s="136">
        <f t="shared" si="8"/>
        <v>0</v>
      </c>
      <c r="O28" s="122">
        <f>(HESAPLAMA20!$AP$40)</f>
        <v>0</v>
      </c>
      <c r="P28" s="115" t="e">
        <f>SUM(#REF!)</f>
        <v>#REF!</v>
      </c>
      <c r="Q28" s="116" t="str">
        <f t="shared" si="0"/>
        <v xml:space="preserve"> </v>
      </c>
      <c r="R28" s="112" t="e">
        <f>SUM(K28*#REF!)</f>
        <v>#VALUE!</v>
      </c>
      <c r="S28" s="116" t="str">
        <f t="shared" si="1"/>
        <v xml:space="preserve"> </v>
      </c>
    </row>
    <row r="29" spans="1:19" ht="18.75" customHeight="1" x14ac:dyDescent="0.25">
      <c r="A29" s="66">
        <v>21</v>
      </c>
      <c r="B29" s="66"/>
      <c r="C29" s="383">
        <v>21</v>
      </c>
      <c r="D29" s="159"/>
      <c r="E29" s="129" t="str">
        <f t="shared" si="2"/>
        <v xml:space="preserve"> </v>
      </c>
      <c r="F29" s="130">
        <f>SUM(HESAPLAMA21!$Q$8)</f>
        <v>0</v>
      </c>
      <c r="G29" s="129" t="str">
        <f t="shared" si="3"/>
        <v/>
      </c>
      <c r="H29" s="130" t="str">
        <f>(HESAPLAMA21!$AP$38)</f>
        <v xml:space="preserve">KAPALI SANDIK </v>
      </c>
      <c r="I29" s="131" t="str">
        <f t="shared" si="7"/>
        <v xml:space="preserve"> </v>
      </c>
      <c r="J29" s="132" t="str">
        <f>(HESAPLAMA21!$AR$22)</f>
        <v xml:space="preserve"> </v>
      </c>
      <c r="K29" s="134" t="str">
        <f t="shared" si="6"/>
        <v/>
      </c>
      <c r="L29" s="133" t="str">
        <f>IFERROR((SUM(HESAPLAMA21!$AN$13)*F29),"")</f>
        <v/>
      </c>
      <c r="M29" s="157"/>
      <c r="N29" s="136">
        <f t="shared" si="8"/>
        <v>0</v>
      </c>
      <c r="O29" s="122">
        <f>(HESAPLAMA21!$AP$40)</f>
        <v>0</v>
      </c>
      <c r="P29" s="115" t="e">
        <f>SUM(#REF!)</f>
        <v>#REF!</v>
      </c>
      <c r="Q29" s="116" t="str">
        <f t="shared" si="0"/>
        <v xml:space="preserve"> </v>
      </c>
      <c r="R29" s="112" t="e">
        <f>SUM(K29*#REF!)</f>
        <v>#VALUE!</v>
      </c>
      <c r="S29" s="116" t="str">
        <f t="shared" si="1"/>
        <v xml:space="preserve"> </v>
      </c>
    </row>
    <row r="30" spans="1:19" ht="18.75" customHeight="1" x14ac:dyDescent="0.25">
      <c r="A30" s="66">
        <v>22</v>
      </c>
      <c r="B30" s="66"/>
      <c r="C30" s="383">
        <v>22</v>
      </c>
      <c r="D30" s="159"/>
      <c r="E30" s="129" t="str">
        <f t="shared" si="2"/>
        <v xml:space="preserve"> </v>
      </c>
      <c r="F30" s="130">
        <f>SUM(HESAPLAMA22!$Q$8)</f>
        <v>0</v>
      </c>
      <c r="G30" s="129" t="str">
        <f t="shared" si="3"/>
        <v/>
      </c>
      <c r="H30" s="130" t="str">
        <f>(HESAPLAMA22!$AP$38)</f>
        <v xml:space="preserve">KAPALI SANDIK </v>
      </c>
      <c r="I30" s="131" t="str">
        <f t="shared" si="7"/>
        <v xml:space="preserve"> </v>
      </c>
      <c r="J30" s="132" t="str">
        <f>(HESAPLAMA22!$AR$22)</f>
        <v xml:space="preserve"> </v>
      </c>
      <c r="K30" s="134" t="str">
        <f t="shared" si="6"/>
        <v/>
      </c>
      <c r="L30" s="133" t="str">
        <f>IFERROR((SUM(HESAPLAMA22!$AN$13)*F30),"")</f>
        <v/>
      </c>
      <c r="M30" s="157"/>
      <c r="N30" s="136">
        <f t="shared" si="8"/>
        <v>0</v>
      </c>
      <c r="O30" s="122">
        <f>(HESAPLAMA22!$AP$40)</f>
        <v>0</v>
      </c>
      <c r="P30" s="115" t="e">
        <f>SUM(#REF!)</f>
        <v>#REF!</v>
      </c>
      <c r="Q30" s="116" t="str">
        <f t="shared" si="0"/>
        <v xml:space="preserve"> </v>
      </c>
      <c r="R30" s="112" t="e">
        <f>SUM(K30*#REF!)</f>
        <v>#VALUE!</v>
      </c>
      <c r="S30" s="116" t="str">
        <f t="shared" si="1"/>
        <v xml:space="preserve"> </v>
      </c>
    </row>
    <row r="31" spans="1:19" ht="18.75" customHeight="1" x14ac:dyDescent="0.25">
      <c r="A31" s="66">
        <v>23</v>
      </c>
      <c r="B31" s="66"/>
      <c r="C31" s="383">
        <v>23</v>
      </c>
      <c r="D31" s="159"/>
      <c r="E31" s="129" t="str">
        <f t="shared" si="2"/>
        <v xml:space="preserve"> </v>
      </c>
      <c r="F31" s="130">
        <f>SUM(HESAPLAMA23!$Q$8)</f>
        <v>0</v>
      </c>
      <c r="G31" s="129" t="str">
        <f t="shared" si="3"/>
        <v/>
      </c>
      <c r="H31" s="130" t="str">
        <f>(HESAPLAMA23!$AP$38)</f>
        <v xml:space="preserve">KAPALI SANDIK </v>
      </c>
      <c r="I31" s="131" t="str">
        <f t="shared" si="7"/>
        <v xml:space="preserve"> </v>
      </c>
      <c r="J31" s="132" t="str">
        <f>(HESAPLAMA23!$AR$22)</f>
        <v xml:space="preserve"> </v>
      </c>
      <c r="K31" s="134" t="str">
        <f t="shared" si="6"/>
        <v/>
      </c>
      <c r="L31" s="133" t="str">
        <f>IFERROR((SUM(HESAPLAMA23!$AN$13)*F31),"")</f>
        <v/>
      </c>
      <c r="M31" s="157"/>
      <c r="N31" s="136">
        <f t="shared" si="8"/>
        <v>0</v>
      </c>
      <c r="O31" s="122">
        <f>(HESAPLAMA23!$AP$40)</f>
        <v>0</v>
      </c>
      <c r="P31" s="115" t="e">
        <f>SUM(#REF!)</f>
        <v>#REF!</v>
      </c>
      <c r="Q31" s="116" t="str">
        <f t="shared" si="0"/>
        <v xml:space="preserve"> </v>
      </c>
      <c r="R31" s="112" t="e">
        <f>SUM(K31*#REF!)</f>
        <v>#VALUE!</v>
      </c>
      <c r="S31" s="116" t="str">
        <f t="shared" si="1"/>
        <v xml:space="preserve"> </v>
      </c>
    </row>
    <row r="32" spans="1:19" ht="18.75" customHeight="1" x14ac:dyDescent="0.25">
      <c r="A32" s="66">
        <v>24</v>
      </c>
      <c r="B32" s="66"/>
      <c r="C32" s="383">
        <v>24</v>
      </c>
      <c r="D32" s="159"/>
      <c r="E32" s="129" t="str">
        <f t="shared" si="2"/>
        <v xml:space="preserve"> </v>
      </c>
      <c r="F32" s="130">
        <f>SUM(HESAPLAMA24!$Q$8)</f>
        <v>0</v>
      </c>
      <c r="G32" s="129" t="str">
        <f t="shared" si="3"/>
        <v/>
      </c>
      <c r="H32" s="130" t="str">
        <f>(HESAPLAMA24!$AP$38)</f>
        <v xml:space="preserve">KAPALI SANDIK </v>
      </c>
      <c r="I32" s="131" t="str">
        <f t="shared" si="7"/>
        <v xml:space="preserve"> </v>
      </c>
      <c r="J32" s="132" t="str">
        <f>(HESAPLAMA24!$AR$22)</f>
        <v xml:space="preserve"> </v>
      </c>
      <c r="K32" s="134" t="str">
        <f t="shared" si="6"/>
        <v/>
      </c>
      <c r="L32" s="133" t="str">
        <f>IFERROR((SUM(HESAPLAMA24!$AN$13)*F32),"")</f>
        <v/>
      </c>
      <c r="M32" s="157"/>
      <c r="N32" s="136">
        <f t="shared" si="8"/>
        <v>0</v>
      </c>
      <c r="O32" s="121">
        <f>(HESAPLAMA24!$AP$40)</f>
        <v>0</v>
      </c>
      <c r="P32" s="115" t="e">
        <f>SUM(#REF!)</f>
        <v>#REF!</v>
      </c>
      <c r="Q32" s="116" t="str">
        <f t="shared" si="0"/>
        <v xml:space="preserve"> </v>
      </c>
      <c r="R32" s="112" t="e">
        <f>SUM(K32*#REF!)</f>
        <v>#VALUE!</v>
      </c>
      <c r="S32" s="116" t="str">
        <f t="shared" si="1"/>
        <v xml:space="preserve"> </v>
      </c>
    </row>
    <row r="33" spans="1:19" ht="18.75" customHeight="1" x14ac:dyDescent="0.25">
      <c r="A33" s="66">
        <v>25</v>
      </c>
      <c r="B33" s="66"/>
      <c r="C33" s="383">
        <v>25</v>
      </c>
      <c r="D33" s="159"/>
      <c r="E33" s="129" t="str">
        <f t="shared" si="2"/>
        <v xml:space="preserve"> </v>
      </c>
      <c r="F33" s="130">
        <f>SUM(HESAPLAMA25!$Q$8)</f>
        <v>0</v>
      </c>
      <c r="G33" s="129" t="str">
        <f t="shared" si="3"/>
        <v/>
      </c>
      <c r="H33" s="130" t="str">
        <f>(HESAPLAMA25!$AP$38)</f>
        <v xml:space="preserve">KAPALI SANDIK </v>
      </c>
      <c r="I33" s="131" t="str">
        <f t="shared" si="7"/>
        <v xml:space="preserve"> </v>
      </c>
      <c r="J33" s="132" t="str">
        <f>(HESAPLAMA25!$AR$22)</f>
        <v xml:space="preserve"> </v>
      </c>
      <c r="K33" s="134" t="str">
        <f t="shared" si="6"/>
        <v/>
      </c>
      <c r="L33" s="133" t="str">
        <f>IFERROR((SUM(HESAPLAMA25!$AN$13)*F33),"")</f>
        <v/>
      </c>
      <c r="M33" s="157"/>
      <c r="N33" s="136">
        <f t="shared" si="8"/>
        <v>0</v>
      </c>
      <c r="O33" s="121">
        <f>(HESAPLAMA25!$AP$40)</f>
        <v>0</v>
      </c>
      <c r="P33" s="115" t="e">
        <f>SUM(#REF!)</f>
        <v>#REF!</v>
      </c>
      <c r="Q33" s="116" t="str">
        <f t="shared" si="0"/>
        <v xml:space="preserve"> </v>
      </c>
      <c r="R33" s="112" t="e">
        <f>SUM(K33*#REF!)</f>
        <v>#VALUE!</v>
      </c>
      <c r="S33" s="116" t="str">
        <f t="shared" si="1"/>
        <v xml:space="preserve"> </v>
      </c>
    </row>
    <row r="34" spans="1:19" ht="18.75" customHeight="1" x14ac:dyDescent="0.25">
      <c r="A34" s="123"/>
      <c r="B34" s="123"/>
      <c r="C34" s="123"/>
      <c r="D34" s="123"/>
      <c r="E34" s="137">
        <f>SUM(E9:E33)</f>
        <v>0</v>
      </c>
      <c r="F34" s="138"/>
      <c r="G34" s="139" t="str">
        <f>IF(E34&gt;0,"Ad. Sandık"," ")</f>
        <v xml:space="preserve"> </v>
      </c>
      <c r="H34" s="170" t="s">
        <v>84</v>
      </c>
      <c r="I34" s="170"/>
      <c r="J34" s="170"/>
      <c r="K34" s="158">
        <f>IF(E9&gt;0,L34," ")</f>
        <v>0</v>
      </c>
      <c r="L34" s="140">
        <f>SUM(L9:L33)</f>
        <v>0</v>
      </c>
      <c r="M34" s="140"/>
      <c r="N34" s="141"/>
      <c r="O34" s="124" t="s">
        <v>9</v>
      </c>
      <c r="P34" s="113"/>
      <c r="Q34" s="114"/>
    </row>
    <row r="35" spans="1:19" ht="18.75" customHeight="1" x14ac:dyDescent="0.25"/>
    <row r="36" spans="1:19" ht="18.75" customHeight="1" x14ac:dyDescent="0.25"/>
    <row r="37" spans="1:19" ht="18.75" customHeight="1" x14ac:dyDescent="0.25"/>
    <row r="38" spans="1:19" ht="18.75" customHeight="1" x14ac:dyDescent="0.25"/>
    <row r="39" spans="1:19" ht="18.75" customHeight="1" x14ac:dyDescent="0.25"/>
  </sheetData>
  <customSheetViews>
    <customSheetView guid="{E99924FF-40BE-437C-B107-39FDD9B81D77}" scale="160" showGridLines="0" zeroValues="0" hiddenColumns="1">
      <selection activeCell="M1" sqref="M1"/>
      <pageMargins left="0.59055118110236227" right="0" top="0.39370078740157483" bottom="0.39370078740157483" header="0.31496062992125984" footer="0.31496062992125984"/>
      <pageSetup paperSize="9" orientation="portrait" r:id="rId1"/>
    </customSheetView>
  </customSheetViews>
  <mergeCells count="5">
    <mergeCell ref="H34:J34"/>
    <mergeCell ref="I2:N2"/>
    <mergeCell ref="M4:N4"/>
    <mergeCell ref="M6:N6"/>
    <mergeCell ref="M5:N5"/>
  </mergeCells>
  <hyperlinks>
    <hyperlink ref="A9" location="HESAPLAMA1!A1" display="HESAPLAMA1!A1" xr:uid="{00000000-0004-0000-0100-000000000000}"/>
    <hyperlink ref="A10" location="HESAPLAMA2!A1" display="HESAPLAMA2!A1" xr:uid="{00000000-0004-0000-0100-000001000000}"/>
    <hyperlink ref="B9" location="'SP1'!A1" display="S1" xr:uid="{00000000-0004-0000-0100-000002000000}"/>
    <hyperlink ref="B10" location="'SP2'!A1" display="S2" xr:uid="{00000000-0004-0000-0100-000003000000}"/>
    <hyperlink ref="A11" location="HESAPLAMA3!A1" display="HESAPLAMA3!A1" xr:uid="{00000000-0004-0000-0100-000004000000}"/>
    <hyperlink ref="B11" location="'SP3'!A1" display="'SP3'!A1" xr:uid="{00000000-0004-0000-0100-000005000000}"/>
    <hyperlink ref="A12" location="HESAPLAMA4!A1" display="HESAPLAMA4!A1" xr:uid="{00000000-0004-0000-0100-000006000000}"/>
    <hyperlink ref="B12" location="'SP4'!A1" display="S4" xr:uid="{00000000-0004-0000-0100-000007000000}"/>
    <hyperlink ref="A13" location="HESAPLAMA5!A1" display="HESAPLAMA5!A1" xr:uid="{00000000-0004-0000-0100-000008000000}"/>
    <hyperlink ref="B13" location="'SP5'!A1" display="S5" xr:uid="{00000000-0004-0000-0100-000009000000}"/>
    <hyperlink ref="A14" location="HESAPLAMA6!A1" display="HESAPLAMA6!A1" xr:uid="{00000000-0004-0000-0100-00000A000000}"/>
    <hyperlink ref="B14" location="'SP6'!A1" display="S6" xr:uid="{00000000-0004-0000-0100-00000B000000}"/>
    <hyperlink ref="A15" location="HESAPLAMA7!A1" display="HESAPLAMA7!A1" xr:uid="{00000000-0004-0000-0100-00000C000000}"/>
    <hyperlink ref="B15" location="'SP7'!A1" display="S7" xr:uid="{00000000-0004-0000-0100-00000D000000}"/>
    <hyperlink ref="A16" location="HESAPLAMA8!A1" display="HESAPLAMA8!A1" xr:uid="{00000000-0004-0000-0100-00000E000000}"/>
    <hyperlink ref="B16" location="'SP8'!A1" display="'SP8'!A1" xr:uid="{00000000-0004-0000-0100-00000F000000}"/>
    <hyperlink ref="A17" location="HESAPLAMA9!A1" display="HESAPLAMA9!A1" xr:uid="{00000000-0004-0000-0100-000010000000}"/>
    <hyperlink ref="B17" location="'SP9'!A1" display="S9" xr:uid="{00000000-0004-0000-0100-000011000000}"/>
    <hyperlink ref="A18" location="HESAPLAMA10!A1" display="HESAPLAMA10!A1" xr:uid="{00000000-0004-0000-0100-000012000000}"/>
    <hyperlink ref="B18" location="'SP10'!A1" display="'SP10'!A1" xr:uid="{00000000-0004-0000-0100-000013000000}"/>
    <hyperlink ref="A19" location="HESAPLAMA11!A1" display="HESAPLAMA11!A1" xr:uid="{00000000-0004-0000-0100-000014000000}"/>
    <hyperlink ref="B19" location="'SP11'!A1" display="S11" xr:uid="{00000000-0004-0000-0100-000015000000}"/>
    <hyperlink ref="A20" location="HESAPLAMA12!A1" display="HESAPLAMA12!A1" xr:uid="{00000000-0004-0000-0100-000016000000}"/>
    <hyperlink ref="B20" location="'SP12'!A1" display="S12" xr:uid="{00000000-0004-0000-0100-000017000000}"/>
    <hyperlink ref="A21" location="HESAPLAMA13!A1" display="HESAPLAMA13!A1" xr:uid="{00000000-0004-0000-0100-000018000000}"/>
    <hyperlink ref="B21" location="'SP13'!A1" display="S12" xr:uid="{00000000-0004-0000-0100-000019000000}"/>
    <hyperlink ref="A22" location="HESAPLAMA14!A1" display="HESAPLAMA14!A1" xr:uid="{00000000-0004-0000-0100-00001A000000}"/>
    <hyperlink ref="B22" location="'SP14'!A1" display="S14" xr:uid="{00000000-0004-0000-0100-00001B000000}"/>
  </hyperlinks>
  <pageMargins left="0.19685039370078741" right="0" top="0.39370078740157483" bottom="0.39370078740157483" header="0.31496062992125984" footer="0.31496062992125984"/>
  <pageSetup paperSize="9" scale="95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5">
    <tabColor rgb="FFFF0000"/>
    <pageSetUpPr fitToPage="1"/>
  </sheetPr>
  <dimension ref="A1:BY284"/>
  <sheetViews>
    <sheetView showZeros="0" topLeftCell="A28" zoomScaleNormal="100" workbookViewId="0">
      <selection activeCell="W38" sqref="W38:AB40"/>
    </sheetView>
  </sheetViews>
  <sheetFormatPr defaultColWidth="9.140625" defaultRowHeight="15" x14ac:dyDescent="0.25"/>
  <cols>
    <col min="1" max="46" width="1.42578125" style="95" customWidth="1"/>
    <col min="47" max="47" width="2" style="95" customWidth="1"/>
    <col min="48" max="48" width="1.42578125" style="95" customWidth="1"/>
    <col min="49" max="49" width="1.5703125" style="95" customWidth="1"/>
    <col min="50" max="56" width="1.42578125" style="95" customWidth="1"/>
    <col min="57" max="57" width="1.140625" style="95" customWidth="1"/>
    <col min="58" max="58" width="1.28515625" style="95" customWidth="1"/>
    <col min="59" max="60" width="1.42578125" style="95" customWidth="1"/>
    <col min="61" max="61" width="1.140625" style="95" customWidth="1"/>
    <col min="62" max="67" width="1.42578125" style="95" customWidth="1"/>
    <col min="68" max="68" width="1.28515625" style="95" customWidth="1"/>
    <col min="69" max="69" width="0.7109375" style="95" customWidth="1"/>
    <col min="70" max="70" width="0.5703125" style="95" customWidth="1"/>
    <col min="71" max="71" width="1.140625" style="95" customWidth="1"/>
    <col min="72" max="16384" width="9.140625" style="95"/>
  </cols>
  <sheetData>
    <row r="1" spans="1:71" ht="7.5" customHeight="1" x14ac:dyDescent="0.25">
      <c r="A1" s="241" t="s">
        <v>107</v>
      </c>
      <c r="B1" s="241"/>
      <c r="C1" s="241"/>
      <c r="D1" s="241"/>
      <c r="E1" s="241"/>
      <c r="F1" s="241" t="s">
        <v>103</v>
      </c>
      <c r="G1" s="241"/>
      <c r="H1" s="241"/>
      <c r="I1" s="241"/>
      <c r="J1" s="241"/>
      <c r="BO1" s="233" t="s">
        <v>117</v>
      </c>
      <c r="BP1" s="234"/>
      <c r="BQ1" s="234"/>
      <c r="BR1" s="234"/>
      <c r="BS1" s="100"/>
    </row>
    <row r="2" spans="1:71" ht="7.5" customHeight="1" x14ac:dyDescent="0.25">
      <c r="A2" s="241"/>
      <c r="B2" s="241"/>
      <c r="C2" s="241"/>
      <c r="D2" s="241"/>
      <c r="E2" s="241"/>
      <c r="F2" s="241"/>
      <c r="G2" s="241"/>
      <c r="H2" s="241"/>
      <c r="I2" s="241"/>
      <c r="J2" s="241"/>
      <c r="BO2" s="234"/>
      <c r="BP2" s="234"/>
      <c r="BQ2" s="234"/>
      <c r="BR2" s="234"/>
      <c r="BS2" s="100"/>
    </row>
    <row r="3" spans="1:71" ht="7.5" customHeight="1" x14ac:dyDescent="0.25">
      <c r="A3" s="241"/>
      <c r="B3" s="241"/>
      <c r="C3" s="241"/>
      <c r="D3" s="241"/>
      <c r="E3" s="241"/>
      <c r="F3" s="241"/>
      <c r="G3" s="241"/>
      <c r="H3" s="241"/>
      <c r="I3" s="241"/>
      <c r="J3" s="241"/>
      <c r="BS3" s="100"/>
    </row>
    <row r="4" spans="1:71" ht="7.5" customHeight="1" x14ac:dyDescent="0.25">
      <c r="BS4" s="100"/>
    </row>
    <row r="5" spans="1:71" ht="7.5" customHeight="1" x14ac:dyDescent="0.25">
      <c r="BS5" s="100"/>
    </row>
    <row r="6" spans="1:71" ht="7.5" customHeight="1" x14ac:dyDescent="0.25">
      <c r="BS6" s="100"/>
    </row>
    <row r="7" spans="1:71" ht="7.5" customHeight="1" x14ac:dyDescent="0.25">
      <c r="BS7" s="100"/>
    </row>
    <row r="8" spans="1:71" ht="7.5" customHeight="1" x14ac:dyDescent="0.25">
      <c r="BS8" s="100"/>
    </row>
    <row r="9" spans="1:71" ht="7.5" customHeight="1" x14ac:dyDescent="0.25">
      <c r="BS9" s="100"/>
    </row>
    <row r="10" spans="1:71" ht="7.5" customHeight="1" x14ac:dyDescent="0.25">
      <c r="BS10" s="100"/>
    </row>
    <row r="11" spans="1:71" ht="7.5" customHeight="1" x14ac:dyDescent="0.25">
      <c r="BS11" s="100"/>
    </row>
    <row r="12" spans="1:71" ht="7.5" customHeight="1" x14ac:dyDescent="0.25">
      <c r="BS12" s="100"/>
    </row>
    <row r="13" spans="1:71" ht="7.5" customHeight="1" x14ac:dyDescent="0.25">
      <c r="BS13" s="100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00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00"/>
    </row>
    <row r="16" spans="1:71" ht="7.5" customHeight="1" x14ac:dyDescent="0.25">
      <c r="R16" s="243" t="s">
        <v>48</v>
      </c>
      <c r="S16" s="243"/>
      <c r="T16" s="243"/>
      <c r="U16" s="243"/>
      <c r="V16" s="243"/>
      <c r="W16" s="243"/>
      <c r="X16" s="243"/>
      <c r="Z16" s="242" t="e">
        <f>SUM(HESAPLAMA1!J34)</f>
        <v>#N/A</v>
      </c>
      <c r="AA16" s="242"/>
      <c r="AB16" s="242"/>
      <c r="AC16" s="242"/>
      <c r="AD16" s="242"/>
      <c r="AE16" s="242"/>
      <c r="BS16" s="100"/>
    </row>
    <row r="17" spans="3:71" ht="7.5" customHeight="1" x14ac:dyDescent="0.25">
      <c r="R17" s="243"/>
      <c r="S17" s="243"/>
      <c r="T17" s="243"/>
      <c r="U17" s="243"/>
      <c r="V17" s="243"/>
      <c r="W17" s="243"/>
      <c r="X17" s="243"/>
      <c r="Y17" s="101"/>
      <c r="Z17" s="242"/>
      <c r="AA17" s="242"/>
      <c r="AB17" s="242"/>
      <c r="AC17" s="242"/>
      <c r="AD17" s="242"/>
      <c r="AE17" s="242"/>
      <c r="AF17" s="101"/>
      <c r="AG17" s="101"/>
      <c r="BS17" s="100"/>
    </row>
    <row r="18" spans="3:71" ht="7.5" customHeight="1" x14ac:dyDescent="0.25"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01"/>
      <c r="BS18" s="100"/>
    </row>
    <row r="19" spans="3:71" ht="7.5" customHeight="1" x14ac:dyDescent="0.25">
      <c r="BS19" s="100"/>
    </row>
    <row r="20" spans="3:71" ht="7.5" customHeight="1" x14ac:dyDescent="0.25">
      <c r="BS20" s="100"/>
    </row>
    <row r="21" spans="3:71" ht="7.5" customHeight="1" x14ac:dyDescent="0.25">
      <c r="BS21" s="100"/>
    </row>
    <row r="22" spans="3:71" ht="7.5" customHeight="1" x14ac:dyDescent="0.25">
      <c r="BS22" s="100"/>
    </row>
    <row r="23" spans="3:71" ht="7.5" customHeight="1" x14ac:dyDescent="0.25">
      <c r="BS23" s="100"/>
    </row>
    <row r="24" spans="3:71" ht="7.5" customHeight="1" x14ac:dyDescent="0.25">
      <c r="AV24" s="102"/>
      <c r="AW24" s="103"/>
      <c r="BS24" s="100"/>
    </row>
    <row r="25" spans="3:71" ht="7.5" customHeight="1" x14ac:dyDescent="0.25">
      <c r="C25" s="239">
        <f>SUM(HESAPLAMA1!J33)</f>
        <v>92</v>
      </c>
      <c r="D25" s="239"/>
      <c r="E25" s="104"/>
      <c r="AT25" s="239">
        <f>SUM(HESAPLAMA1!J33-HESAPLAMA1!AE8-HESAPLAMA1!AE8)</f>
        <v>46</v>
      </c>
      <c r="AU25" s="239"/>
      <c r="AV25" s="103"/>
      <c r="BS25" s="100"/>
    </row>
    <row r="26" spans="3:71" ht="7.5" customHeight="1" x14ac:dyDescent="0.25">
      <c r="C26" s="239"/>
      <c r="D26" s="239"/>
      <c r="E26" s="104"/>
      <c r="AT26" s="239"/>
      <c r="AU26" s="239"/>
      <c r="BS26" s="100"/>
    </row>
    <row r="27" spans="3:71" ht="7.5" customHeight="1" x14ac:dyDescent="0.25">
      <c r="C27" s="239"/>
      <c r="D27" s="239"/>
      <c r="E27" s="104"/>
      <c r="AT27" s="239"/>
      <c r="AU27" s="239"/>
      <c r="BS27" s="100"/>
    </row>
    <row r="28" spans="3:71" ht="7.5" customHeight="1" x14ac:dyDescent="0.25">
      <c r="C28" s="239"/>
      <c r="D28" s="239"/>
      <c r="E28" s="104"/>
      <c r="AT28" s="239"/>
      <c r="AU28" s="239"/>
      <c r="BS28" s="100"/>
    </row>
    <row r="29" spans="3:71" ht="7.5" customHeight="1" x14ac:dyDescent="0.25">
      <c r="C29" s="239"/>
      <c r="D29" s="239"/>
      <c r="E29" s="104"/>
      <c r="AT29" s="239"/>
      <c r="AU29" s="239"/>
      <c r="BS29" s="100"/>
    </row>
    <row r="30" spans="3:71" ht="7.5" customHeight="1" x14ac:dyDescent="0.25">
      <c r="C30" s="239"/>
      <c r="D30" s="239"/>
      <c r="AT30" s="239"/>
      <c r="AU30" s="239"/>
      <c r="BS30" s="100"/>
    </row>
    <row r="31" spans="3:71" ht="7.5" customHeight="1" x14ac:dyDescent="0.25">
      <c r="BS31" s="100"/>
    </row>
    <row r="32" spans="3:71" ht="7.5" customHeight="1" x14ac:dyDescent="0.25">
      <c r="BS32" s="100"/>
    </row>
    <row r="33" spans="18:71" ht="7.5" customHeight="1" x14ac:dyDescent="0.25">
      <c r="BS33" s="100"/>
    </row>
    <row r="34" spans="18:71" ht="7.5" customHeight="1" x14ac:dyDescent="0.25">
      <c r="BS34" s="100"/>
    </row>
    <row r="35" spans="18:71" ht="7.5" customHeight="1" x14ac:dyDescent="0.25">
      <c r="V35" s="109"/>
      <c r="BS35" s="100"/>
    </row>
    <row r="36" spans="18:71" ht="7.5" customHeight="1" x14ac:dyDescent="0.25">
      <c r="BS36" s="100"/>
    </row>
    <row r="37" spans="18:71" ht="7.5" customHeight="1" x14ac:dyDescent="0.25">
      <c r="BS37" s="100"/>
    </row>
    <row r="38" spans="18:71" ht="7.5" customHeight="1" x14ac:dyDescent="0.25">
      <c r="W38" s="174">
        <f>SUM(HESAPLAMA1!J32)</f>
        <v>46</v>
      </c>
      <c r="X38" s="174"/>
      <c r="Y38" s="174"/>
      <c r="Z38" s="174"/>
      <c r="AA38" s="174"/>
      <c r="AB38" s="174"/>
      <c r="AN38" s="174">
        <f>SUM(HESAPLAMA1!J15)+25</f>
        <v>325</v>
      </c>
      <c r="AO38" s="174"/>
      <c r="AP38" s="174"/>
      <c r="AQ38" s="174"/>
      <c r="BS38" s="100"/>
    </row>
    <row r="39" spans="18:71" ht="7.1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00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00"/>
    </row>
    <row r="41" spans="18:71" ht="7.5" customHeight="1" x14ac:dyDescent="0.25">
      <c r="BS41" s="100"/>
    </row>
    <row r="42" spans="18:71" ht="7.5" customHeight="1" x14ac:dyDescent="0.25">
      <c r="AW42" s="104"/>
      <c r="BS42" s="100"/>
    </row>
    <row r="43" spans="18:71" ht="7.5" customHeight="1" x14ac:dyDescent="0.25">
      <c r="AW43" s="104"/>
      <c r="BS43" s="100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04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00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04"/>
      <c r="BD45" s="230"/>
      <c r="BE45" s="230"/>
      <c r="BF45" s="230"/>
      <c r="BG45" s="230"/>
      <c r="BH45" s="230"/>
      <c r="BI45" s="230"/>
      <c r="BJ45" s="230"/>
      <c r="BK45" s="230"/>
      <c r="BS45" s="100"/>
    </row>
    <row r="46" spans="18:71" ht="7.5" customHeight="1" x14ac:dyDescent="0.25">
      <c r="AU46" s="104"/>
      <c r="AV46" s="104"/>
      <c r="AW46" s="104"/>
      <c r="BS46" s="100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SUM(HESAPLAMA1!J21)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SUM(HESAPLAMA1!J28)</f>
        <v>191.60375779195982</v>
      </c>
      <c r="BI47" s="238"/>
      <c r="BJ47" s="238"/>
      <c r="BK47" s="238"/>
      <c r="BL47" s="238"/>
      <c r="BM47" s="238"/>
      <c r="BN47" s="238"/>
      <c r="BO47" s="238"/>
      <c r="BS47" s="100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00"/>
    </row>
    <row r="49" spans="2:77" ht="3.75" customHeight="1" x14ac:dyDescent="0.25">
      <c r="BS49" s="100"/>
    </row>
    <row r="50" spans="2:77" ht="7.5" customHeight="1" x14ac:dyDescent="0.25">
      <c r="BS50" s="100"/>
    </row>
    <row r="51" spans="2:77" ht="7.5" customHeight="1" x14ac:dyDescent="0.25">
      <c r="BS51" s="100"/>
    </row>
    <row r="52" spans="2:77" ht="7.5" customHeight="1" x14ac:dyDescent="0.25">
      <c r="BO52" s="104"/>
      <c r="BS52" s="100"/>
    </row>
    <row r="53" spans="2:77" ht="7.5" customHeight="1" x14ac:dyDescent="0.25">
      <c r="B53" s="239">
        <f>SUM(HESAPLAMA1!J20)</f>
        <v>217</v>
      </c>
      <c r="C53" s="239"/>
      <c r="D53" s="104"/>
      <c r="AU53" s="231">
        <f>SUM(HESAPLAMA1!J26-HESAPLAMA1!AE8)</f>
        <v>116</v>
      </c>
      <c r="BO53" s="232">
        <f>SUM(HESAPLAMA1!J26)</f>
        <v>139</v>
      </c>
      <c r="BP53" s="232"/>
      <c r="BW53" s="104"/>
    </row>
    <row r="54" spans="2:77" ht="7.5" customHeight="1" x14ac:dyDescent="0.25">
      <c r="B54" s="239"/>
      <c r="C54" s="239"/>
      <c r="D54" s="104"/>
      <c r="AU54" s="231"/>
      <c r="BO54" s="232"/>
      <c r="BP54" s="232"/>
      <c r="BV54" s="104"/>
      <c r="BW54" s="104"/>
    </row>
    <row r="55" spans="2:77" ht="7.5" customHeight="1" x14ac:dyDescent="0.25">
      <c r="B55" s="239"/>
      <c r="C55" s="239"/>
      <c r="D55" s="104"/>
      <c r="AU55" s="231"/>
      <c r="BO55" s="232"/>
      <c r="BP55" s="232"/>
      <c r="BV55" s="104"/>
      <c r="BW55" s="104"/>
    </row>
    <row r="56" spans="2:77" ht="7.5" customHeight="1" x14ac:dyDescent="0.25">
      <c r="B56" s="239"/>
      <c r="C56" s="239"/>
      <c r="D56" s="104"/>
      <c r="AU56" s="231"/>
      <c r="BO56" s="232"/>
      <c r="BP56" s="232"/>
      <c r="BV56" s="104"/>
      <c r="BW56" s="104"/>
    </row>
    <row r="57" spans="2:77" ht="7.5" customHeight="1" x14ac:dyDescent="0.25">
      <c r="B57" s="239"/>
      <c r="C57" s="239"/>
      <c r="D57" s="104"/>
      <c r="AU57" s="231"/>
      <c r="BO57" s="232"/>
      <c r="BP57" s="232"/>
      <c r="BV57" s="104"/>
      <c r="BW57" s="104"/>
      <c r="BX57" s="104"/>
      <c r="BY57" s="104"/>
    </row>
    <row r="58" spans="2:77" ht="7.5" customHeight="1" x14ac:dyDescent="0.25">
      <c r="B58" s="104"/>
      <c r="C58" s="104"/>
      <c r="D58" s="104"/>
      <c r="AU58" s="231"/>
      <c r="BO58" s="232"/>
      <c r="BP58" s="232"/>
      <c r="BS58" s="100"/>
      <c r="BV58" s="104"/>
      <c r="BW58" s="104"/>
      <c r="BX58" s="104"/>
      <c r="BY58" s="104"/>
    </row>
    <row r="59" spans="2:77" ht="7.5" customHeight="1" x14ac:dyDescent="0.25">
      <c r="B59" s="104"/>
      <c r="C59" s="104"/>
      <c r="D59" s="104"/>
      <c r="AU59" s="231"/>
      <c r="BO59" s="232"/>
      <c r="BP59" s="232"/>
      <c r="BS59" s="100"/>
      <c r="BV59" s="104"/>
      <c r="BW59" s="104"/>
      <c r="BX59" s="104"/>
      <c r="BY59" s="104"/>
    </row>
    <row r="60" spans="2:77" ht="7.5" customHeight="1" x14ac:dyDescent="0.25">
      <c r="BS60" s="100"/>
      <c r="BV60" s="104"/>
      <c r="BW60" s="104"/>
      <c r="BX60" s="104"/>
      <c r="BY60" s="104"/>
    </row>
    <row r="61" spans="2:77" ht="7.5" customHeight="1" x14ac:dyDescent="0.25">
      <c r="BS61" s="100"/>
    </row>
    <row r="62" spans="2:77" ht="7.5" customHeight="1" x14ac:dyDescent="0.25">
      <c r="BS62" s="100"/>
    </row>
    <row r="63" spans="2:77" ht="7.5" customHeight="1" x14ac:dyDescent="0.25">
      <c r="BS63" s="100"/>
    </row>
    <row r="64" spans="2:77" ht="7.5" customHeight="1" x14ac:dyDescent="0.25">
      <c r="BS64" s="100"/>
    </row>
    <row r="65" spans="6:71" ht="7.5" customHeight="1" x14ac:dyDescent="0.25">
      <c r="BC65" s="180">
        <f>SUM(HESAPLAMA1!J25)</f>
        <v>0</v>
      </c>
      <c r="BD65" s="180"/>
      <c r="BE65" s="180"/>
      <c r="BF65" s="180"/>
      <c r="BG65" s="180"/>
      <c r="BS65" s="100"/>
    </row>
    <row r="66" spans="6:71" ht="7.5" customHeight="1" x14ac:dyDescent="0.25">
      <c r="AQ66" s="110"/>
      <c r="BC66" s="180"/>
      <c r="BD66" s="180"/>
      <c r="BE66" s="180"/>
      <c r="BF66" s="180"/>
      <c r="BG66" s="180"/>
      <c r="BS66" s="100"/>
    </row>
    <row r="67" spans="6:71" ht="7.5" customHeight="1" x14ac:dyDescent="0.25">
      <c r="V67" s="240">
        <f>SUM(HESAPLAMA1!J19)</f>
        <v>92</v>
      </c>
      <c r="W67" s="240"/>
      <c r="X67" s="240"/>
      <c r="Y67" s="240"/>
      <c r="Z67" s="240"/>
      <c r="AA67" s="240"/>
      <c r="AB67" s="240"/>
      <c r="AM67" s="180">
        <f>SUM(HESAPLAMA1!J15+HESAPLAMA1!Y8+HESAPLAMA1!Y8)</f>
        <v>346</v>
      </c>
      <c r="AN67" s="180"/>
      <c r="AO67" s="180"/>
      <c r="AP67" s="180"/>
      <c r="AQ67" s="180"/>
      <c r="AR67" s="180"/>
      <c r="BS67" s="100"/>
    </row>
    <row r="68" spans="6:71" ht="7.5" customHeight="1" x14ac:dyDescent="0.25">
      <c r="V68" s="240"/>
      <c r="W68" s="240"/>
      <c r="X68" s="240"/>
      <c r="Y68" s="240"/>
      <c r="Z68" s="240"/>
      <c r="AA68" s="240"/>
      <c r="AB68" s="240"/>
      <c r="AM68" s="180"/>
      <c r="AN68" s="180"/>
      <c r="AO68" s="180"/>
      <c r="AP68" s="180"/>
      <c r="AQ68" s="180"/>
      <c r="AR68" s="180"/>
      <c r="BS68" s="100"/>
    </row>
    <row r="69" spans="6:71" ht="7.5" customHeight="1" x14ac:dyDescent="0.25">
      <c r="V69" s="240"/>
      <c r="W69" s="240"/>
      <c r="X69" s="240"/>
      <c r="Y69" s="240"/>
      <c r="Z69" s="240"/>
      <c r="AA69" s="240"/>
      <c r="AB69" s="240"/>
      <c r="BS69" s="100"/>
    </row>
    <row r="70" spans="6:71" ht="7.5" customHeight="1" x14ac:dyDescent="0.25">
      <c r="BS70" s="100"/>
    </row>
    <row r="71" spans="6:71" ht="7.5" customHeight="1" x14ac:dyDescent="0.25">
      <c r="BS71" s="100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00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00"/>
    </row>
    <row r="74" spans="6:71" ht="7.5" customHeight="1" x14ac:dyDescent="0.25"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N74" s="105"/>
      <c r="AO74" s="105"/>
      <c r="AP74" s="105"/>
      <c r="AQ74" s="105"/>
      <c r="BS74" s="106"/>
    </row>
    <row r="75" spans="6:71" ht="9.75" customHeight="1" x14ac:dyDescent="0.25">
      <c r="V75" s="180">
        <f>SUM(HESAPLAMA1!J13)</f>
        <v>0</v>
      </c>
      <c r="W75" s="180"/>
      <c r="X75" s="180"/>
      <c r="Y75" s="180"/>
      <c r="Z75" s="180"/>
      <c r="AA75" s="180"/>
      <c r="BC75" s="180">
        <f>SUM(HESAPLAMA1!J12)</f>
        <v>0</v>
      </c>
      <c r="BD75" s="180"/>
      <c r="BE75" s="180"/>
      <c r="BF75" s="180"/>
      <c r="BG75" s="180"/>
      <c r="BH75" s="180"/>
      <c r="BM75" s="235">
        <f>SUM(HESAPLAMA1!AE8)</f>
        <v>23</v>
      </c>
      <c r="BN75" s="235"/>
      <c r="BO75" s="235"/>
      <c r="BS75" s="100"/>
    </row>
    <row r="76" spans="6:71" ht="9" customHeight="1" x14ac:dyDescent="0.25">
      <c r="V76" s="180"/>
      <c r="W76" s="180"/>
      <c r="X76" s="180"/>
      <c r="Y76" s="180"/>
      <c r="Z76" s="180"/>
      <c r="AA76" s="180"/>
      <c r="BC76" s="180"/>
      <c r="BD76" s="180"/>
      <c r="BE76" s="180"/>
      <c r="BF76" s="180"/>
      <c r="BG76" s="180"/>
      <c r="BH76" s="180"/>
      <c r="BM76" s="235"/>
      <c r="BN76" s="235"/>
      <c r="BO76" s="235"/>
      <c r="BS76" s="107"/>
    </row>
    <row r="77" spans="6:71" ht="7.5" customHeight="1" x14ac:dyDescent="0.25">
      <c r="V77" s="111"/>
      <c r="W77" s="111"/>
      <c r="X77" s="111"/>
      <c r="Y77" s="111"/>
      <c r="Z77" s="111"/>
      <c r="AA77" s="111"/>
      <c r="BC77" s="111"/>
      <c r="BD77" s="111"/>
      <c r="BE77" s="111"/>
      <c r="BF77" s="111"/>
      <c r="BG77" s="111"/>
      <c r="BS77" s="100"/>
    </row>
    <row r="78" spans="6:71" ht="7.5" customHeight="1" x14ac:dyDescent="0.25">
      <c r="BS78" s="100"/>
    </row>
    <row r="79" spans="6:71" ht="7.5" customHeight="1" x14ac:dyDescent="0.25">
      <c r="AS79" s="182">
        <f>SUM(HESAPLAMA1!O14+HESAPLAMA1!O13+HESAPLAMA1!O12)</f>
        <v>209</v>
      </c>
      <c r="AT79" s="182"/>
      <c r="BS79" s="100"/>
    </row>
    <row r="80" spans="6:71" ht="7.5" customHeight="1" x14ac:dyDescent="0.25">
      <c r="AS80" s="182"/>
      <c r="AT80" s="182"/>
      <c r="BS80" s="100"/>
    </row>
    <row r="81" spans="6:71" ht="7.5" customHeight="1" x14ac:dyDescent="0.25">
      <c r="AS81" s="182"/>
      <c r="AT81" s="182"/>
      <c r="BS81" s="100"/>
    </row>
    <row r="82" spans="6:71" ht="7.5" customHeight="1" x14ac:dyDescent="0.25">
      <c r="BS82" s="100"/>
    </row>
    <row r="83" spans="6:71" ht="7.5" customHeight="1" x14ac:dyDescent="0.25">
      <c r="F83" s="174">
        <f>SUM(HESAPLAMA1!J15)</f>
        <v>300</v>
      </c>
      <c r="G83" s="174"/>
      <c r="H83" s="174"/>
      <c r="I83" s="174"/>
      <c r="J83" s="174"/>
      <c r="BS83" s="100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SUM(HESAPLAMA1!J14)</f>
        <v>46</v>
      </c>
      <c r="BD84" s="236"/>
      <c r="BE84" s="236"/>
      <c r="BF84" s="236"/>
      <c r="BG84" s="236"/>
      <c r="BH84" s="236"/>
      <c r="BS84" s="100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00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00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00"/>
    </row>
    <row r="88" spans="6:71" ht="7.5" customHeight="1" x14ac:dyDescent="0.25">
      <c r="V88" s="174">
        <f>SUM(HESAPLAMA1!J13)</f>
        <v>0</v>
      </c>
      <c r="W88" s="174"/>
      <c r="X88" s="174"/>
      <c r="Y88" s="174"/>
      <c r="Z88" s="174"/>
      <c r="BS88" s="100"/>
    </row>
    <row r="89" spans="6:71" ht="7.5" customHeight="1" x14ac:dyDescent="0.25">
      <c r="V89" s="174"/>
      <c r="W89" s="174"/>
      <c r="X89" s="174"/>
      <c r="Y89" s="174"/>
      <c r="Z89" s="174"/>
      <c r="BS89" s="100"/>
    </row>
    <row r="90" spans="6:71" ht="4.5" customHeight="1" x14ac:dyDescent="0.25">
      <c r="BS90" s="100"/>
    </row>
    <row r="91" spans="6:71" ht="7.5" customHeight="1" x14ac:dyDescent="0.25">
      <c r="BS91" s="100"/>
    </row>
    <row r="92" spans="6:71" ht="7.5" customHeight="1" x14ac:dyDescent="0.25">
      <c r="BS92" s="100"/>
    </row>
    <row r="93" spans="6:71" ht="7.5" customHeight="1" x14ac:dyDescent="0.25">
      <c r="BS93" s="100"/>
    </row>
    <row r="94" spans="6:71" ht="7.5" customHeight="1" x14ac:dyDescent="0.25">
      <c r="BS94" s="100"/>
    </row>
    <row r="95" spans="6:71" ht="7.5" customHeight="1" x14ac:dyDescent="0.25">
      <c r="BS95" s="100"/>
    </row>
    <row r="96" spans="6:71" ht="7.5" customHeight="1" x14ac:dyDescent="0.25">
      <c r="BS96" s="100"/>
    </row>
    <row r="97" spans="2:71" ht="7.5" customHeight="1" x14ac:dyDescent="0.25">
      <c r="BS97" s="100"/>
    </row>
    <row r="98" spans="2:71" ht="7.5" customHeight="1" x14ac:dyDescent="0.25">
      <c r="AS98" s="231">
        <f>SUM(HESAPLAMA1!J12)</f>
        <v>0</v>
      </c>
      <c r="AT98" s="231"/>
      <c r="BS98" s="100"/>
    </row>
    <row r="99" spans="2:71" ht="7.5" customHeight="1" x14ac:dyDescent="0.25">
      <c r="B99" s="232">
        <f>SUM(HESAPLAMA1!J14)</f>
        <v>46</v>
      </c>
      <c r="C99" s="232"/>
      <c r="AS99" s="231"/>
      <c r="AT99" s="231"/>
      <c r="AW99" s="104"/>
      <c r="AX99" s="104"/>
      <c r="AY99" s="104"/>
      <c r="BS99" s="100"/>
    </row>
    <row r="100" spans="2:71" ht="7.5" customHeight="1" x14ac:dyDescent="0.25">
      <c r="B100" s="232"/>
      <c r="C100" s="232"/>
      <c r="AS100" s="231"/>
      <c r="AT100" s="231"/>
      <c r="AW100" s="104"/>
      <c r="AX100" s="104"/>
      <c r="AY100" s="104"/>
      <c r="BS100" s="100"/>
    </row>
    <row r="101" spans="2:71" ht="7.5" customHeight="1" x14ac:dyDescent="0.25">
      <c r="B101" s="232"/>
      <c r="C101" s="232"/>
      <c r="AS101" s="231"/>
      <c r="AT101" s="231"/>
      <c r="AW101" s="104"/>
      <c r="AX101" s="104"/>
      <c r="AY101" s="104"/>
      <c r="BS101" s="100"/>
    </row>
    <row r="102" spans="2:71" ht="7.5" customHeight="1" x14ac:dyDescent="0.25">
      <c r="B102" s="232"/>
      <c r="C102" s="232"/>
      <c r="AS102" s="231"/>
      <c r="AT102" s="231"/>
      <c r="AW102" s="104"/>
      <c r="AX102" s="104"/>
      <c r="AY102" s="104"/>
      <c r="BS102" s="100"/>
    </row>
    <row r="103" spans="2:71" ht="7.5" customHeight="1" x14ac:dyDescent="0.25">
      <c r="B103" s="104"/>
      <c r="C103" s="104"/>
      <c r="D103" s="104"/>
      <c r="AW103" s="104"/>
      <c r="AX103" s="104"/>
      <c r="AY103" s="104"/>
      <c r="BS103" s="100"/>
    </row>
    <row r="104" spans="2:71" ht="7.5" customHeight="1" x14ac:dyDescent="0.25">
      <c r="BS104" s="100"/>
    </row>
    <row r="105" spans="2:71" ht="7.5" customHeight="1" x14ac:dyDescent="0.25">
      <c r="BS105" s="100"/>
    </row>
    <row r="106" spans="2:71" ht="7.5" customHeight="1" x14ac:dyDescent="0.25">
      <c r="BS106" s="100"/>
    </row>
    <row r="107" spans="2:71" ht="7.5" customHeight="1" x14ac:dyDescent="0.25">
      <c r="BS107" s="100"/>
    </row>
    <row r="108" spans="2:71" ht="7.5" customHeight="1" x14ac:dyDescent="0.25">
      <c r="BS108" s="100"/>
    </row>
    <row r="109" spans="2:71" ht="7.5" customHeight="1" x14ac:dyDescent="0.25">
      <c r="BS109" s="100"/>
    </row>
    <row r="110" spans="2:71" ht="7.5" customHeight="1" x14ac:dyDescent="0.25">
      <c r="BS110" s="100"/>
    </row>
    <row r="111" spans="2:71" ht="7.5" customHeight="1" x14ac:dyDescent="0.25">
      <c r="BS111" s="100"/>
    </row>
    <row r="112" spans="2:71" ht="7.5" customHeight="1" x14ac:dyDescent="0.25">
      <c r="BS112" s="100"/>
    </row>
    <row r="113" spans="1:71" ht="7.5" customHeight="1" x14ac:dyDescent="0.25">
      <c r="BS113" s="100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118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22" t="s">
        <v>44</v>
      </c>
      <c r="B123" s="222"/>
      <c r="C123" s="222"/>
      <c r="D123" s="222"/>
      <c r="E123" s="222"/>
      <c r="F123" s="222"/>
      <c r="G123" s="222"/>
      <c r="H123" s="222"/>
      <c r="I123" s="222"/>
      <c r="J123" s="222"/>
      <c r="K123" s="222"/>
      <c r="L123" s="222"/>
      <c r="M123" s="222"/>
      <c r="N123" s="222"/>
      <c r="O123" s="222"/>
      <c r="P123" s="222"/>
      <c r="Q123" s="222"/>
      <c r="R123" s="222"/>
      <c r="S123" s="99" t="s">
        <v>32</v>
      </c>
      <c r="T123" s="223" t="str">
        <f>(HESAPLAMA1!AP34)</f>
        <v>PA581-5010</v>
      </c>
      <c r="U123" s="223"/>
      <c r="V123" s="223"/>
      <c r="W123" s="223"/>
      <c r="X123" s="223"/>
      <c r="Y123" s="223"/>
      <c r="Z123" s="223"/>
      <c r="AA123" s="223"/>
      <c r="AB123" s="223"/>
      <c r="AC123" s="223"/>
      <c r="AD123" s="223"/>
      <c r="AE123" s="223"/>
      <c r="AF123" s="223"/>
      <c r="AG123" s="223"/>
      <c r="AH123" s="223"/>
      <c r="AI123" s="223"/>
      <c r="AJ123" s="223"/>
      <c r="AK123" s="223"/>
      <c r="AL123" s="223"/>
      <c r="AM123" s="223"/>
      <c r="AN123" s="223"/>
      <c r="AO123" s="223"/>
      <c r="AP123" s="223"/>
      <c r="AQ123" s="223"/>
      <c r="AR123" s="223"/>
      <c r="AS123" s="223"/>
      <c r="AT123" s="223"/>
      <c r="AU123" s="223"/>
      <c r="AV123" s="223"/>
      <c r="AW123" s="223"/>
      <c r="AX123" s="223"/>
      <c r="AY123" s="223"/>
      <c r="AZ123" s="223"/>
      <c r="BA123" s="223"/>
      <c r="BB123" s="223"/>
      <c r="BC123" s="223"/>
      <c r="BD123" s="223"/>
      <c r="BE123" s="223"/>
      <c r="BF123" s="223"/>
      <c r="BG123" s="223"/>
      <c r="BH123" s="223"/>
      <c r="BI123" s="223"/>
      <c r="BJ123" s="223"/>
      <c r="BK123" s="223"/>
      <c r="BL123" s="223"/>
      <c r="BM123" s="223"/>
      <c r="BN123" s="223"/>
      <c r="BO123" s="223"/>
      <c r="BP123" s="223"/>
      <c r="BQ123" s="223"/>
      <c r="BR123" s="223"/>
    </row>
    <row r="124" spans="1:71" ht="18.75" customHeight="1" x14ac:dyDescent="0.25">
      <c r="A124" s="222" t="s">
        <v>29</v>
      </c>
      <c r="B124" s="222"/>
      <c r="C124" s="222"/>
      <c r="D124" s="222"/>
      <c r="E124" s="222"/>
      <c r="F124" s="222"/>
      <c r="G124" s="222"/>
      <c r="H124" s="222"/>
      <c r="I124" s="222"/>
      <c r="J124" s="222"/>
      <c r="K124" s="222"/>
      <c r="L124" s="222"/>
      <c r="M124" s="222"/>
      <c r="N124" s="222"/>
      <c r="O124" s="222"/>
      <c r="P124" s="222"/>
      <c r="Q124" s="222"/>
      <c r="R124" s="222"/>
      <c r="S124" s="99" t="s">
        <v>32</v>
      </c>
      <c r="T124" s="223">
        <f>(HESAPLAMA1!AP36)</f>
        <v>0</v>
      </c>
      <c r="U124" s="223"/>
      <c r="V124" s="223"/>
      <c r="W124" s="223"/>
      <c r="X124" s="223"/>
      <c r="Y124" s="223"/>
      <c r="Z124" s="223"/>
      <c r="AA124" s="223"/>
      <c r="AB124" s="223"/>
      <c r="AC124" s="223"/>
      <c r="AD124" s="223"/>
      <c r="AE124" s="223"/>
      <c r="AF124" s="223"/>
      <c r="AG124" s="223"/>
      <c r="AH124" s="223"/>
      <c r="AI124" s="223"/>
      <c r="AJ124" s="223"/>
      <c r="AK124" s="223"/>
      <c r="AL124" s="223"/>
      <c r="AM124" s="223"/>
      <c r="AN124" s="223"/>
      <c r="AO124" s="223"/>
      <c r="AP124" s="223"/>
      <c r="AQ124" s="223"/>
      <c r="AR124" s="223"/>
      <c r="AS124" s="223"/>
      <c r="AT124" s="223"/>
      <c r="AU124" s="223"/>
      <c r="AV124" s="223"/>
      <c r="AW124" s="223"/>
      <c r="AX124" s="223"/>
      <c r="AY124" s="223"/>
      <c r="AZ124" s="223"/>
      <c r="BA124" s="223"/>
      <c r="BB124" s="223"/>
      <c r="BC124" s="223"/>
      <c r="BD124" s="223"/>
      <c r="BE124" s="223"/>
      <c r="BF124" s="223"/>
      <c r="BG124" s="223"/>
      <c r="BH124" s="223"/>
      <c r="BI124" s="223"/>
      <c r="BJ124" s="223"/>
      <c r="BK124" s="223"/>
      <c r="BL124" s="223"/>
      <c r="BM124" s="223"/>
      <c r="BN124" s="223"/>
      <c r="BO124" s="223"/>
      <c r="BP124" s="223"/>
      <c r="BQ124" s="223"/>
      <c r="BR124" s="223"/>
    </row>
    <row r="125" spans="1:71" ht="18.75" customHeight="1" x14ac:dyDescent="0.25">
      <c r="A125" s="222" t="s">
        <v>31</v>
      </c>
      <c r="B125" s="222"/>
      <c r="C125" s="222"/>
      <c r="D125" s="222"/>
      <c r="E125" s="222"/>
      <c r="F125" s="222"/>
      <c r="G125" s="222"/>
      <c r="H125" s="222"/>
      <c r="I125" s="222"/>
      <c r="J125" s="222"/>
      <c r="K125" s="222"/>
      <c r="L125" s="222"/>
      <c r="M125" s="222"/>
      <c r="N125" s="222"/>
      <c r="O125" s="222"/>
      <c r="P125" s="222"/>
      <c r="Q125" s="222"/>
      <c r="R125" s="222"/>
      <c r="S125" s="99" t="s">
        <v>32</v>
      </c>
      <c r="T125" s="223" t="str">
        <f>(HESAPLAMA1!AP38)</f>
        <v xml:space="preserve">KAPALI SANDIK </v>
      </c>
      <c r="U125" s="223"/>
      <c r="V125" s="223"/>
      <c r="W125" s="223"/>
      <c r="X125" s="223"/>
      <c r="Y125" s="223"/>
      <c r="Z125" s="223"/>
      <c r="AA125" s="223"/>
      <c r="AB125" s="223"/>
      <c r="AC125" s="223"/>
      <c r="AD125" s="223"/>
      <c r="AE125" s="223"/>
      <c r="AF125" s="223"/>
      <c r="AG125" s="223"/>
      <c r="AH125" s="223"/>
      <c r="AI125" s="223"/>
      <c r="AJ125" s="223"/>
      <c r="AK125" s="223"/>
      <c r="AL125" s="223"/>
      <c r="AM125" s="223"/>
      <c r="AN125" s="223"/>
      <c r="AO125" s="223"/>
      <c r="AP125" s="223"/>
      <c r="AQ125" s="223"/>
      <c r="AR125" s="223"/>
      <c r="AS125" s="223"/>
      <c r="AT125" s="223"/>
      <c r="AU125" s="223"/>
      <c r="AV125" s="223"/>
      <c r="AW125" s="223"/>
      <c r="AX125" s="223"/>
      <c r="AY125" s="223"/>
      <c r="AZ125" s="223"/>
      <c r="BA125" s="223"/>
      <c r="BB125" s="223"/>
      <c r="BC125" s="223"/>
      <c r="BD125" s="223"/>
      <c r="BE125" s="223"/>
      <c r="BF125" s="223"/>
      <c r="BG125" s="223"/>
      <c r="BH125" s="223"/>
      <c r="BI125" s="223"/>
      <c r="BJ125" s="223"/>
      <c r="BK125" s="223"/>
      <c r="BL125" s="223"/>
      <c r="BM125" s="223"/>
      <c r="BN125" s="223"/>
      <c r="BO125" s="223"/>
      <c r="BP125" s="223"/>
      <c r="BQ125" s="223"/>
      <c r="BR125" s="223"/>
    </row>
    <row r="126" spans="1:71" ht="18.75" customHeight="1" x14ac:dyDescent="0.25">
      <c r="A126" s="222" t="s">
        <v>0</v>
      </c>
      <c r="B126" s="222"/>
      <c r="C126" s="222"/>
      <c r="D126" s="222"/>
      <c r="E126" s="222"/>
      <c r="F126" s="222"/>
      <c r="G126" s="222"/>
      <c r="H126" s="222"/>
      <c r="I126" s="222"/>
      <c r="J126" s="222"/>
      <c r="K126" s="222"/>
      <c r="L126" s="222"/>
      <c r="M126" s="222"/>
      <c r="N126" s="222"/>
      <c r="O126" s="222"/>
      <c r="P126" s="222"/>
      <c r="Q126" s="222"/>
      <c r="R126" s="222"/>
      <c r="S126" s="99" t="s">
        <v>32</v>
      </c>
      <c r="T126" s="223">
        <f>(HESAPLAMA1!AP40)</f>
        <v>0</v>
      </c>
      <c r="U126" s="223"/>
      <c r="V126" s="223"/>
      <c r="W126" s="223"/>
      <c r="X126" s="223"/>
      <c r="Y126" s="223"/>
      <c r="Z126" s="223"/>
      <c r="AA126" s="223"/>
      <c r="AB126" s="223"/>
      <c r="AC126" s="223"/>
      <c r="AD126" s="223"/>
      <c r="AE126" s="223"/>
      <c r="AF126" s="223"/>
      <c r="AG126" s="223"/>
      <c r="AH126" s="223"/>
      <c r="AI126" s="223"/>
      <c r="AJ126" s="223"/>
      <c r="AK126" s="223"/>
      <c r="AL126" s="223"/>
      <c r="AM126" s="223"/>
      <c r="AN126" s="223"/>
      <c r="AO126" s="223"/>
      <c r="AP126" s="223"/>
      <c r="AQ126" s="223"/>
      <c r="AR126" s="223"/>
      <c r="AS126" s="223"/>
      <c r="AT126" s="223"/>
      <c r="AU126" s="223"/>
      <c r="AV126" s="223"/>
      <c r="AW126" s="223"/>
      <c r="AX126" s="223"/>
      <c r="AY126" s="223"/>
      <c r="AZ126" s="223"/>
      <c r="BA126" s="223"/>
      <c r="BB126" s="223"/>
      <c r="BC126" s="223"/>
      <c r="BD126" s="223"/>
      <c r="BE126" s="223"/>
      <c r="BF126" s="223"/>
      <c r="BG126" s="223"/>
      <c r="BH126" s="223"/>
      <c r="BI126" s="223"/>
      <c r="BJ126" s="223"/>
      <c r="BK126" s="223"/>
      <c r="BL126" s="223"/>
      <c r="BM126" s="223"/>
      <c r="BN126" s="223"/>
      <c r="BO126" s="223"/>
      <c r="BP126" s="223"/>
      <c r="BQ126" s="223"/>
      <c r="BR126" s="223"/>
    </row>
    <row r="127" spans="1:71" ht="15" customHeight="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</row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  <c r="BQ128" s="4"/>
      <c r="BR128" s="4"/>
    </row>
    <row r="129" spans="1:70" ht="12.75" customHeight="1" x14ac:dyDescent="0.25">
      <c r="A129" s="175" t="s">
        <v>49</v>
      </c>
      <c r="B129" s="17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202"/>
      <c r="S129" s="203" t="s">
        <v>51</v>
      </c>
      <c r="T129" s="204"/>
      <c r="U129" s="204"/>
      <c r="V129" s="204"/>
      <c r="W129" s="204"/>
      <c r="X129" s="204"/>
      <c r="Y129" s="204"/>
      <c r="Z129" s="204"/>
      <c r="AA129" s="204"/>
      <c r="AB129" s="204"/>
      <c r="AC129" s="204"/>
      <c r="AD129" s="204"/>
      <c r="AE129" s="204"/>
      <c r="AF129" s="205"/>
      <c r="AG129" s="209" t="str">
        <f>(HESAPLAMA1!AR20)</f>
        <v xml:space="preserve"> </v>
      </c>
      <c r="AH129" s="210"/>
      <c r="AI129" s="210"/>
      <c r="AJ129" s="210"/>
      <c r="AK129" s="210"/>
      <c r="AL129" s="210"/>
      <c r="AM129" s="210"/>
      <c r="AN129" s="210"/>
      <c r="AO129" s="210"/>
      <c r="AP129" s="210"/>
      <c r="AQ129" s="210"/>
      <c r="AR129" s="210"/>
      <c r="AS129" s="210"/>
      <c r="AT129" s="210"/>
      <c r="AU129" s="210"/>
      <c r="AV129" s="210"/>
      <c r="AW129" s="210"/>
      <c r="AX129" s="210"/>
      <c r="AY129" s="211"/>
      <c r="AZ129" s="212">
        <f>SUM(HESAPLAMA1!Q8)</f>
        <v>0</v>
      </c>
      <c r="BA129" s="212"/>
      <c r="BB129" s="212"/>
      <c r="BC129" s="212"/>
      <c r="BD129" s="212"/>
      <c r="BE129" s="213" t="str">
        <f>(HESAPLAMA1!BA8)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108"/>
      <c r="BR129" s="108"/>
    </row>
    <row r="130" spans="1:70" ht="12.75" customHeight="1" x14ac:dyDescent="0.25">
      <c r="A130" s="175" t="s">
        <v>50</v>
      </c>
      <c r="B130" s="17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202"/>
      <c r="S130" s="206"/>
      <c r="T130" s="207"/>
      <c r="U130" s="207"/>
      <c r="V130" s="207"/>
      <c r="W130" s="207"/>
      <c r="X130" s="207"/>
      <c r="Y130" s="207"/>
      <c r="Z130" s="207"/>
      <c r="AA130" s="207"/>
      <c r="AB130" s="207"/>
      <c r="AC130" s="207"/>
      <c r="AD130" s="207"/>
      <c r="AE130" s="207"/>
      <c r="AF130" s="208"/>
      <c r="AG130" s="209" t="str">
        <f>(HESAPLAMA1!AR22)</f>
        <v xml:space="preserve"> </v>
      </c>
      <c r="AH130" s="210"/>
      <c r="AI130" s="210"/>
      <c r="AJ130" s="210"/>
      <c r="AK130" s="210"/>
      <c r="AL130" s="210"/>
      <c r="AM130" s="210"/>
      <c r="AN130" s="210"/>
      <c r="AO130" s="210"/>
      <c r="AP130" s="210"/>
      <c r="AQ130" s="210"/>
      <c r="AR130" s="210"/>
      <c r="AS130" s="210"/>
      <c r="AT130" s="210"/>
      <c r="AU130" s="210"/>
      <c r="AV130" s="210"/>
      <c r="AW130" s="210"/>
      <c r="AX130" s="210"/>
      <c r="AY130" s="211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108"/>
      <c r="BR130" s="108"/>
    </row>
    <row r="131" spans="1:70" ht="15.75" customHeight="1" x14ac:dyDescent="0.3">
      <c r="A131" s="175" t="s">
        <v>60</v>
      </c>
      <c r="B131" s="17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202"/>
      <c r="S131" s="224" t="e">
        <f>SUM(HESAPLAMA1!AN13)*$AZ$129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187" t="str">
        <f>CONCATENATE("TOPLAM"," ",BE129," ","HACMİ")</f>
        <v>TOPLAM ÇAM HACMİ</v>
      </c>
      <c r="AH131" s="188"/>
      <c r="AI131" s="188"/>
      <c r="AJ131" s="188"/>
      <c r="AK131" s="188"/>
      <c r="AL131" s="188"/>
      <c r="AM131" s="188"/>
      <c r="AN131" s="188"/>
      <c r="AO131" s="188"/>
      <c r="AP131" s="188"/>
      <c r="AQ131" s="188"/>
      <c r="AR131" s="188"/>
      <c r="AS131" s="188"/>
      <c r="AT131" s="188"/>
      <c r="AU131" s="188"/>
      <c r="AV131" s="188"/>
      <c r="AW131" s="188"/>
      <c r="AX131" s="188"/>
      <c r="AY131" s="189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  <c r="BQ131" s="4"/>
      <c r="BR131" s="4"/>
    </row>
    <row r="132" spans="1:70" ht="12.75" customHeight="1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</row>
    <row r="133" spans="1:70" ht="12.75" customHeight="1" x14ac:dyDescent="0.25">
      <c r="A133" s="175" t="s">
        <v>57</v>
      </c>
      <c r="B133" s="17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6" t="str">
        <f>CONCATENATE(HESAPLAMA1!M12,"*",HESAPLAMA1!O12,"*",HESAPLAMA1!J12)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187" t="str">
        <f>(HESAPLAMA1!A12)</f>
        <v>ALT PALET ÜST TAHTALARI</v>
      </c>
      <c r="AH133" s="188"/>
      <c r="AI133" s="188"/>
      <c r="AJ133" s="188"/>
      <c r="AK133" s="188"/>
      <c r="AL133" s="188"/>
      <c r="AM133" s="188"/>
      <c r="AN133" s="188"/>
      <c r="AO133" s="188"/>
      <c r="AP133" s="188"/>
      <c r="AQ133" s="188"/>
      <c r="AR133" s="188"/>
      <c r="AS133" s="188"/>
      <c r="AT133" s="188"/>
      <c r="AU133" s="188"/>
      <c r="AV133" s="188"/>
      <c r="AW133" s="188"/>
      <c r="AX133" s="188"/>
      <c r="AY133" s="189"/>
      <c r="AZ133" s="197">
        <f>SUM(HESAPLAMA1!Q12)*$AZ$129</f>
        <v>0</v>
      </c>
      <c r="BA133" s="197"/>
      <c r="BB133" s="197"/>
      <c r="BC133" s="197"/>
      <c r="BD133" s="197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  <c r="BQ133" s="4"/>
      <c r="BR133" s="4"/>
    </row>
    <row r="134" spans="1:70" ht="12.75" customHeight="1" x14ac:dyDescent="0.25">
      <c r="A134" s="175" t="s">
        <v>58</v>
      </c>
      <c r="B134" s="17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6" t="str">
        <f>CONCATENATE(HESAPLAMA1!M13,"*",HESAPLAMA1!O13,"*",HESAPLAMA1!J13)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187" t="str">
        <f>(HESAPLAMA1!A13)</f>
        <v>ALT PALET ÜST TAKOZLARI</v>
      </c>
      <c r="AH134" s="188"/>
      <c r="AI134" s="188"/>
      <c r="AJ134" s="188"/>
      <c r="AK134" s="188"/>
      <c r="AL134" s="188"/>
      <c r="AM134" s="188"/>
      <c r="AN134" s="188"/>
      <c r="AO134" s="188"/>
      <c r="AP134" s="188"/>
      <c r="AQ134" s="188"/>
      <c r="AR134" s="188"/>
      <c r="AS134" s="188"/>
      <c r="AT134" s="188"/>
      <c r="AU134" s="188"/>
      <c r="AV134" s="188"/>
      <c r="AW134" s="188"/>
      <c r="AX134" s="188"/>
      <c r="AY134" s="189"/>
      <c r="AZ134" s="194">
        <f>SUM(HESAPLAMA1!Q13)*$AZ$129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  <c r="BQ134" s="4"/>
      <c r="BR134" s="4"/>
    </row>
    <row r="135" spans="1:70" ht="12.75" customHeight="1" x14ac:dyDescent="0.25">
      <c r="A135" s="175" t="s">
        <v>59</v>
      </c>
      <c r="B135" s="17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6" t="str">
        <f>CONCATENATE(HESAPLAMA1!M14,"*",HESAPLAMA1!O14,"*",HESAPLAMA1!J14)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187" t="str">
        <f>(HESAPLAMA1!A14)</f>
        <v>ALT PALET ALT TAKOZLARI</v>
      </c>
      <c r="AH135" s="188"/>
      <c r="AI135" s="188"/>
      <c r="AJ135" s="188"/>
      <c r="AK135" s="188"/>
      <c r="AL135" s="188"/>
      <c r="AM135" s="188"/>
      <c r="AN135" s="188"/>
      <c r="AO135" s="188"/>
      <c r="AP135" s="188"/>
      <c r="AQ135" s="188"/>
      <c r="AR135" s="188"/>
      <c r="AS135" s="188"/>
      <c r="AT135" s="188"/>
      <c r="AU135" s="188"/>
      <c r="AV135" s="188"/>
      <c r="AW135" s="188"/>
      <c r="AX135" s="188"/>
      <c r="AY135" s="189"/>
      <c r="AZ135" s="194">
        <f>SUM(HESAPLAMA1!Q14)*$AZ$129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  <c r="BQ135" s="4"/>
      <c r="BR135" s="4"/>
    </row>
    <row r="136" spans="1:70" ht="3.75" customHeight="1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</row>
    <row r="137" spans="1:70" ht="13.5" customHeight="1" x14ac:dyDescent="0.25">
      <c r="A137" s="175" t="s">
        <v>62</v>
      </c>
      <c r="B137" s="17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6">
        <f>SUM(HESAPLAMA1!X12)*$AZ$129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187"/>
      <c r="AH137" s="188"/>
      <c r="AI137" s="188"/>
      <c r="AJ137" s="188"/>
      <c r="AK137" s="188"/>
      <c r="AL137" s="188"/>
      <c r="AM137" s="188"/>
      <c r="AN137" s="188"/>
      <c r="AO137" s="188"/>
      <c r="AP137" s="188"/>
      <c r="AQ137" s="188"/>
      <c r="AR137" s="188"/>
      <c r="AS137" s="188"/>
      <c r="AT137" s="188"/>
      <c r="AU137" s="188"/>
      <c r="AV137" s="188"/>
      <c r="AW137" s="188"/>
      <c r="AX137" s="188"/>
      <c r="AY137" s="189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  <c r="BQ137" s="4"/>
      <c r="BR137" s="4"/>
    </row>
    <row r="138" spans="1:70" ht="3.75" customHeight="1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</row>
    <row r="139" spans="1:70" ht="12.75" customHeight="1" x14ac:dyDescent="0.25">
      <c r="A139" s="175" t="s">
        <v>66</v>
      </c>
      <c r="B139" s="17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95">
        <f>SUM(AU53)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187" t="s">
        <v>71</v>
      </c>
      <c r="AH139" s="188"/>
      <c r="AI139" s="188"/>
      <c r="AJ139" s="188"/>
      <c r="AK139" s="188"/>
      <c r="AL139" s="188"/>
      <c r="AM139" s="188"/>
      <c r="AN139" s="188"/>
      <c r="AO139" s="188"/>
      <c r="AP139" s="188"/>
      <c r="AQ139" s="188"/>
      <c r="AR139" s="188"/>
      <c r="AS139" s="188"/>
      <c r="AT139" s="188"/>
      <c r="AU139" s="188"/>
      <c r="AV139" s="188"/>
      <c r="AW139" s="188"/>
      <c r="AX139" s="188"/>
      <c r="AY139" s="189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  <c r="BQ139" s="4"/>
      <c r="BR139" s="4"/>
    </row>
    <row r="140" spans="1:70" ht="12.75" customHeight="1" x14ac:dyDescent="0.25">
      <c r="A140" s="175" t="s">
        <v>67</v>
      </c>
      <c r="B140" s="17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6" t="str">
        <f>CONCATENATE(HESAPLAMA1!M19,"*",HESAPLAMA1!O19,"*",HESAPLAMA1!J19)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187" t="str">
        <f>(HESAPLAMA1!A19)</f>
        <v>ÖN DUVAR YATAY TAHTALARI</v>
      </c>
      <c r="AH140" s="188"/>
      <c r="AI140" s="188"/>
      <c r="AJ140" s="188"/>
      <c r="AK140" s="188"/>
      <c r="AL140" s="188"/>
      <c r="AM140" s="188"/>
      <c r="AN140" s="188"/>
      <c r="AO140" s="188"/>
      <c r="AP140" s="188"/>
      <c r="AQ140" s="188"/>
      <c r="AR140" s="188"/>
      <c r="AS140" s="188"/>
      <c r="AT140" s="188"/>
      <c r="AU140" s="188"/>
      <c r="AV140" s="188"/>
      <c r="AW140" s="188"/>
      <c r="AX140" s="188"/>
      <c r="AY140" s="189"/>
      <c r="AZ140" s="190">
        <f>SUM(HESAPLAMA1!S19)*$AZ$129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  <c r="BQ140" s="4"/>
      <c r="BR140" s="4"/>
    </row>
    <row r="141" spans="1:70" ht="12.75" customHeight="1" x14ac:dyDescent="0.25">
      <c r="A141" s="175" t="s">
        <v>68</v>
      </c>
      <c r="B141" s="17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6" t="str">
        <f>CONCATENATE(HESAPLAMA1!M20,"*",HESAPLAMA1!O20,"*",HESAPLAMA1!J20)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187" t="str">
        <f>(HESAPLAMA1!A20)</f>
        <v>ÖN DUVAR KUŞAK TAHTALARI</v>
      </c>
      <c r="AH141" s="188"/>
      <c r="AI141" s="188"/>
      <c r="AJ141" s="188"/>
      <c r="AK141" s="188"/>
      <c r="AL141" s="188"/>
      <c r="AM141" s="188"/>
      <c r="AN141" s="188"/>
      <c r="AO141" s="188"/>
      <c r="AP141" s="188"/>
      <c r="AQ141" s="188"/>
      <c r="AR141" s="188"/>
      <c r="AS141" s="188"/>
      <c r="AT141" s="188"/>
      <c r="AU141" s="188"/>
      <c r="AV141" s="188"/>
      <c r="AW141" s="188"/>
      <c r="AX141" s="188"/>
      <c r="AY141" s="189"/>
      <c r="AZ141" s="190">
        <f>SUM(HESAPLAMA1!S20)*$AZ$129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  <c r="BQ141" s="4"/>
      <c r="BR141" s="4"/>
    </row>
    <row r="142" spans="1:70" ht="12.75" customHeight="1" x14ac:dyDescent="0.25">
      <c r="A142" s="175" t="s">
        <v>69</v>
      </c>
      <c r="B142" s="17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85" t="e">
        <f>CONCATENATE(HESAPLAMA1!M21,"*",HESAPLAMA1!O21,"*",HESAPLAMA1!J22)</f>
        <v>#N/A</v>
      </c>
      <c r="T142" s="186"/>
      <c r="U142" s="186"/>
      <c r="V142" s="186"/>
      <c r="W142" s="186"/>
      <c r="X142" s="186"/>
      <c r="Y142" s="186"/>
      <c r="Z142" s="186"/>
      <c r="AA142" s="186"/>
      <c r="AB142" s="186"/>
      <c r="AC142" s="178" t="s">
        <v>61</v>
      </c>
      <c r="AD142" s="178"/>
      <c r="AE142" s="178"/>
      <c r="AF142" s="179"/>
      <c r="AG142" s="187" t="str">
        <f>(HESAPLAMA1!A21)</f>
        <v>ÖN DUVAR ÇAPRAZ TAHTALARI</v>
      </c>
      <c r="AH142" s="188"/>
      <c r="AI142" s="188"/>
      <c r="AJ142" s="188"/>
      <c r="AK142" s="188"/>
      <c r="AL142" s="188"/>
      <c r="AM142" s="188"/>
      <c r="AN142" s="188"/>
      <c r="AO142" s="188"/>
      <c r="AP142" s="188"/>
      <c r="AQ142" s="188"/>
      <c r="AR142" s="188"/>
      <c r="AS142" s="188"/>
      <c r="AT142" s="188"/>
      <c r="AU142" s="188"/>
      <c r="AV142" s="188"/>
      <c r="AW142" s="188"/>
      <c r="AX142" s="188"/>
      <c r="AY142" s="189"/>
      <c r="AZ142" s="190">
        <f>SUM(HESAPLAMA1!S21)*$AZ$129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  <c r="BQ142" s="4"/>
      <c r="BR142" s="4"/>
    </row>
    <row r="143" spans="1:70" ht="13.5" customHeight="1" x14ac:dyDescent="0.25">
      <c r="A143" s="175" t="s">
        <v>70</v>
      </c>
      <c r="B143" s="17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6" t="e">
        <f>SUM(HESAPLAMA1!X19)*$AZ$129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187"/>
      <c r="AH143" s="188"/>
      <c r="AI143" s="188"/>
      <c r="AJ143" s="188"/>
      <c r="AK143" s="188"/>
      <c r="AL143" s="188"/>
      <c r="AM143" s="188"/>
      <c r="AN143" s="188"/>
      <c r="AO143" s="188"/>
      <c r="AP143" s="188"/>
      <c r="AQ143" s="188"/>
      <c r="AR143" s="188"/>
      <c r="AS143" s="188"/>
      <c r="AT143" s="188"/>
      <c r="AU143" s="188"/>
      <c r="AV143" s="188"/>
      <c r="AW143" s="188"/>
      <c r="AX143" s="188"/>
      <c r="AY143" s="189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  <c r="BQ143" s="4"/>
      <c r="BR143" s="4"/>
    </row>
    <row r="144" spans="1:70" ht="3.75" customHeigh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</row>
    <row r="145" spans="1:70" ht="13.5" customHeight="1" x14ac:dyDescent="0.25">
      <c r="A145" s="175" t="s">
        <v>72</v>
      </c>
      <c r="B145" s="17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6" t="str">
        <f>CONCATENATE(HESAPLAMA1!M32,"*",HESAPLAMA1!O32,"*",HESAPLAMA1!J32)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187" t="str">
        <f>(HESAPLAMA1!A32)</f>
        <v>ÜST TAVAN YATAY TAHTALARI</v>
      </c>
      <c r="AH145" s="188"/>
      <c r="AI145" s="188"/>
      <c r="AJ145" s="188"/>
      <c r="AK145" s="188"/>
      <c r="AL145" s="188"/>
      <c r="AM145" s="188"/>
      <c r="AN145" s="188"/>
      <c r="AO145" s="188"/>
      <c r="AP145" s="188"/>
      <c r="AQ145" s="188"/>
      <c r="AR145" s="188"/>
      <c r="AS145" s="188"/>
      <c r="AT145" s="188"/>
      <c r="AU145" s="188"/>
      <c r="AV145" s="188"/>
      <c r="AW145" s="188"/>
      <c r="AX145" s="188"/>
      <c r="AY145" s="189"/>
      <c r="AZ145" s="190">
        <f>SUM(HESAPLAMA1!Q32)*$AZ$129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  <c r="BQ145" s="4"/>
      <c r="BR145" s="4"/>
    </row>
    <row r="146" spans="1:70" ht="13.5" customHeight="1" x14ac:dyDescent="0.25">
      <c r="A146" s="175" t="s">
        <v>73</v>
      </c>
      <c r="B146" s="17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6" t="str">
        <f>CONCATENATE(HESAPLAMA1!M33,"*",HESAPLAMA1!O33,"*",HESAPLAMA1!J33)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187" t="str">
        <f>(HESAPLAMA1!A33)</f>
        <v>ÜST TAVAN KUŞAK TAHTALARI</v>
      </c>
      <c r="AH146" s="188"/>
      <c r="AI146" s="188"/>
      <c r="AJ146" s="188"/>
      <c r="AK146" s="188"/>
      <c r="AL146" s="188"/>
      <c r="AM146" s="188"/>
      <c r="AN146" s="188"/>
      <c r="AO146" s="188"/>
      <c r="AP146" s="188"/>
      <c r="AQ146" s="188"/>
      <c r="AR146" s="188"/>
      <c r="AS146" s="188"/>
      <c r="AT146" s="188"/>
      <c r="AU146" s="188"/>
      <c r="AV146" s="188"/>
      <c r="AW146" s="188"/>
      <c r="AX146" s="188"/>
      <c r="AY146" s="189"/>
      <c r="AZ146" s="190">
        <f>SUM(HESAPLAMA1!Q33)*$AZ$129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  <c r="BQ146" s="4"/>
      <c r="BR146" s="4"/>
    </row>
    <row r="147" spans="1:70" ht="13.5" customHeight="1" x14ac:dyDescent="0.25">
      <c r="A147" s="175" t="s">
        <v>74</v>
      </c>
      <c r="B147" s="17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85" t="e">
        <f>CONCATENATE(HESAPLAMA1!M34,"*",HESAPLAMA1!O34,"*",HESAPLAMA1!L35)</f>
        <v>#N/A</v>
      </c>
      <c r="T147" s="186"/>
      <c r="U147" s="186"/>
      <c r="V147" s="186"/>
      <c r="W147" s="186"/>
      <c r="X147" s="186"/>
      <c r="Y147" s="186"/>
      <c r="Z147" s="186"/>
      <c r="AA147" s="186"/>
      <c r="AB147" s="186"/>
      <c r="AC147" s="178" t="s">
        <v>61</v>
      </c>
      <c r="AD147" s="178"/>
      <c r="AE147" s="178"/>
      <c r="AF147" s="179"/>
      <c r="AG147" s="187" t="str">
        <f>(HESAPLAMA1!A34)</f>
        <v>ÜST TAVN ÇAPRAZ TAHTALARI</v>
      </c>
      <c r="AH147" s="188"/>
      <c r="AI147" s="188"/>
      <c r="AJ147" s="188"/>
      <c r="AK147" s="188"/>
      <c r="AL147" s="188"/>
      <c r="AM147" s="188"/>
      <c r="AN147" s="188"/>
      <c r="AO147" s="188"/>
      <c r="AP147" s="188"/>
      <c r="AQ147" s="188"/>
      <c r="AR147" s="188"/>
      <c r="AS147" s="188"/>
      <c r="AT147" s="188"/>
      <c r="AU147" s="188"/>
      <c r="AV147" s="188"/>
      <c r="AW147" s="188"/>
      <c r="AX147" s="188"/>
      <c r="AY147" s="189"/>
      <c r="AZ147" s="190">
        <f>SUM(HESAPLAMA1!Q34)*$AZ$129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  <c r="BQ147" s="4"/>
      <c r="BR147" s="4"/>
    </row>
    <row r="148" spans="1:70" ht="13.5" customHeight="1" x14ac:dyDescent="0.25">
      <c r="A148" s="175" t="s">
        <v>70</v>
      </c>
      <c r="B148" s="17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6" t="e">
        <f>SUM(HESAPLAMA1!X32)*$AZ$129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187"/>
      <c r="AH148" s="188"/>
      <c r="AI148" s="188"/>
      <c r="AJ148" s="188"/>
      <c r="AK148" s="188"/>
      <c r="AL148" s="188"/>
      <c r="AM148" s="188"/>
      <c r="AN148" s="188"/>
      <c r="AO148" s="188"/>
      <c r="AP148" s="188"/>
      <c r="AQ148" s="188"/>
      <c r="AR148" s="188"/>
      <c r="AS148" s="188"/>
      <c r="AT148" s="188"/>
      <c r="AU148" s="188"/>
      <c r="AV148" s="188"/>
      <c r="AW148" s="188"/>
      <c r="AX148" s="188"/>
      <c r="AY148" s="189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  <c r="BQ148" s="4"/>
      <c r="BR148" s="4"/>
    </row>
    <row r="149" spans="1:70" ht="3.75" customHeigh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</row>
    <row r="150" spans="1:70" ht="13.5" customHeight="1" x14ac:dyDescent="0.25">
      <c r="A150" s="175" t="s">
        <v>75</v>
      </c>
      <c r="B150" s="17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6" t="str">
        <f>CONCATENATE(HESAPLAMA1!M25,"*",HESAPLAMA1!O25,"*",HESAPLAMA1!J25)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187" t="str">
        <f>(HESAPLAMA1!A25)</f>
        <v>YAN DUVAR YATAY TAHTALARI</v>
      </c>
      <c r="AH150" s="188"/>
      <c r="AI150" s="188"/>
      <c r="AJ150" s="188"/>
      <c r="AK150" s="188"/>
      <c r="AL150" s="188"/>
      <c r="AM150" s="188"/>
      <c r="AN150" s="188"/>
      <c r="AO150" s="188"/>
      <c r="AP150" s="188"/>
      <c r="AQ150" s="188"/>
      <c r="AR150" s="188"/>
      <c r="AS150" s="188"/>
      <c r="AT150" s="188"/>
      <c r="AU150" s="188"/>
      <c r="AV150" s="188"/>
      <c r="AW150" s="188"/>
      <c r="AX150" s="188"/>
      <c r="AY150" s="189"/>
      <c r="AZ150" s="190">
        <f>SUM(HESAPLAMA1!S25)*$AZ$129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  <c r="BQ150" s="4"/>
      <c r="BR150" s="4"/>
    </row>
    <row r="151" spans="1:70" ht="13.5" customHeight="1" x14ac:dyDescent="0.25">
      <c r="A151" s="175" t="s">
        <v>78</v>
      </c>
      <c r="B151" s="17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6" t="str">
        <f>CONCATENATE(HESAPLAMA1!M26,"*",HESAPLAMA1!O26,"*",HESAPLAMA1!J26)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187" t="str">
        <f>(HESAPLAMA1!A26)</f>
        <v>YAN DUVAR KUŞAK TAHTALARI</v>
      </c>
      <c r="AH151" s="188"/>
      <c r="AI151" s="188"/>
      <c r="AJ151" s="188"/>
      <c r="AK151" s="188"/>
      <c r="AL151" s="188"/>
      <c r="AM151" s="188"/>
      <c r="AN151" s="188"/>
      <c r="AO151" s="188"/>
      <c r="AP151" s="188"/>
      <c r="AQ151" s="188"/>
      <c r="AR151" s="188"/>
      <c r="AS151" s="188"/>
      <c r="AT151" s="188"/>
      <c r="AU151" s="188"/>
      <c r="AV151" s="188"/>
      <c r="AW151" s="188"/>
      <c r="AX151" s="188"/>
      <c r="AY151" s="189"/>
      <c r="AZ151" s="190">
        <f>SUM(HESAPLAMA1!S26)*$AZ$129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  <c r="BQ151" s="4"/>
      <c r="BR151" s="4"/>
    </row>
    <row r="152" spans="1:70" ht="13.5" customHeight="1" x14ac:dyDescent="0.25">
      <c r="A152" s="175" t="s">
        <v>76</v>
      </c>
      <c r="B152" s="17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6" t="str">
        <f>CONCATENATE(HESAPLAMA1!M27,"*",HESAPLAMA1!O27,"*",HESAPLAMA1!J27)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187" t="str">
        <f>(HESAPLAMA1!A27)</f>
        <v>YAN DUVAR ÜST TAHTALARI</v>
      </c>
      <c r="AH152" s="188"/>
      <c r="AI152" s="188"/>
      <c r="AJ152" s="188"/>
      <c r="AK152" s="188"/>
      <c r="AL152" s="188"/>
      <c r="AM152" s="188"/>
      <c r="AN152" s="188"/>
      <c r="AO152" s="188"/>
      <c r="AP152" s="188"/>
      <c r="AQ152" s="188"/>
      <c r="AR152" s="188"/>
      <c r="AS152" s="188"/>
      <c r="AT152" s="188"/>
      <c r="AU152" s="188"/>
      <c r="AV152" s="188"/>
      <c r="AW152" s="188"/>
      <c r="AX152" s="188"/>
      <c r="AY152" s="189"/>
      <c r="AZ152" s="190">
        <f>SUM(HESAPLAMA1!S27)*$AZ$129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  <c r="BQ152" s="4"/>
      <c r="BR152" s="4"/>
    </row>
    <row r="153" spans="1:70" ht="13.5" customHeight="1" x14ac:dyDescent="0.25">
      <c r="A153" s="175" t="s">
        <v>77</v>
      </c>
      <c r="B153" s="17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85" t="str">
        <f>CONCATENATE(HESAPLAMA1!M34,"*",HESAPLAMA1!O28,"*",HESAPLAMA1!K29)</f>
        <v>93*23*192</v>
      </c>
      <c r="T153" s="186"/>
      <c r="U153" s="186"/>
      <c r="V153" s="186"/>
      <c r="W153" s="186"/>
      <c r="X153" s="186"/>
      <c r="Y153" s="186"/>
      <c r="Z153" s="186"/>
      <c r="AA153" s="186"/>
      <c r="AB153" s="186"/>
      <c r="AC153" s="178" t="s">
        <v>61</v>
      </c>
      <c r="AD153" s="178"/>
      <c r="AE153" s="178"/>
      <c r="AF153" s="179"/>
      <c r="AG153" s="187" t="str">
        <f>(HESAPLAMA1!A28)</f>
        <v>YAN DUVAR ÇAPRAZ TAHTALARI</v>
      </c>
      <c r="AH153" s="188"/>
      <c r="AI153" s="188"/>
      <c r="AJ153" s="188"/>
      <c r="AK153" s="188"/>
      <c r="AL153" s="188"/>
      <c r="AM153" s="188"/>
      <c r="AN153" s="188"/>
      <c r="AO153" s="188"/>
      <c r="AP153" s="188"/>
      <c r="AQ153" s="188"/>
      <c r="AR153" s="188"/>
      <c r="AS153" s="188"/>
      <c r="AT153" s="188"/>
      <c r="AU153" s="188"/>
      <c r="AV153" s="188"/>
      <c r="AW153" s="188"/>
      <c r="AX153" s="188"/>
      <c r="AY153" s="189"/>
      <c r="AZ153" s="190">
        <f>SUM(HESAPLAMA1!S28)*$AZ$129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  <c r="BQ153" s="4"/>
      <c r="BR153" s="4"/>
    </row>
    <row r="154" spans="1:70" ht="13.5" customHeight="1" x14ac:dyDescent="0.25">
      <c r="A154" s="175" t="s">
        <v>79</v>
      </c>
      <c r="B154" s="17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6">
        <f>SUM(HESAPLAMA1!X25)*$AZ$129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</row>
    <row r="155" spans="1:70" ht="13.5" customHeight="1" x14ac:dyDescent="0.25"/>
    <row r="156" spans="1:70" ht="13.5" customHeight="1" x14ac:dyDescent="0.25"/>
    <row r="157" spans="1:70" ht="13.5" customHeight="1" x14ac:dyDescent="0.25"/>
    <row r="158" spans="1:70" ht="13.5" customHeight="1" x14ac:dyDescent="0.25"/>
    <row r="159" spans="1:70" ht="13.5" customHeight="1" x14ac:dyDescent="0.25">
      <c r="M159" s="180">
        <f>SUM(HESAPLAMA1!AP15)</f>
        <v>92</v>
      </c>
      <c r="N159" s="181"/>
      <c r="O159" s="181"/>
      <c r="P159" s="181"/>
      <c r="Q159" s="181"/>
      <c r="R159" s="181"/>
    </row>
    <row r="160" spans="1:70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SUM(HESAPLAMA1!AR15)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15" customHeight="1" x14ac:dyDescent="0.25"/>
    <row r="174" spans="5:65" ht="13.15" hidden="1" customHeight="1" x14ac:dyDescent="0.25">
      <c r="AB174" s="174">
        <f>SUM(HESAPLAMA1!AN15)</f>
        <v>92</v>
      </c>
      <c r="AC174" s="174"/>
      <c r="AD174" s="174"/>
      <c r="AE174" s="174"/>
      <c r="AF174" s="174"/>
      <c r="AG174" s="174"/>
    </row>
    <row r="175" spans="5:65" ht="1.9" hidden="1" customHeight="1" x14ac:dyDescent="0.25"/>
    <row r="176" spans="5:65" ht="13.15" hidden="1" customHeight="1" x14ac:dyDescent="0.25"/>
    <row r="177" ht="13.15" hidden="1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sheetProtection selectLockedCells="1"/>
  <customSheetViews>
    <customSheetView guid="{E99924FF-40BE-437C-B107-39FDD9B81D77}" scale="130" zeroValues="0" topLeftCell="A13">
      <selection activeCell="BU46" sqref="BU46"/>
      <pageMargins left="0.39370078740157483" right="0" top="0" bottom="0" header="0.31496062992125984" footer="0.31496062992125984"/>
      <pageSetup paperSize="9" orientation="portrait" r:id="rId1"/>
      <headerFooter scaleWithDoc="0" alignWithMargins="0"/>
    </customSheetView>
  </customSheetViews>
  <mergeCells count="168">
    <mergeCell ref="AN38:AQ39"/>
    <mergeCell ref="V44:AC45"/>
    <mergeCell ref="BD44:BK45"/>
    <mergeCell ref="A1:E3"/>
    <mergeCell ref="F1:J3"/>
    <mergeCell ref="BO1:BR2"/>
    <mergeCell ref="V14:AC15"/>
    <mergeCell ref="Z16:AE17"/>
    <mergeCell ref="R16:X17"/>
    <mergeCell ref="AT25:AU30"/>
    <mergeCell ref="C25:D30"/>
    <mergeCell ref="W38:AB40"/>
    <mergeCell ref="BC65:BG66"/>
    <mergeCell ref="F72:AQ73"/>
    <mergeCell ref="AW72:BM73"/>
    <mergeCell ref="R47:Y48"/>
    <mergeCell ref="Z47:AG48"/>
    <mergeCell ref="AZ47:BG48"/>
    <mergeCell ref="BH47:BO48"/>
    <mergeCell ref="B53:C57"/>
    <mergeCell ref="AM67:AR68"/>
    <mergeCell ref="BO53:BP59"/>
    <mergeCell ref="AU53:AU59"/>
    <mergeCell ref="V67:AB69"/>
    <mergeCell ref="F86:AP87"/>
    <mergeCell ref="V88:Z89"/>
    <mergeCell ref="AS98:AT102"/>
    <mergeCell ref="B99:C102"/>
    <mergeCell ref="BO116:BR116"/>
    <mergeCell ref="A123:R123"/>
    <mergeCell ref="T123:BR123"/>
    <mergeCell ref="BM75:BO76"/>
    <mergeCell ref="AS79:AT81"/>
    <mergeCell ref="F83:J84"/>
    <mergeCell ref="BC84:BH85"/>
    <mergeCell ref="V75:AA76"/>
    <mergeCell ref="BC75:BH76"/>
    <mergeCell ref="AZ128:BD128"/>
    <mergeCell ref="BE128:BP128"/>
    <mergeCell ref="A129:R129"/>
    <mergeCell ref="S129:AF130"/>
    <mergeCell ref="AG129:AY129"/>
    <mergeCell ref="AZ129:BD131"/>
    <mergeCell ref="BE129:BP131"/>
    <mergeCell ref="A124:R124"/>
    <mergeCell ref="T124:BR124"/>
    <mergeCell ref="A125:R125"/>
    <mergeCell ref="T125:BR125"/>
    <mergeCell ref="A126:R126"/>
    <mergeCell ref="T126:BR126"/>
    <mergeCell ref="A130:R130"/>
    <mergeCell ref="AG130:AY130"/>
    <mergeCell ref="A131:R131"/>
    <mergeCell ref="S131:AB131"/>
    <mergeCell ref="AC131:AF131"/>
    <mergeCell ref="AG131:AY131"/>
    <mergeCell ref="A128:R128"/>
    <mergeCell ref="S128:AB128"/>
    <mergeCell ref="AC128:AF128"/>
    <mergeCell ref="A134:R134"/>
    <mergeCell ref="S134:AB134"/>
    <mergeCell ref="AC134:AF134"/>
    <mergeCell ref="AG134:AY134"/>
    <mergeCell ref="AZ134:BD134"/>
    <mergeCell ref="BE134:BP134"/>
    <mergeCell ref="A133:R133"/>
    <mergeCell ref="S133:AB133"/>
    <mergeCell ref="AC133:AF133"/>
    <mergeCell ref="AG133:AY133"/>
    <mergeCell ref="AZ133:BD133"/>
    <mergeCell ref="BE133:BP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0200-000000000000}"/>
    <hyperlink ref="F1:J3" location="'AMBALAJ LİSTESİ'!A1" display="AMBALAJ LİSTESİ" xr:uid="{00000000-0004-0000-0200-000001000000}"/>
  </hyperlinks>
  <pageMargins left="0.39370078740157483" right="0" top="0" bottom="0" header="0.31496062992125984" footer="0.31496062992125984"/>
  <pageSetup paperSize="9" scale="97" fitToHeight="0" orientation="portrait" r:id="rId2"/>
  <headerFooter scaleWithDoc="0"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>
    <tabColor rgb="FFFF0000"/>
  </sheetPr>
  <dimension ref="A1:BY284"/>
  <sheetViews>
    <sheetView showZeros="0" topLeftCell="A33" zoomScaleNormal="100" workbookViewId="0">
      <selection activeCell="W38" sqref="W38:AB40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6" width="1.42578125" style="4" customWidth="1"/>
    <col min="57" max="57" width="1.140625" style="4" customWidth="1"/>
    <col min="58" max="58" width="1.28515625" style="4" customWidth="1"/>
    <col min="59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41" t="s">
        <v>107</v>
      </c>
      <c r="B1" s="241"/>
      <c r="C1" s="241"/>
      <c r="D1" s="241"/>
      <c r="E1" s="241"/>
      <c r="F1" s="241" t="s">
        <v>103</v>
      </c>
      <c r="G1" s="241"/>
      <c r="H1" s="241"/>
      <c r="I1" s="241"/>
      <c r="J1" s="241"/>
      <c r="BO1" s="233" t="s">
        <v>117</v>
      </c>
      <c r="BP1" s="234"/>
      <c r="BQ1" s="234"/>
      <c r="BR1" s="234"/>
      <c r="BS1" s="16"/>
    </row>
    <row r="2" spans="1:71" ht="7.5" customHeight="1" x14ac:dyDescent="0.25">
      <c r="A2" s="241"/>
      <c r="B2" s="241"/>
      <c r="C2" s="241"/>
      <c r="D2" s="241"/>
      <c r="E2" s="241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41"/>
      <c r="B3" s="241"/>
      <c r="C3" s="241"/>
      <c r="D3" s="241"/>
      <c r="E3" s="241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SUM(HESAPLAMA2!J34)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BS19" s="16"/>
    </row>
    <row r="20" spans="3:71" ht="7.5" customHeight="1" x14ac:dyDescent="0.25"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BS20" s="16"/>
    </row>
    <row r="21" spans="3:71" ht="7.5" customHeight="1" x14ac:dyDescent="0.25"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BS21" s="16"/>
    </row>
    <row r="22" spans="3:71" ht="7.5" customHeight="1" x14ac:dyDescent="0.25"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BS22" s="16"/>
    </row>
    <row r="23" spans="3:71" ht="7.5" customHeight="1" x14ac:dyDescent="0.25"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BS23" s="16"/>
    </row>
    <row r="24" spans="3:71" ht="7.5" customHeight="1" x14ac:dyDescent="0.25"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  <c r="AN24" s="95"/>
      <c r="AO24" s="95"/>
      <c r="AP24" s="95"/>
      <c r="AQ24" s="95"/>
      <c r="AR24" s="95"/>
      <c r="AS24" s="95"/>
      <c r="AV24" s="37"/>
      <c r="AW24" s="14"/>
      <c r="BS24" s="16"/>
    </row>
    <row r="25" spans="3:71" ht="7.5" customHeight="1" x14ac:dyDescent="0.25">
      <c r="C25" s="231">
        <f>SUM(HESAPLAMA2!J33)</f>
        <v>92</v>
      </c>
      <c r="D25" s="231"/>
      <c r="E25" s="104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239">
        <f>SUM(HESAPLAMA2!J33-HESAPLAMA2!AE8-HESAPLAMA2!AE8)</f>
        <v>46</v>
      </c>
      <c r="AU25" s="244"/>
      <c r="AV25" s="14"/>
      <c r="AW25" s="14"/>
      <c r="BS25" s="16"/>
    </row>
    <row r="26" spans="3:71" ht="7.5" customHeight="1" x14ac:dyDescent="0.25">
      <c r="C26" s="231"/>
      <c r="D26" s="231"/>
      <c r="E26" s="104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244"/>
      <c r="AU26" s="244"/>
      <c r="BS26" s="16"/>
    </row>
    <row r="27" spans="3:71" ht="7.5" customHeight="1" x14ac:dyDescent="0.25">
      <c r="C27" s="231"/>
      <c r="D27" s="231"/>
      <c r="E27" s="104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244"/>
      <c r="AU27" s="244"/>
      <c r="BS27" s="16"/>
    </row>
    <row r="28" spans="3:71" ht="7.5" customHeight="1" x14ac:dyDescent="0.25">
      <c r="C28" s="231"/>
      <c r="D28" s="231"/>
      <c r="E28" s="104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244"/>
      <c r="AU28" s="244"/>
      <c r="BS28" s="16"/>
    </row>
    <row r="29" spans="3:71" ht="7.5" customHeight="1" x14ac:dyDescent="0.25">
      <c r="C29" s="231"/>
      <c r="D29" s="231"/>
      <c r="E29" s="104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244"/>
      <c r="AU29" s="244"/>
      <c r="BS29" s="16"/>
    </row>
    <row r="30" spans="3:71" ht="7.5" customHeight="1" x14ac:dyDescent="0.25">
      <c r="C30" s="231"/>
      <c r="D30" s="231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BS30" s="16"/>
    </row>
    <row r="31" spans="3:71" ht="7.5" customHeight="1" x14ac:dyDescent="0.25"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  <c r="BS31" s="16"/>
    </row>
    <row r="32" spans="3:71" ht="7.5" customHeight="1" x14ac:dyDescent="0.25"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BS32" s="16"/>
    </row>
    <row r="33" spans="5:71" ht="7.5" customHeight="1" x14ac:dyDescent="0.25"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BS33" s="16"/>
    </row>
    <row r="34" spans="5:71" ht="7.5" customHeight="1" x14ac:dyDescent="0.25"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BS34" s="16"/>
    </row>
    <row r="35" spans="5:71" ht="7.5" customHeight="1" x14ac:dyDescent="0.25"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109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BS35" s="16"/>
    </row>
    <row r="36" spans="5:71" ht="7.5" customHeight="1" x14ac:dyDescent="0.25"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P36" s="95"/>
      <c r="AQ36" s="95"/>
      <c r="AR36" s="95"/>
      <c r="AS36" s="95"/>
      <c r="BS36" s="16"/>
    </row>
    <row r="37" spans="5:71" ht="7.5" customHeight="1" x14ac:dyDescent="0.25"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BS37" s="16"/>
    </row>
    <row r="38" spans="5:71" ht="7.5" customHeight="1" x14ac:dyDescent="0.25">
      <c r="W38" s="174">
        <f>SUM(HESAPLAMA2!J32)</f>
        <v>46</v>
      </c>
      <c r="X38" s="174"/>
      <c r="Y38" s="174"/>
      <c r="Z38" s="174"/>
      <c r="AA38" s="174"/>
      <c r="AB38" s="174"/>
      <c r="AN38" s="174">
        <f>SUM(HESAPLAMA2!J15)+25</f>
        <v>325</v>
      </c>
      <c r="AO38" s="174"/>
      <c r="AP38" s="174"/>
      <c r="AQ38" s="174"/>
      <c r="BS38" s="16"/>
    </row>
    <row r="39" spans="5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5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5:71" ht="7.5" customHeight="1" x14ac:dyDescent="0.25">
      <c r="BS41" s="16"/>
    </row>
    <row r="42" spans="5:71" ht="7.5" customHeight="1" x14ac:dyDescent="0.25">
      <c r="AW42" s="15"/>
      <c r="BS42" s="16"/>
    </row>
    <row r="43" spans="5:71" ht="7.5" customHeight="1" x14ac:dyDescent="0.25">
      <c r="AW43" s="15"/>
      <c r="BS43" s="16"/>
    </row>
    <row r="44" spans="5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5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5:71" ht="7.5" customHeight="1" x14ac:dyDescent="0.25">
      <c r="AU46" s="15"/>
      <c r="AV46" s="15"/>
      <c r="AW46" s="15"/>
      <c r="BS46" s="16"/>
    </row>
    <row r="47" spans="5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42" t="e">
        <f>SUM(HESAPLAMA2!J21)</f>
        <v>#N/A</v>
      </c>
      <c r="AA47" s="242"/>
      <c r="AB47" s="242"/>
      <c r="AC47" s="242"/>
      <c r="AD47" s="242"/>
      <c r="AE47" s="242"/>
      <c r="AF47" s="242"/>
      <c r="AG47" s="242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SUM(HESAPLAMA2!J28)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5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42"/>
      <c r="AA48" s="242"/>
      <c r="AB48" s="242"/>
      <c r="AC48" s="242"/>
      <c r="AD48" s="242"/>
      <c r="AE48" s="242"/>
      <c r="AF48" s="242"/>
      <c r="AG48" s="242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110"/>
      <c r="AA49" s="110"/>
      <c r="AB49" s="110"/>
      <c r="AC49" s="110"/>
      <c r="AD49" s="110"/>
      <c r="AE49" s="110"/>
      <c r="AF49" s="110"/>
      <c r="AG49" s="110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  <c r="AT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95"/>
      <c r="BH49" s="95"/>
      <c r="BI49" s="95"/>
      <c r="BJ49" s="95"/>
      <c r="BK49" s="95"/>
      <c r="BL49" s="95"/>
      <c r="BM49" s="95"/>
      <c r="BN49" s="95"/>
      <c r="BO49" s="95"/>
      <c r="BS49" s="16"/>
    </row>
    <row r="50" spans="2:77" ht="7.5" customHeight="1" x14ac:dyDescent="0.25"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  <c r="AC50" s="95"/>
      <c r="AD50" s="95"/>
      <c r="AE50" s="95"/>
      <c r="AF50" s="95"/>
      <c r="AG50" s="95"/>
      <c r="AH50" s="95"/>
      <c r="AI50" s="95"/>
      <c r="AJ50" s="95"/>
      <c r="AK50" s="95"/>
      <c r="AL50" s="95"/>
      <c r="AM50" s="95"/>
      <c r="AN50" s="95"/>
      <c r="AO50" s="95"/>
      <c r="AP50" s="95"/>
      <c r="AQ50" s="95"/>
      <c r="AR50" s="95"/>
      <c r="AS50" s="95"/>
      <c r="AT50" s="95"/>
      <c r="AV50" s="95"/>
      <c r="AW50" s="95"/>
      <c r="AX50" s="95"/>
      <c r="AY50" s="95"/>
      <c r="AZ50" s="95"/>
      <c r="BA50" s="95"/>
      <c r="BB50" s="95"/>
      <c r="BC50" s="95"/>
      <c r="BD50" s="95"/>
      <c r="BE50" s="95"/>
      <c r="BF50" s="95"/>
      <c r="BG50" s="95"/>
      <c r="BH50" s="95"/>
      <c r="BI50" s="95"/>
      <c r="BJ50" s="95"/>
      <c r="BK50" s="95"/>
      <c r="BL50" s="95"/>
      <c r="BM50" s="95"/>
      <c r="BN50" s="95"/>
      <c r="BO50" s="95"/>
      <c r="BS50" s="16"/>
    </row>
    <row r="51" spans="2:77" ht="7.5" customHeight="1" x14ac:dyDescent="0.25"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P51" s="95"/>
      <c r="AQ51" s="95"/>
      <c r="AR51" s="95"/>
      <c r="AS51" s="95"/>
      <c r="AT51" s="95"/>
      <c r="AV51" s="95"/>
      <c r="AW51" s="95"/>
      <c r="AX51" s="95"/>
      <c r="AY51" s="95"/>
      <c r="AZ51" s="95"/>
      <c r="BA51" s="95"/>
      <c r="BB51" s="95"/>
      <c r="BC51" s="95"/>
      <c r="BD51" s="95"/>
      <c r="BE51" s="95"/>
      <c r="BF51" s="95"/>
      <c r="BG51" s="95"/>
      <c r="BH51" s="95"/>
      <c r="BI51" s="95"/>
      <c r="BJ51" s="95"/>
      <c r="BK51" s="95"/>
      <c r="BL51" s="95"/>
      <c r="BM51" s="95"/>
      <c r="BN51" s="95"/>
      <c r="BO51" s="95"/>
      <c r="BS51" s="16"/>
    </row>
    <row r="52" spans="2:77" ht="7.5" customHeight="1" x14ac:dyDescent="0.25"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V52" s="95"/>
      <c r="AW52" s="95"/>
      <c r="AX52" s="95"/>
      <c r="AY52" s="95"/>
      <c r="AZ52" s="95"/>
      <c r="BA52" s="95"/>
      <c r="BB52" s="95"/>
      <c r="BC52" s="95"/>
      <c r="BD52" s="95"/>
      <c r="BE52" s="95"/>
      <c r="BF52" s="95"/>
      <c r="BG52" s="95"/>
      <c r="BH52" s="95"/>
      <c r="BI52" s="95"/>
      <c r="BJ52" s="95"/>
      <c r="BK52" s="95"/>
      <c r="BL52" s="95"/>
      <c r="BM52" s="95"/>
      <c r="BN52" s="95"/>
      <c r="BO52" s="95"/>
      <c r="BS52" s="16"/>
    </row>
    <row r="53" spans="2:77" ht="7.5" customHeight="1" x14ac:dyDescent="0.25"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V53" s="95"/>
      <c r="AW53" s="95"/>
      <c r="AX53" s="95"/>
      <c r="AY53" s="95"/>
      <c r="AZ53" s="95"/>
      <c r="BA53" s="95"/>
      <c r="BB53" s="95"/>
      <c r="BC53" s="95"/>
      <c r="BD53" s="95"/>
      <c r="BE53" s="95"/>
      <c r="BF53" s="95"/>
      <c r="BG53" s="95"/>
      <c r="BH53" s="95"/>
      <c r="BI53" s="95"/>
      <c r="BJ53" s="95"/>
      <c r="BK53" s="95"/>
      <c r="BL53" s="95"/>
      <c r="BM53" s="95"/>
      <c r="BN53" s="95"/>
      <c r="BO53" s="95"/>
      <c r="BS53" s="16"/>
    </row>
    <row r="54" spans="2:77" ht="7.5" customHeight="1" x14ac:dyDescent="0.25"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  <c r="AT54" s="95"/>
      <c r="AU54" s="231">
        <f>SUM(HESAPLAMA2!J26-HESAPLAMA2!AE8)</f>
        <v>116</v>
      </c>
      <c r="AV54" s="95"/>
      <c r="AW54" s="95"/>
      <c r="AX54" s="95"/>
      <c r="AY54" s="95"/>
      <c r="AZ54" s="95"/>
      <c r="BA54" s="95"/>
      <c r="BB54" s="95"/>
      <c r="BC54" s="95"/>
      <c r="BD54" s="95"/>
      <c r="BE54" s="95"/>
      <c r="BF54" s="95"/>
      <c r="BG54" s="95"/>
      <c r="BH54" s="95"/>
      <c r="BI54" s="95"/>
      <c r="BJ54" s="95"/>
      <c r="BK54" s="95"/>
      <c r="BL54" s="95"/>
      <c r="BM54" s="95"/>
      <c r="BN54" s="95"/>
      <c r="BO54" s="95"/>
      <c r="BP54" s="232">
        <f>SUM(HESAPLAMA2!J26)</f>
        <v>139</v>
      </c>
      <c r="BQ54" s="232"/>
      <c r="BR54" s="232"/>
      <c r="BS54" s="16"/>
    </row>
    <row r="55" spans="2:77" ht="7.5" customHeight="1" x14ac:dyDescent="0.25">
      <c r="B55" s="231">
        <f>SUM(HESAPLAMA2!J20)</f>
        <v>217</v>
      </c>
      <c r="C55" s="231"/>
      <c r="D55" s="104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  <c r="AM55" s="95"/>
      <c r="AN55" s="95"/>
      <c r="AO55" s="95"/>
      <c r="AP55" s="95"/>
      <c r="AQ55" s="95"/>
      <c r="AR55" s="95"/>
      <c r="AS55" s="95"/>
      <c r="AT55" s="95"/>
      <c r="AU55" s="231"/>
      <c r="AV55" s="95"/>
      <c r="AW55" s="95"/>
      <c r="AX55" s="95"/>
      <c r="AY55" s="95"/>
      <c r="AZ55" s="95"/>
      <c r="BA55" s="95"/>
      <c r="BB55" s="95"/>
      <c r="BC55" s="95"/>
      <c r="BD55" s="95"/>
      <c r="BE55" s="95"/>
      <c r="BF55" s="95"/>
      <c r="BG55" s="95"/>
      <c r="BH55" s="95"/>
      <c r="BI55" s="95"/>
      <c r="BJ55" s="95"/>
      <c r="BK55" s="95"/>
      <c r="BL55" s="95"/>
      <c r="BM55" s="95"/>
      <c r="BN55" s="95"/>
      <c r="BO55" s="104"/>
      <c r="BP55" s="232"/>
      <c r="BQ55" s="232"/>
      <c r="BR55" s="232"/>
      <c r="BS55" s="16"/>
    </row>
    <row r="56" spans="2:77" ht="7.5" customHeight="1" x14ac:dyDescent="0.25">
      <c r="B56" s="231"/>
      <c r="C56" s="231"/>
      <c r="D56" s="104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5"/>
      <c r="AS56" s="95"/>
      <c r="AT56" s="95"/>
      <c r="AU56" s="231"/>
      <c r="AV56" s="95"/>
      <c r="AW56" s="95"/>
      <c r="AX56" s="95"/>
      <c r="AY56" s="95"/>
      <c r="AZ56" s="95"/>
      <c r="BA56" s="95"/>
      <c r="BB56" s="95"/>
      <c r="BC56" s="95"/>
      <c r="BD56" s="95"/>
      <c r="BE56" s="95"/>
      <c r="BF56" s="95"/>
      <c r="BG56" s="95"/>
      <c r="BH56" s="95"/>
      <c r="BI56" s="95"/>
      <c r="BJ56" s="95"/>
      <c r="BK56" s="95"/>
      <c r="BL56" s="95"/>
      <c r="BM56" s="95"/>
      <c r="BN56" s="95"/>
      <c r="BO56" s="104"/>
      <c r="BP56" s="232"/>
      <c r="BQ56" s="232"/>
      <c r="BR56" s="232"/>
      <c r="BS56" s="16"/>
    </row>
    <row r="57" spans="2:77" ht="7.5" customHeight="1" x14ac:dyDescent="0.25">
      <c r="B57" s="231"/>
      <c r="C57" s="231"/>
      <c r="D57" s="104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5"/>
      <c r="AS57" s="95"/>
      <c r="AT57" s="95"/>
      <c r="AU57" s="231"/>
      <c r="AV57" s="95"/>
      <c r="AW57" s="95"/>
      <c r="AX57" s="95"/>
      <c r="AY57" s="95"/>
      <c r="AZ57" s="95"/>
      <c r="BA57" s="95"/>
      <c r="BB57" s="95"/>
      <c r="BC57" s="95"/>
      <c r="BD57" s="95"/>
      <c r="BE57" s="95"/>
      <c r="BF57" s="95"/>
      <c r="BG57" s="95"/>
      <c r="BH57" s="95"/>
      <c r="BI57" s="95"/>
      <c r="BJ57" s="95"/>
      <c r="BK57" s="95"/>
      <c r="BL57" s="95"/>
      <c r="BM57" s="95"/>
      <c r="BN57" s="95"/>
      <c r="BO57" s="104"/>
      <c r="BP57" s="232"/>
      <c r="BQ57" s="232"/>
      <c r="BR57" s="232"/>
      <c r="BS57" s="16"/>
      <c r="BW57" s="15"/>
      <c r="BX57" s="15"/>
      <c r="BY57" s="15"/>
    </row>
    <row r="58" spans="2:77" ht="7.5" customHeight="1" x14ac:dyDescent="0.25">
      <c r="B58" s="231"/>
      <c r="C58" s="231"/>
      <c r="D58" s="104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5"/>
      <c r="AS58" s="95"/>
      <c r="AT58" s="95"/>
      <c r="AU58" s="231"/>
      <c r="AV58" s="95"/>
      <c r="AW58" s="95"/>
      <c r="AX58" s="95"/>
      <c r="AY58" s="95"/>
      <c r="AZ58" s="95"/>
      <c r="BA58" s="95"/>
      <c r="BB58" s="95"/>
      <c r="BC58" s="95"/>
      <c r="BD58" s="95"/>
      <c r="BE58" s="95"/>
      <c r="BF58" s="95"/>
      <c r="BG58" s="95"/>
      <c r="BH58" s="95"/>
      <c r="BI58" s="95"/>
      <c r="BJ58" s="95"/>
      <c r="BK58" s="95"/>
      <c r="BL58" s="95"/>
      <c r="BM58" s="95"/>
      <c r="BN58" s="95"/>
      <c r="BO58" s="104"/>
      <c r="BP58" s="232"/>
      <c r="BQ58" s="232"/>
      <c r="BR58" s="232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104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  <c r="AT59" s="95"/>
      <c r="AU59" s="231"/>
      <c r="AV59" s="95"/>
      <c r="AW59" s="95"/>
      <c r="AX59" s="95"/>
      <c r="AY59" s="95"/>
      <c r="AZ59" s="95"/>
      <c r="BA59" s="95"/>
      <c r="BB59" s="95"/>
      <c r="BC59" s="95"/>
      <c r="BD59" s="95"/>
      <c r="BE59" s="95"/>
      <c r="BF59" s="95"/>
      <c r="BG59" s="95"/>
      <c r="BH59" s="95"/>
      <c r="BI59" s="95"/>
      <c r="BJ59" s="95"/>
      <c r="BK59" s="95"/>
      <c r="BL59" s="95"/>
      <c r="BM59" s="95"/>
      <c r="BN59" s="95"/>
      <c r="BO59" s="95"/>
      <c r="BS59" s="16"/>
      <c r="BV59" s="15"/>
      <c r="BW59" s="15"/>
      <c r="BX59" s="15"/>
      <c r="BY59" s="15"/>
    </row>
    <row r="60" spans="2:77" ht="7.5" customHeight="1" x14ac:dyDescent="0.25"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95"/>
      <c r="AV60" s="95"/>
      <c r="AW60" s="95"/>
      <c r="AX60" s="95"/>
      <c r="AY60" s="95"/>
      <c r="AZ60" s="95"/>
      <c r="BA60" s="95"/>
      <c r="BB60" s="95"/>
      <c r="BC60" s="95"/>
      <c r="BD60" s="95"/>
      <c r="BE60" s="95"/>
      <c r="BF60" s="95"/>
      <c r="BG60" s="95"/>
      <c r="BH60" s="95"/>
      <c r="BI60" s="95"/>
      <c r="BJ60" s="95"/>
      <c r="BK60" s="95"/>
      <c r="BL60" s="95"/>
      <c r="BM60" s="95"/>
      <c r="BN60" s="95"/>
      <c r="BO60" s="95"/>
      <c r="BS60" s="16"/>
      <c r="BV60" s="15"/>
      <c r="BW60" s="15"/>
      <c r="BX60" s="15"/>
      <c r="BY60" s="15"/>
    </row>
    <row r="61" spans="2:77" ht="7.5" customHeight="1" x14ac:dyDescent="0.25"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S61" s="16"/>
    </row>
    <row r="62" spans="2:77" ht="7.5" customHeight="1" x14ac:dyDescent="0.25"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5"/>
      <c r="AS62" s="95"/>
      <c r="AT62" s="95"/>
      <c r="AV62" s="95"/>
      <c r="AW62" s="95"/>
      <c r="AX62" s="95"/>
      <c r="AY62" s="95"/>
      <c r="AZ62" s="95"/>
      <c r="BA62" s="95"/>
      <c r="BB62" s="95"/>
      <c r="BC62" s="95"/>
      <c r="BD62" s="95"/>
      <c r="BE62" s="95"/>
      <c r="BF62" s="95"/>
      <c r="BG62" s="95"/>
      <c r="BH62" s="95"/>
      <c r="BI62" s="95"/>
      <c r="BJ62" s="95"/>
      <c r="BK62" s="95"/>
      <c r="BL62" s="95"/>
      <c r="BM62" s="95"/>
      <c r="BN62" s="95"/>
      <c r="BO62" s="95"/>
      <c r="BS62" s="16"/>
    </row>
    <row r="63" spans="2:77" ht="7.5" customHeight="1" x14ac:dyDescent="0.25"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95"/>
      <c r="AV63" s="95"/>
      <c r="AW63" s="95"/>
      <c r="AX63" s="95"/>
      <c r="AY63" s="95"/>
      <c r="AZ63" s="95"/>
      <c r="BA63" s="95"/>
      <c r="BB63" s="95"/>
      <c r="BC63" s="95"/>
      <c r="BD63" s="95"/>
      <c r="BE63" s="95"/>
      <c r="BF63" s="95"/>
      <c r="BG63" s="95"/>
      <c r="BH63" s="95"/>
      <c r="BI63" s="95"/>
      <c r="BJ63" s="95"/>
      <c r="BK63" s="95"/>
      <c r="BL63" s="95"/>
      <c r="BM63" s="95"/>
      <c r="BN63" s="95"/>
      <c r="BO63" s="95"/>
      <c r="BS63" s="16"/>
    </row>
    <row r="64" spans="2:77" ht="7.5" customHeight="1" x14ac:dyDescent="0.25"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  <c r="AC64" s="95"/>
      <c r="AD64" s="95"/>
      <c r="AE64" s="95"/>
      <c r="AF64" s="95"/>
      <c r="AG64" s="95"/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95"/>
      <c r="AV64" s="95"/>
      <c r="AW64" s="95"/>
      <c r="AX64" s="95"/>
      <c r="AY64" s="95"/>
      <c r="AZ64" s="95"/>
      <c r="BA64" s="95"/>
      <c r="BB64" s="95"/>
      <c r="BC64" s="95"/>
      <c r="BD64" s="95"/>
      <c r="BE64" s="95"/>
      <c r="BF64" s="95"/>
      <c r="BG64" s="95"/>
      <c r="BH64" s="95"/>
      <c r="BI64" s="95"/>
      <c r="BJ64" s="95"/>
      <c r="BK64" s="95"/>
      <c r="BL64" s="95"/>
      <c r="BM64" s="95"/>
      <c r="BN64" s="95"/>
      <c r="BO64" s="95"/>
      <c r="BS64" s="16"/>
    </row>
    <row r="65" spans="4:71" ht="7.5" customHeight="1" x14ac:dyDescent="0.25"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  <c r="AM65" s="95"/>
      <c r="AN65" s="95"/>
      <c r="AO65" s="95"/>
      <c r="AP65" s="95"/>
      <c r="AQ65" s="95"/>
      <c r="AR65" s="95"/>
      <c r="AS65" s="95"/>
      <c r="AT65" s="95"/>
      <c r="BC65" s="180">
        <f>SUM(HESAPLAMA2!J25)</f>
        <v>0</v>
      </c>
      <c r="BD65" s="180"/>
      <c r="BE65" s="180"/>
      <c r="BF65" s="180"/>
      <c r="BG65" s="180"/>
      <c r="BH65" s="180"/>
      <c r="BS65" s="16"/>
    </row>
    <row r="66" spans="4:71" ht="7.5" customHeight="1" x14ac:dyDescent="0.25"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111"/>
      <c r="X66" s="111"/>
      <c r="Y66" s="111"/>
      <c r="Z66" s="111"/>
      <c r="AA66" s="111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/>
      <c r="AP66" s="111"/>
      <c r="AQ66" s="111"/>
      <c r="AR66" s="95"/>
      <c r="AS66" s="95"/>
      <c r="AT66" s="95"/>
      <c r="BC66" s="180"/>
      <c r="BD66" s="180"/>
      <c r="BE66" s="180"/>
      <c r="BF66" s="180"/>
      <c r="BG66" s="180"/>
      <c r="BH66" s="180"/>
      <c r="BS66" s="16"/>
    </row>
    <row r="67" spans="4:71" ht="7.5" customHeight="1" x14ac:dyDescent="0.25">
      <c r="V67" s="240">
        <f>SUM(HESAPLAMA2!J19)</f>
        <v>92</v>
      </c>
      <c r="W67" s="240"/>
      <c r="X67" s="240"/>
      <c r="Y67" s="240"/>
      <c r="Z67" s="240"/>
      <c r="AA67" s="240"/>
      <c r="AB67" s="240"/>
      <c r="AO67" s="240">
        <f>SUM(HESAPLAMA2!J15+HESAPLAMA2!Y8+HESAPLAMA2!Y8)</f>
        <v>346</v>
      </c>
      <c r="AP67" s="240"/>
      <c r="AQ67" s="240"/>
      <c r="BS67" s="16"/>
    </row>
    <row r="68" spans="4:71" ht="7.5" customHeight="1" x14ac:dyDescent="0.25">
      <c r="V68" s="240"/>
      <c r="W68" s="240"/>
      <c r="X68" s="240"/>
      <c r="Y68" s="240"/>
      <c r="Z68" s="240"/>
      <c r="AA68" s="240"/>
      <c r="AB68" s="240"/>
      <c r="AO68" s="240"/>
      <c r="AP68" s="240"/>
      <c r="AQ68" s="240"/>
      <c r="BS68" s="16"/>
    </row>
    <row r="69" spans="4:71" ht="7.5" customHeight="1" x14ac:dyDescent="0.25">
      <c r="V69" s="240"/>
      <c r="W69" s="240"/>
      <c r="X69" s="240"/>
      <c r="Y69" s="240"/>
      <c r="Z69" s="240"/>
      <c r="AA69" s="240"/>
      <c r="AB69" s="240"/>
      <c r="BS69" s="16"/>
    </row>
    <row r="70" spans="4:71" ht="7.5" customHeight="1" x14ac:dyDescent="0.25">
      <c r="BS70" s="16"/>
    </row>
    <row r="71" spans="4:71" ht="7.5" customHeight="1" x14ac:dyDescent="0.25">
      <c r="BS71" s="16"/>
    </row>
    <row r="72" spans="4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4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4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4:71" ht="9.75" customHeight="1" x14ac:dyDescent="0.25">
      <c r="V75" s="240">
        <f>SUM(HESAPLAMA2!J13)</f>
        <v>0</v>
      </c>
      <c r="W75" s="240"/>
      <c r="X75" s="240"/>
      <c r="Y75" s="240"/>
      <c r="Z75" s="240"/>
      <c r="AA75" s="240"/>
      <c r="BC75" s="240">
        <f>SUM(HESAPLAMA2!J12)</f>
        <v>0</v>
      </c>
      <c r="BD75" s="240"/>
      <c r="BE75" s="240"/>
      <c r="BF75" s="240"/>
      <c r="BG75" s="240"/>
      <c r="BM75" s="235">
        <f>SUM(HESAPLAMA2!AE8)</f>
        <v>23</v>
      </c>
      <c r="BN75" s="235"/>
      <c r="BO75" s="235"/>
      <c r="BS75" s="16"/>
    </row>
    <row r="76" spans="4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4:71" ht="7.5" customHeight="1" x14ac:dyDescent="0.25"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111"/>
      <c r="W77" s="111"/>
      <c r="X77" s="111"/>
      <c r="Y77" s="111"/>
      <c r="Z77" s="111"/>
      <c r="AA77" s="111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U77" s="95"/>
      <c r="AV77" s="95"/>
      <c r="AW77" s="95"/>
      <c r="AX77" s="95"/>
      <c r="AY77" s="95"/>
      <c r="AZ77" s="95"/>
      <c r="BA77" s="95"/>
      <c r="BB77" s="95"/>
      <c r="BC77" s="111"/>
      <c r="BD77" s="111"/>
      <c r="BE77" s="111"/>
      <c r="BF77" s="111"/>
      <c r="BG77" s="111"/>
      <c r="BH77" s="95"/>
      <c r="BI77" s="95"/>
      <c r="BJ77" s="95"/>
      <c r="BK77" s="95"/>
      <c r="BL77" s="95"/>
      <c r="BM77" s="95"/>
      <c r="BN77" s="95"/>
      <c r="BO77" s="95"/>
      <c r="BP77" s="95"/>
      <c r="BS77" s="16"/>
    </row>
    <row r="78" spans="4:71" ht="7.5" customHeight="1" x14ac:dyDescent="0.25"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/>
      <c r="AP78" s="95"/>
      <c r="AQ78" s="95"/>
      <c r="AR78" s="95"/>
      <c r="AU78" s="95"/>
      <c r="AV78" s="95"/>
      <c r="AW78" s="95"/>
      <c r="AX78" s="95"/>
      <c r="AY78" s="95"/>
      <c r="AZ78" s="95"/>
      <c r="BA78" s="95"/>
      <c r="BB78" s="95"/>
      <c r="BC78" s="95"/>
      <c r="BD78" s="95"/>
      <c r="BE78" s="95"/>
      <c r="BF78" s="95"/>
      <c r="BG78" s="95"/>
      <c r="BH78" s="95"/>
      <c r="BI78" s="95"/>
      <c r="BJ78" s="95"/>
      <c r="BK78" s="95"/>
      <c r="BL78" s="95"/>
      <c r="BM78" s="95"/>
      <c r="BN78" s="95"/>
      <c r="BO78" s="95"/>
      <c r="BP78" s="95"/>
      <c r="BS78" s="16"/>
    </row>
    <row r="79" spans="4:71" ht="7.5" customHeight="1" x14ac:dyDescent="0.25"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182">
        <f>SUM(HESAPLAMA2!O14+HESAPLAMA2!O13+HESAPLAMA2!O12)</f>
        <v>209</v>
      </c>
      <c r="AT79" s="182"/>
      <c r="AU79" s="95"/>
      <c r="AV79" s="95"/>
      <c r="AW79" s="95"/>
      <c r="AX79" s="95"/>
      <c r="AY79" s="95"/>
      <c r="AZ79" s="95"/>
      <c r="BA79" s="95"/>
      <c r="BB79" s="95"/>
      <c r="BC79" s="95"/>
      <c r="BD79" s="95"/>
      <c r="BE79" s="95"/>
      <c r="BF79" s="95"/>
      <c r="BG79" s="95"/>
      <c r="BH79" s="95"/>
      <c r="BI79" s="95"/>
      <c r="BJ79" s="95"/>
      <c r="BK79" s="95"/>
      <c r="BL79" s="95"/>
      <c r="BM79" s="95"/>
      <c r="BN79" s="95"/>
      <c r="BO79" s="95"/>
      <c r="BP79" s="95"/>
      <c r="BS79" s="16"/>
    </row>
    <row r="80" spans="4:71" ht="7.5" customHeight="1" x14ac:dyDescent="0.25"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182"/>
      <c r="AT80" s="182"/>
      <c r="AU80" s="95"/>
      <c r="AV80" s="95"/>
      <c r="AW80" s="95"/>
      <c r="AX80" s="95"/>
      <c r="AY80" s="95"/>
      <c r="AZ80" s="95"/>
      <c r="BA80" s="95"/>
      <c r="BB80" s="95"/>
      <c r="BC80" s="95"/>
      <c r="BD80" s="95"/>
      <c r="BE80" s="95"/>
      <c r="BF80" s="95"/>
      <c r="BG80" s="95"/>
      <c r="BH80" s="95"/>
      <c r="BI80" s="95"/>
      <c r="BJ80" s="95"/>
      <c r="BK80" s="95"/>
      <c r="BL80" s="95"/>
      <c r="BM80" s="95"/>
      <c r="BN80" s="95"/>
      <c r="BO80" s="95"/>
      <c r="BP80" s="95"/>
      <c r="BS80" s="16"/>
    </row>
    <row r="81" spans="4:71" ht="7.5" customHeight="1" x14ac:dyDescent="0.25"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182"/>
      <c r="AT81" s="182"/>
      <c r="AU81" s="95"/>
      <c r="AV81" s="95"/>
      <c r="AW81" s="95"/>
      <c r="AX81" s="95"/>
      <c r="AY81" s="95"/>
      <c r="AZ81" s="95"/>
      <c r="BA81" s="95"/>
      <c r="BB81" s="95"/>
      <c r="BC81" s="95"/>
      <c r="BD81" s="95"/>
      <c r="BE81" s="95"/>
      <c r="BF81" s="95"/>
      <c r="BG81" s="95"/>
      <c r="BH81" s="95"/>
      <c r="BI81" s="95"/>
      <c r="BJ81" s="95"/>
      <c r="BK81" s="95"/>
      <c r="BL81" s="95"/>
      <c r="BM81" s="95"/>
      <c r="BN81" s="95"/>
      <c r="BO81" s="95"/>
      <c r="BP81" s="95"/>
      <c r="BS81" s="16"/>
    </row>
    <row r="82" spans="4:71" ht="7.5" customHeight="1" x14ac:dyDescent="0.25"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95"/>
      <c r="AJ82" s="95"/>
      <c r="AK82" s="95"/>
      <c r="AL82" s="95"/>
      <c r="AM82" s="95"/>
      <c r="AN82" s="95"/>
      <c r="AO82" s="95"/>
      <c r="AP82" s="95"/>
      <c r="AQ82" s="95"/>
      <c r="AR82" s="95"/>
      <c r="AU82" s="95"/>
      <c r="AV82" s="95"/>
      <c r="AW82" s="95"/>
      <c r="AX82" s="95"/>
      <c r="AY82" s="95"/>
      <c r="AZ82" s="95"/>
      <c r="BA82" s="95"/>
      <c r="BB82" s="95"/>
      <c r="BC82" s="95"/>
      <c r="BD82" s="95"/>
      <c r="BE82" s="95"/>
      <c r="BF82" s="95"/>
      <c r="BG82" s="95"/>
      <c r="BH82" s="95"/>
      <c r="BI82" s="95"/>
      <c r="BJ82" s="95"/>
      <c r="BK82" s="95"/>
      <c r="BL82" s="95"/>
      <c r="BM82" s="95"/>
      <c r="BN82" s="95"/>
      <c r="BO82" s="95"/>
      <c r="BP82" s="95"/>
      <c r="BS82" s="16"/>
    </row>
    <row r="83" spans="4:71" ht="7.5" customHeight="1" x14ac:dyDescent="0.25">
      <c r="F83" s="174">
        <f>SUM(HESAPLAMA2!J15)</f>
        <v>300</v>
      </c>
      <c r="G83" s="174"/>
      <c r="H83" s="174"/>
      <c r="I83" s="174"/>
      <c r="J83" s="174"/>
      <c r="AU83" s="95"/>
      <c r="AV83" s="95"/>
      <c r="AW83" s="95"/>
      <c r="AX83" s="95"/>
      <c r="AY83" s="95"/>
      <c r="AZ83" s="95"/>
      <c r="BA83" s="95"/>
      <c r="BB83" s="95"/>
      <c r="BC83" s="95"/>
      <c r="BD83" s="95"/>
      <c r="BE83" s="95"/>
      <c r="BF83" s="95"/>
      <c r="BG83" s="95"/>
      <c r="BH83" s="95"/>
      <c r="BI83" s="95"/>
      <c r="BJ83" s="95"/>
      <c r="BK83" s="95"/>
      <c r="BL83" s="95"/>
      <c r="BM83" s="95"/>
      <c r="BN83" s="95"/>
      <c r="BO83" s="95"/>
      <c r="BP83" s="95"/>
      <c r="BS83" s="16"/>
    </row>
    <row r="84" spans="4:71" ht="7.5" customHeight="1" x14ac:dyDescent="0.25">
      <c r="F84" s="174"/>
      <c r="G84" s="174"/>
      <c r="H84" s="174"/>
      <c r="I84" s="174"/>
      <c r="J84" s="174"/>
      <c r="BC84" s="174">
        <f>SUM(HESAPLAMA2!J14)</f>
        <v>46</v>
      </c>
      <c r="BD84" s="174"/>
      <c r="BE84" s="174"/>
      <c r="BF84" s="174"/>
      <c r="BG84" s="174"/>
      <c r="BH84" s="174"/>
      <c r="BS84" s="16"/>
    </row>
    <row r="85" spans="4:71" ht="7.5" customHeight="1" x14ac:dyDescent="0.25">
      <c r="BC85" s="174"/>
      <c r="BD85" s="174"/>
      <c r="BE85" s="174"/>
      <c r="BF85" s="174"/>
      <c r="BG85" s="174"/>
      <c r="BH85" s="174"/>
      <c r="BS85" s="16"/>
    </row>
    <row r="86" spans="4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4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4:71" ht="7.5" customHeight="1" x14ac:dyDescent="0.25">
      <c r="V88" s="174">
        <f>SUM(HESAPLAMA2!J13)</f>
        <v>0</v>
      </c>
      <c r="W88" s="174"/>
      <c r="X88" s="174"/>
      <c r="Y88" s="174"/>
      <c r="Z88" s="174"/>
      <c r="BS88" s="16"/>
    </row>
    <row r="89" spans="4:71" ht="7.5" customHeight="1" x14ac:dyDescent="0.25">
      <c r="V89" s="174"/>
      <c r="W89" s="174"/>
      <c r="X89" s="174"/>
      <c r="Y89" s="174"/>
      <c r="Z89" s="174"/>
      <c r="BS89" s="16"/>
    </row>
    <row r="90" spans="4:71" ht="4.5" customHeight="1" x14ac:dyDescent="0.25"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I90" s="95"/>
      <c r="AJ90" s="95"/>
      <c r="AK90" s="95"/>
      <c r="AL90" s="95"/>
      <c r="AM90" s="95"/>
      <c r="AN90" s="95"/>
      <c r="AO90" s="95"/>
      <c r="AP90" s="95"/>
      <c r="AQ90" s="95"/>
      <c r="AR90" s="95"/>
      <c r="BS90" s="16"/>
    </row>
    <row r="91" spans="4:71" ht="7.5" customHeight="1" x14ac:dyDescent="0.25"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I91" s="95"/>
      <c r="AJ91" s="95"/>
      <c r="AK91" s="95"/>
      <c r="AL91" s="95"/>
      <c r="AM91" s="95"/>
      <c r="AN91" s="95"/>
      <c r="AO91" s="95"/>
      <c r="AP91" s="95"/>
      <c r="AQ91" s="95"/>
      <c r="AR91" s="95"/>
      <c r="BS91" s="16"/>
    </row>
    <row r="92" spans="4:71" ht="7.5" customHeight="1" x14ac:dyDescent="0.25"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BS92" s="16"/>
    </row>
    <row r="93" spans="4:71" ht="7.5" customHeight="1" x14ac:dyDescent="0.25"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I93" s="95"/>
      <c r="AJ93" s="95"/>
      <c r="AK93" s="95"/>
      <c r="AL93" s="95"/>
      <c r="AM93" s="95"/>
      <c r="AN93" s="95"/>
      <c r="AO93" s="95"/>
      <c r="AP93" s="95"/>
      <c r="AQ93" s="95"/>
      <c r="AR93" s="95"/>
      <c r="BS93" s="16"/>
    </row>
    <row r="94" spans="4:71" ht="7.5" customHeight="1" x14ac:dyDescent="0.25"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  <c r="AC94" s="95"/>
      <c r="AD94" s="95"/>
      <c r="AE94" s="95"/>
      <c r="AF94" s="95"/>
      <c r="AG94" s="95"/>
      <c r="AH94" s="95"/>
      <c r="AI94" s="95"/>
      <c r="AJ94" s="95"/>
      <c r="AK94" s="95"/>
      <c r="AL94" s="95"/>
      <c r="AM94" s="95"/>
      <c r="AN94" s="95"/>
      <c r="AO94" s="95"/>
      <c r="AP94" s="95"/>
      <c r="AQ94" s="95"/>
      <c r="AR94" s="95"/>
      <c r="BS94" s="16"/>
    </row>
    <row r="95" spans="4:71" ht="7.5" customHeight="1" x14ac:dyDescent="0.25"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/>
      <c r="AP95" s="95"/>
      <c r="AQ95" s="95"/>
      <c r="AR95" s="95"/>
      <c r="BS95" s="16"/>
    </row>
    <row r="96" spans="4:71" ht="7.5" customHeight="1" x14ac:dyDescent="0.25"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  <c r="AC96" s="95"/>
      <c r="AD96" s="95"/>
      <c r="AE96" s="95"/>
      <c r="AF96" s="95"/>
      <c r="AG96" s="95"/>
      <c r="AH96" s="95"/>
      <c r="AI96" s="95"/>
      <c r="AJ96" s="95"/>
      <c r="AK96" s="95"/>
      <c r="AL96" s="95"/>
      <c r="AM96" s="95"/>
      <c r="AN96" s="95"/>
      <c r="AO96" s="95"/>
      <c r="AP96" s="95"/>
      <c r="AQ96" s="95"/>
      <c r="AR96" s="95"/>
      <c r="BS96" s="16"/>
    </row>
    <row r="97" spans="2:71" ht="7.5" customHeight="1" x14ac:dyDescent="0.25"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  <c r="AC97" s="95"/>
      <c r="AD97" s="95"/>
      <c r="AE97" s="95"/>
      <c r="AF97" s="95"/>
      <c r="AG97" s="95"/>
      <c r="AH97" s="95"/>
      <c r="AI97" s="95"/>
      <c r="AJ97" s="95"/>
      <c r="AK97" s="95"/>
      <c r="AL97" s="95"/>
      <c r="AM97" s="95"/>
      <c r="AN97" s="95"/>
      <c r="AO97" s="95"/>
      <c r="AP97" s="95"/>
      <c r="AQ97" s="95"/>
      <c r="AR97" s="95"/>
      <c r="BS97" s="16"/>
    </row>
    <row r="98" spans="2:71" ht="7.5" customHeight="1" x14ac:dyDescent="0.25"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  <c r="AC98" s="95"/>
      <c r="AD98" s="95"/>
      <c r="AE98" s="95"/>
      <c r="AF98" s="95"/>
      <c r="AG98" s="95"/>
      <c r="AH98" s="95"/>
      <c r="AI98" s="95"/>
      <c r="AJ98" s="95"/>
      <c r="AK98" s="95"/>
      <c r="AL98" s="95"/>
      <c r="AM98" s="95"/>
      <c r="AN98" s="95"/>
      <c r="AO98" s="95"/>
      <c r="AP98" s="95"/>
      <c r="AQ98" s="95"/>
      <c r="AR98" s="95"/>
      <c r="AS98" s="231">
        <f>SUM(HESAPLAMA2!J12)</f>
        <v>0</v>
      </c>
      <c r="AT98" s="231"/>
      <c r="BS98" s="16"/>
    </row>
    <row r="99" spans="2:71" ht="7.5" customHeight="1" x14ac:dyDescent="0.25">
      <c r="B99" s="239">
        <f>SUM(HESAPLAMA2!J14)</f>
        <v>46</v>
      </c>
      <c r="C99" s="23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9"/>
      <c r="C100" s="23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/>
      <c r="AP100" s="95"/>
      <c r="AQ100" s="95"/>
      <c r="AR100" s="95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9"/>
      <c r="C101" s="23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95"/>
      <c r="AJ101" s="95"/>
      <c r="AK101" s="95"/>
      <c r="AL101" s="95"/>
      <c r="AM101" s="95"/>
      <c r="AN101" s="95"/>
      <c r="AO101" s="95"/>
      <c r="AP101" s="95"/>
      <c r="AQ101" s="95"/>
      <c r="AR101" s="95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9"/>
      <c r="C102" s="23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95"/>
      <c r="AJ102" s="95"/>
      <c r="AK102" s="95"/>
      <c r="AL102" s="95"/>
      <c r="AM102" s="95"/>
      <c r="AN102" s="95"/>
      <c r="AO102" s="95"/>
      <c r="AP102" s="95"/>
      <c r="AQ102" s="95"/>
      <c r="AR102" s="95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04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5"/>
      <c r="AO103" s="95"/>
      <c r="AP103" s="95"/>
      <c r="AQ103" s="95"/>
      <c r="AR103" s="95"/>
      <c r="AW103" s="15"/>
      <c r="AX103" s="15"/>
      <c r="AY103" s="15"/>
      <c r="BS103" s="16"/>
    </row>
    <row r="104" spans="2:71" ht="7.5" customHeight="1" x14ac:dyDescent="0.25"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I104" s="95"/>
      <c r="AJ104" s="95"/>
      <c r="AK104" s="95"/>
      <c r="AL104" s="95"/>
      <c r="AM104" s="95"/>
      <c r="AN104" s="95"/>
      <c r="AO104" s="95"/>
      <c r="AP104" s="95"/>
      <c r="AQ104" s="95"/>
      <c r="AR104" s="95"/>
      <c r="BS104" s="16"/>
    </row>
    <row r="105" spans="2:71" ht="7.5" customHeight="1" x14ac:dyDescent="0.25"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BS105" s="16"/>
    </row>
    <row r="106" spans="2:71" ht="7.5" customHeight="1" x14ac:dyDescent="0.25"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BS106" s="16"/>
    </row>
    <row r="107" spans="2:71" ht="7.5" customHeight="1" x14ac:dyDescent="0.25"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I107" s="95"/>
      <c r="AJ107" s="95"/>
      <c r="AK107" s="95"/>
      <c r="AL107" s="95"/>
      <c r="AM107" s="95"/>
      <c r="AN107" s="95"/>
      <c r="AO107" s="95"/>
      <c r="AP107" s="95"/>
      <c r="AQ107" s="95"/>
      <c r="AR107" s="95"/>
      <c r="BS107" s="16"/>
    </row>
    <row r="108" spans="2:71" ht="7.5" customHeight="1" x14ac:dyDescent="0.25"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I108" s="95"/>
      <c r="AJ108" s="95"/>
      <c r="AK108" s="95"/>
      <c r="AL108" s="95"/>
      <c r="AM108" s="95"/>
      <c r="AN108" s="95"/>
      <c r="AO108" s="95"/>
      <c r="AP108" s="95"/>
      <c r="AQ108" s="95"/>
      <c r="AR108" s="95"/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118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46" t="str">
        <f>(HESAPLAMA2!AP34)</f>
        <v>PA581-5010</v>
      </c>
      <c r="U123" s="246"/>
      <c r="V123" s="246"/>
      <c r="W123" s="246"/>
      <c r="X123" s="246"/>
      <c r="Y123" s="246"/>
      <c r="Z123" s="246"/>
      <c r="AA123" s="246"/>
      <c r="AB123" s="246"/>
      <c r="AC123" s="246"/>
      <c r="AD123" s="246"/>
      <c r="AE123" s="246"/>
      <c r="AF123" s="246"/>
      <c r="AG123" s="246"/>
      <c r="AH123" s="246"/>
      <c r="AI123" s="246"/>
      <c r="AJ123" s="246"/>
      <c r="AK123" s="246"/>
      <c r="AL123" s="246"/>
      <c r="AM123" s="246"/>
      <c r="AN123" s="246"/>
      <c r="AO123" s="246"/>
      <c r="AP123" s="246"/>
      <c r="AQ123" s="246"/>
      <c r="AR123" s="246"/>
      <c r="AS123" s="246"/>
      <c r="AT123" s="246"/>
      <c r="AU123" s="246"/>
      <c r="AV123" s="246"/>
      <c r="AW123" s="246"/>
      <c r="AX123" s="246"/>
      <c r="AY123" s="246"/>
      <c r="AZ123" s="246"/>
      <c r="BA123" s="246"/>
      <c r="BB123" s="246"/>
      <c r="BC123" s="246"/>
      <c r="BD123" s="246"/>
      <c r="BE123" s="246"/>
      <c r="BF123" s="246"/>
      <c r="BG123" s="246"/>
      <c r="BH123" s="246"/>
      <c r="BI123" s="246"/>
      <c r="BJ123" s="246"/>
      <c r="BK123" s="246"/>
      <c r="BL123" s="246"/>
      <c r="BM123" s="246"/>
      <c r="BN123" s="246"/>
      <c r="BO123" s="246"/>
      <c r="BP123" s="246"/>
      <c r="BQ123" s="246"/>
      <c r="BR123" s="246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46">
        <f>(HESAPLAMA2!AP36)</f>
        <v>0</v>
      </c>
      <c r="U124" s="246"/>
      <c r="V124" s="246"/>
      <c r="W124" s="246"/>
      <c r="X124" s="246"/>
      <c r="Y124" s="246"/>
      <c r="Z124" s="246"/>
      <c r="AA124" s="246"/>
      <c r="AB124" s="246"/>
      <c r="AC124" s="246"/>
      <c r="AD124" s="246"/>
      <c r="AE124" s="246"/>
      <c r="AF124" s="246"/>
      <c r="AG124" s="246"/>
      <c r="AH124" s="246"/>
      <c r="AI124" s="246"/>
      <c r="AJ124" s="246"/>
      <c r="AK124" s="246"/>
      <c r="AL124" s="246"/>
      <c r="AM124" s="246"/>
      <c r="AN124" s="246"/>
      <c r="AO124" s="246"/>
      <c r="AP124" s="246"/>
      <c r="AQ124" s="246"/>
      <c r="AR124" s="246"/>
      <c r="AS124" s="246"/>
      <c r="AT124" s="246"/>
      <c r="AU124" s="246"/>
      <c r="AV124" s="246"/>
      <c r="AW124" s="246"/>
      <c r="AX124" s="246"/>
      <c r="AY124" s="246"/>
      <c r="AZ124" s="246"/>
      <c r="BA124" s="246"/>
      <c r="BB124" s="246"/>
      <c r="BC124" s="246"/>
      <c r="BD124" s="246"/>
      <c r="BE124" s="246"/>
      <c r="BF124" s="246"/>
      <c r="BG124" s="246"/>
      <c r="BH124" s="246"/>
      <c r="BI124" s="246"/>
      <c r="BJ124" s="246"/>
      <c r="BK124" s="246"/>
      <c r="BL124" s="246"/>
      <c r="BM124" s="246"/>
      <c r="BN124" s="246"/>
      <c r="BO124" s="246"/>
      <c r="BP124" s="246"/>
      <c r="BQ124" s="246"/>
      <c r="BR124" s="246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46" t="str">
        <f>(HESAPLAMA2!AP38)</f>
        <v xml:space="preserve">KAPALI SANDIK </v>
      </c>
      <c r="U125" s="246"/>
      <c r="V125" s="246"/>
      <c r="W125" s="246"/>
      <c r="X125" s="246"/>
      <c r="Y125" s="246"/>
      <c r="Z125" s="246"/>
      <c r="AA125" s="246"/>
      <c r="AB125" s="246"/>
      <c r="AC125" s="246"/>
      <c r="AD125" s="246"/>
      <c r="AE125" s="246"/>
      <c r="AF125" s="246"/>
      <c r="AG125" s="246"/>
      <c r="AH125" s="246"/>
      <c r="AI125" s="246"/>
      <c r="AJ125" s="246"/>
      <c r="AK125" s="246"/>
      <c r="AL125" s="246"/>
      <c r="AM125" s="246"/>
      <c r="AN125" s="246"/>
      <c r="AO125" s="246"/>
      <c r="AP125" s="246"/>
      <c r="AQ125" s="246"/>
      <c r="AR125" s="246"/>
      <c r="AS125" s="246"/>
      <c r="AT125" s="246"/>
      <c r="AU125" s="246"/>
      <c r="AV125" s="246"/>
      <c r="AW125" s="246"/>
      <c r="AX125" s="246"/>
      <c r="AY125" s="246"/>
      <c r="AZ125" s="246"/>
      <c r="BA125" s="246"/>
      <c r="BB125" s="246"/>
      <c r="BC125" s="246"/>
      <c r="BD125" s="246"/>
      <c r="BE125" s="246"/>
      <c r="BF125" s="246"/>
      <c r="BG125" s="246"/>
      <c r="BH125" s="246"/>
      <c r="BI125" s="246"/>
      <c r="BJ125" s="246"/>
      <c r="BK125" s="246"/>
      <c r="BL125" s="246"/>
      <c r="BM125" s="246"/>
      <c r="BN125" s="246"/>
      <c r="BO125" s="246"/>
      <c r="BP125" s="246"/>
      <c r="BQ125" s="246"/>
      <c r="BR125" s="246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46">
        <f>(HESAPLAMA2!AP40)</f>
        <v>0</v>
      </c>
      <c r="U126" s="246"/>
      <c r="V126" s="246"/>
      <c r="W126" s="246"/>
      <c r="X126" s="246"/>
      <c r="Y126" s="246"/>
      <c r="Z126" s="246"/>
      <c r="AA126" s="246"/>
      <c r="AB126" s="246"/>
      <c r="AC126" s="246"/>
      <c r="AD126" s="246"/>
      <c r="AE126" s="246"/>
      <c r="AF126" s="246"/>
      <c r="AG126" s="246"/>
      <c r="AH126" s="246"/>
      <c r="AI126" s="246"/>
      <c r="AJ126" s="246"/>
      <c r="AK126" s="246"/>
      <c r="AL126" s="246"/>
      <c r="AM126" s="246"/>
      <c r="AN126" s="246"/>
      <c r="AO126" s="246"/>
      <c r="AP126" s="246"/>
      <c r="AQ126" s="246"/>
      <c r="AR126" s="246"/>
      <c r="AS126" s="246"/>
      <c r="AT126" s="246"/>
      <c r="AU126" s="246"/>
      <c r="AV126" s="246"/>
      <c r="AW126" s="246"/>
      <c r="AX126" s="246"/>
      <c r="AY126" s="246"/>
      <c r="AZ126" s="246"/>
      <c r="BA126" s="246"/>
      <c r="BB126" s="246"/>
      <c r="BC126" s="246"/>
      <c r="BD126" s="246"/>
      <c r="BE126" s="246"/>
      <c r="BF126" s="246"/>
      <c r="BG126" s="246"/>
      <c r="BH126" s="246"/>
      <c r="BI126" s="246"/>
      <c r="BJ126" s="246"/>
      <c r="BK126" s="246"/>
      <c r="BL126" s="246"/>
      <c r="BM126" s="246"/>
      <c r="BN126" s="246"/>
      <c r="BO126" s="246"/>
      <c r="BP126" s="246"/>
      <c r="BQ126" s="246"/>
      <c r="BR126" s="246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51" t="str">
        <f>(HESAPLAMA2!AR20)</f>
        <v xml:space="preserve"> </v>
      </c>
      <c r="AH129" s="252"/>
      <c r="AI129" s="252"/>
      <c r="AJ129" s="252"/>
      <c r="AK129" s="252"/>
      <c r="AL129" s="252"/>
      <c r="AM129" s="252"/>
      <c r="AN129" s="252"/>
      <c r="AO129" s="252"/>
      <c r="AP129" s="252"/>
      <c r="AQ129" s="252"/>
      <c r="AR129" s="252"/>
      <c r="AS129" s="252"/>
      <c r="AT129" s="252"/>
      <c r="AU129" s="252"/>
      <c r="AV129" s="252"/>
      <c r="AW129" s="252"/>
      <c r="AX129" s="252"/>
      <c r="AY129" s="253"/>
      <c r="AZ129" s="212">
        <f>SUM(HESAPLAMA2!Q8)</f>
        <v>0</v>
      </c>
      <c r="BA129" s="212"/>
      <c r="BB129" s="212"/>
      <c r="BC129" s="212"/>
      <c r="BD129" s="212"/>
      <c r="BE129" s="213" t="str">
        <f>(HESAPLAMA2!BA8)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94"/>
      <c r="BR129" s="94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51" t="str">
        <f>(HESAPLAMA2!AR22)</f>
        <v xml:space="preserve"> </v>
      </c>
      <c r="AH130" s="252"/>
      <c r="AI130" s="252"/>
      <c r="AJ130" s="252"/>
      <c r="AK130" s="252"/>
      <c r="AL130" s="252"/>
      <c r="AM130" s="252"/>
      <c r="AN130" s="252"/>
      <c r="AO130" s="252"/>
      <c r="AP130" s="252"/>
      <c r="AQ130" s="252"/>
      <c r="AR130" s="252"/>
      <c r="AS130" s="252"/>
      <c r="AT130" s="252"/>
      <c r="AU130" s="252"/>
      <c r="AV130" s="252"/>
      <c r="AW130" s="252"/>
      <c r="AX130" s="252"/>
      <c r="AY130" s="253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94"/>
      <c r="BR130" s="94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SUM(HESAPLAMA2!AN13)*$AZ$129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47" t="str">
        <f>CONCATENATE("TOPLAM"," ",BE129," ","HACMİ")</f>
        <v>TOPLAM ÇAM HACMİ</v>
      </c>
      <c r="AH131" s="248"/>
      <c r="AI131" s="248"/>
      <c r="AJ131" s="248"/>
      <c r="AK131" s="248"/>
      <c r="AL131" s="248"/>
      <c r="AM131" s="248"/>
      <c r="AN131" s="248"/>
      <c r="AO131" s="248"/>
      <c r="AP131" s="248"/>
      <c r="AQ131" s="248"/>
      <c r="AR131" s="248"/>
      <c r="AS131" s="248"/>
      <c r="AT131" s="248"/>
      <c r="AU131" s="248"/>
      <c r="AV131" s="248"/>
      <c r="AW131" s="248"/>
      <c r="AX131" s="248"/>
      <c r="AY131" s="249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CONCATENATE(HESAPLAMA2!M12,"*",HESAPLAMA2!O12,"*",HESAPLAMA2!J12)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47" t="str">
        <f>(HESAPLAMA2!A12)</f>
        <v>ALT PALET ÜST TAHTALARI</v>
      </c>
      <c r="AH133" s="248"/>
      <c r="AI133" s="248"/>
      <c r="AJ133" s="248"/>
      <c r="AK133" s="248"/>
      <c r="AL133" s="248"/>
      <c r="AM133" s="248"/>
      <c r="AN133" s="248"/>
      <c r="AO133" s="248"/>
      <c r="AP133" s="248"/>
      <c r="AQ133" s="248"/>
      <c r="AR133" s="248"/>
      <c r="AS133" s="248"/>
      <c r="AT133" s="248"/>
      <c r="AU133" s="248"/>
      <c r="AV133" s="248"/>
      <c r="AW133" s="248"/>
      <c r="AX133" s="248"/>
      <c r="AY133" s="249"/>
      <c r="AZ133" s="194">
        <f>SUM(HESAPLAMA2!Q12)*$AZ$129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CONCATENATE(HESAPLAMA2!M13,"*",HESAPLAMA2!O13,"*",HESAPLAMA2!J13)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47" t="str">
        <f>(HESAPLAMA2!A13)</f>
        <v>ALT PALET ÜST TAKOZLARI</v>
      </c>
      <c r="AH134" s="248"/>
      <c r="AI134" s="248"/>
      <c r="AJ134" s="248"/>
      <c r="AK134" s="248"/>
      <c r="AL134" s="248"/>
      <c r="AM134" s="248"/>
      <c r="AN134" s="248"/>
      <c r="AO134" s="248"/>
      <c r="AP134" s="248"/>
      <c r="AQ134" s="248"/>
      <c r="AR134" s="248"/>
      <c r="AS134" s="248"/>
      <c r="AT134" s="248"/>
      <c r="AU134" s="248"/>
      <c r="AV134" s="248"/>
      <c r="AW134" s="248"/>
      <c r="AX134" s="248"/>
      <c r="AY134" s="249"/>
      <c r="AZ134" s="194">
        <f>SUM(HESAPLAMA2!Q13)*$AZ$129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CONCATENATE(HESAPLAMA2!M14,"*",HESAPLAMA2!O14,"*",HESAPLAMA2!J14)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47" t="str">
        <f>(HESAPLAMA2!A14)</f>
        <v>ALT PALET ALT TAKOZLARI</v>
      </c>
      <c r="AH135" s="248"/>
      <c r="AI135" s="248"/>
      <c r="AJ135" s="248"/>
      <c r="AK135" s="248"/>
      <c r="AL135" s="248"/>
      <c r="AM135" s="248"/>
      <c r="AN135" s="248"/>
      <c r="AO135" s="248"/>
      <c r="AP135" s="248"/>
      <c r="AQ135" s="248"/>
      <c r="AR135" s="248"/>
      <c r="AS135" s="248"/>
      <c r="AT135" s="248"/>
      <c r="AU135" s="248"/>
      <c r="AV135" s="248"/>
      <c r="AW135" s="248"/>
      <c r="AX135" s="248"/>
      <c r="AY135" s="249"/>
      <c r="AZ135" s="194">
        <f>SUM(HESAPLAMA2!Q14)*$AZ$129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SUM(HESAPLAMA2!X12)*$AZ$129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47"/>
      <c r="AH137" s="248"/>
      <c r="AI137" s="248"/>
      <c r="AJ137" s="248"/>
      <c r="AK137" s="248"/>
      <c r="AL137" s="248"/>
      <c r="AM137" s="248"/>
      <c r="AN137" s="248"/>
      <c r="AO137" s="248"/>
      <c r="AP137" s="248"/>
      <c r="AQ137" s="248"/>
      <c r="AR137" s="248"/>
      <c r="AS137" s="248"/>
      <c r="AT137" s="248"/>
      <c r="AU137" s="248"/>
      <c r="AV137" s="248"/>
      <c r="AW137" s="248"/>
      <c r="AX137" s="248"/>
      <c r="AY137" s="249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47" t="s">
        <v>71</v>
      </c>
      <c r="AH139" s="248"/>
      <c r="AI139" s="248"/>
      <c r="AJ139" s="248"/>
      <c r="AK139" s="248"/>
      <c r="AL139" s="248"/>
      <c r="AM139" s="248"/>
      <c r="AN139" s="248"/>
      <c r="AO139" s="248"/>
      <c r="AP139" s="248"/>
      <c r="AQ139" s="248"/>
      <c r="AR139" s="248"/>
      <c r="AS139" s="248"/>
      <c r="AT139" s="248"/>
      <c r="AU139" s="248"/>
      <c r="AV139" s="248"/>
      <c r="AW139" s="248"/>
      <c r="AX139" s="248"/>
      <c r="AY139" s="249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CONCATENATE(HESAPLAMA2!M19,"*",HESAPLAMA2!O19,"*",HESAPLAMA2!J19)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47" t="str">
        <f>(HESAPLAMA2!A19)</f>
        <v>ÖN DUVAR YATAY TAHTALARI</v>
      </c>
      <c r="AH140" s="248"/>
      <c r="AI140" s="248"/>
      <c r="AJ140" s="248"/>
      <c r="AK140" s="248"/>
      <c r="AL140" s="248"/>
      <c r="AM140" s="248"/>
      <c r="AN140" s="248"/>
      <c r="AO140" s="248"/>
      <c r="AP140" s="248"/>
      <c r="AQ140" s="248"/>
      <c r="AR140" s="248"/>
      <c r="AS140" s="248"/>
      <c r="AT140" s="248"/>
      <c r="AU140" s="248"/>
      <c r="AV140" s="248"/>
      <c r="AW140" s="248"/>
      <c r="AX140" s="248"/>
      <c r="AY140" s="249"/>
      <c r="AZ140" s="190">
        <f>SUM(HESAPLAMA2!S19)*$AZ$129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CONCATENATE(HESAPLAMA2!M20,"*",HESAPLAMA2!O20,"*",HESAPLAMA2!J20)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47" t="str">
        <f>(HESAPLAMA2!A20)</f>
        <v>ÖN DUVAR KUŞAK TAHTALARI</v>
      </c>
      <c r="AH141" s="248"/>
      <c r="AI141" s="248"/>
      <c r="AJ141" s="248"/>
      <c r="AK141" s="248"/>
      <c r="AL141" s="248"/>
      <c r="AM141" s="248"/>
      <c r="AN141" s="248"/>
      <c r="AO141" s="248"/>
      <c r="AP141" s="248"/>
      <c r="AQ141" s="248"/>
      <c r="AR141" s="248"/>
      <c r="AS141" s="248"/>
      <c r="AT141" s="248"/>
      <c r="AU141" s="248"/>
      <c r="AV141" s="248"/>
      <c r="AW141" s="248"/>
      <c r="AX141" s="248"/>
      <c r="AY141" s="249"/>
      <c r="AZ141" s="190">
        <f>SUM(HESAPLAMA2!S20)*$AZ$129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185" t="e">
        <f>CONCATENATE(HESAPLAMA2!M21,"*",HESAPLAMA2!O21,"*",HESAPLAMA2!J22)</f>
        <v>#N/A</v>
      </c>
      <c r="T142" s="186"/>
      <c r="U142" s="186"/>
      <c r="V142" s="186"/>
      <c r="W142" s="186"/>
      <c r="X142" s="186"/>
      <c r="Y142" s="186"/>
      <c r="Z142" s="186"/>
      <c r="AA142" s="186"/>
      <c r="AB142" s="186"/>
      <c r="AC142" s="178" t="s">
        <v>61</v>
      </c>
      <c r="AD142" s="178"/>
      <c r="AE142" s="178"/>
      <c r="AF142" s="179"/>
      <c r="AG142" s="247" t="str">
        <f>(HESAPLAMA2!A21)</f>
        <v>ÖN DUVAR ÇAPRAZ TAHTALARI</v>
      </c>
      <c r="AH142" s="248"/>
      <c r="AI142" s="248"/>
      <c r="AJ142" s="248"/>
      <c r="AK142" s="248"/>
      <c r="AL142" s="248"/>
      <c r="AM142" s="248"/>
      <c r="AN142" s="248"/>
      <c r="AO142" s="248"/>
      <c r="AP142" s="248"/>
      <c r="AQ142" s="248"/>
      <c r="AR142" s="248"/>
      <c r="AS142" s="248"/>
      <c r="AT142" s="248"/>
      <c r="AU142" s="248"/>
      <c r="AV142" s="248"/>
      <c r="AW142" s="248"/>
      <c r="AX142" s="248"/>
      <c r="AY142" s="249"/>
      <c r="AZ142" s="190">
        <f>SUM(HESAPLAMA2!S21)*$AZ$129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SUM(HESAPLAMA2!X19)*$AZ$129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47"/>
      <c r="AH143" s="248"/>
      <c r="AI143" s="248"/>
      <c r="AJ143" s="248"/>
      <c r="AK143" s="248"/>
      <c r="AL143" s="248"/>
      <c r="AM143" s="248"/>
      <c r="AN143" s="248"/>
      <c r="AO143" s="248"/>
      <c r="AP143" s="248"/>
      <c r="AQ143" s="248"/>
      <c r="AR143" s="248"/>
      <c r="AS143" s="248"/>
      <c r="AT143" s="248"/>
      <c r="AU143" s="248"/>
      <c r="AV143" s="248"/>
      <c r="AW143" s="248"/>
      <c r="AX143" s="248"/>
      <c r="AY143" s="249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CONCATENATE(HESAPLAMA2!M32,"*",HESAPLAMA2!O32,"*",HESAPLAMA2!J32)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47" t="str">
        <f>(HESAPLAMA2!A32)</f>
        <v>ÜST TAVAN YATAY TAHTALARI</v>
      </c>
      <c r="AH145" s="248"/>
      <c r="AI145" s="248"/>
      <c r="AJ145" s="248"/>
      <c r="AK145" s="248"/>
      <c r="AL145" s="248"/>
      <c r="AM145" s="248"/>
      <c r="AN145" s="248"/>
      <c r="AO145" s="248"/>
      <c r="AP145" s="248"/>
      <c r="AQ145" s="248"/>
      <c r="AR145" s="248"/>
      <c r="AS145" s="248"/>
      <c r="AT145" s="248"/>
      <c r="AU145" s="248"/>
      <c r="AV145" s="248"/>
      <c r="AW145" s="248"/>
      <c r="AX145" s="248"/>
      <c r="AY145" s="249"/>
      <c r="AZ145" s="190">
        <f>SUM(HESAPLAMA2!Q32)*$AZ$129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CONCATENATE(HESAPLAMA2!M33,"*",HESAPLAMA2!O33,"*",HESAPLAMA2!J33)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47" t="str">
        <f>(HESAPLAMA2!A33)</f>
        <v>ÜST TAVAN KUŞAK TAHTALARI</v>
      </c>
      <c r="AH146" s="248"/>
      <c r="AI146" s="248"/>
      <c r="AJ146" s="248"/>
      <c r="AK146" s="248"/>
      <c r="AL146" s="248"/>
      <c r="AM146" s="248"/>
      <c r="AN146" s="248"/>
      <c r="AO146" s="248"/>
      <c r="AP146" s="248"/>
      <c r="AQ146" s="248"/>
      <c r="AR146" s="248"/>
      <c r="AS146" s="248"/>
      <c r="AT146" s="248"/>
      <c r="AU146" s="248"/>
      <c r="AV146" s="248"/>
      <c r="AW146" s="248"/>
      <c r="AX146" s="248"/>
      <c r="AY146" s="249"/>
      <c r="AZ146" s="190">
        <f>SUM(HESAPLAMA2!Q33)*$AZ$129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185" t="e">
        <f>CONCATENATE(HESAPLAMA2!M34,"*",HESAPLAMA2!O34,"*",HESAPLAMA2!L35)</f>
        <v>#N/A</v>
      </c>
      <c r="T147" s="186"/>
      <c r="U147" s="186"/>
      <c r="V147" s="186"/>
      <c r="W147" s="186"/>
      <c r="X147" s="186"/>
      <c r="Y147" s="186"/>
      <c r="Z147" s="186"/>
      <c r="AA147" s="186"/>
      <c r="AB147" s="186"/>
      <c r="AC147" s="178" t="s">
        <v>61</v>
      </c>
      <c r="AD147" s="178"/>
      <c r="AE147" s="178"/>
      <c r="AF147" s="179"/>
      <c r="AG147" s="247" t="str">
        <f>(HESAPLAMA2!A34)</f>
        <v>ÜST TAVN ÇAPRAZ TAHTALARI</v>
      </c>
      <c r="AH147" s="248"/>
      <c r="AI147" s="248"/>
      <c r="AJ147" s="248"/>
      <c r="AK147" s="248"/>
      <c r="AL147" s="248"/>
      <c r="AM147" s="248"/>
      <c r="AN147" s="248"/>
      <c r="AO147" s="248"/>
      <c r="AP147" s="248"/>
      <c r="AQ147" s="248"/>
      <c r="AR147" s="248"/>
      <c r="AS147" s="248"/>
      <c r="AT147" s="248"/>
      <c r="AU147" s="248"/>
      <c r="AV147" s="248"/>
      <c r="AW147" s="248"/>
      <c r="AX147" s="248"/>
      <c r="AY147" s="249"/>
      <c r="AZ147" s="190">
        <f>SUM(HESAPLAMA2!Q34)*$AZ$129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SUM(HESAPLAMA2!X32)*$AZ$129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47"/>
      <c r="AH148" s="248"/>
      <c r="AI148" s="248"/>
      <c r="AJ148" s="248"/>
      <c r="AK148" s="248"/>
      <c r="AL148" s="248"/>
      <c r="AM148" s="248"/>
      <c r="AN148" s="248"/>
      <c r="AO148" s="248"/>
      <c r="AP148" s="248"/>
      <c r="AQ148" s="248"/>
      <c r="AR148" s="248"/>
      <c r="AS148" s="248"/>
      <c r="AT148" s="248"/>
      <c r="AU148" s="248"/>
      <c r="AV148" s="248"/>
      <c r="AW148" s="248"/>
      <c r="AX148" s="248"/>
      <c r="AY148" s="249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CONCATENATE(HESAPLAMA2!M25,"*",HESAPLAMA2!O25,"*",HESAPLAMA2!J25)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47" t="str">
        <f>(HESAPLAMA2!A25)</f>
        <v>YAN DUVAR YATAY TAHTALARI</v>
      </c>
      <c r="AH150" s="248"/>
      <c r="AI150" s="248"/>
      <c r="AJ150" s="248"/>
      <c r="AK150" s="248"/>
      <c r="AL150" s="248"/>
      <c r="AM150" s="248"/>
      <c r="AN150" s="248"/>
      <c r="AO150" s="248"/>
      <c r="AP150" s="248"/>
      <c r="AQ150" s="248"/>
      <c r="AR150" s="248"/>
      <c r="AS150" s="248"/>
      <c r="AT150" s="248"/>
      <c r="AU150" s="248"/>
      <c r="AV150" s="248"/>
      <c r="AW150" s="248"/>
      <c r="AX150" s="248"/>
      <c r="AY150" s="249"/>
      <c r="AZ150" s="190">
        <f>SUM(HESAPLAMA2!S25)*$AZ$129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CONCATENATE(HESAPLAMA2!M26,"*",HESAPLAMA2!O26,"*",HESAPLAMA2!J26)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47" t="str">
        <f>(HESAPLAMA2!A26)</f>
        <v>YAN DUVAR KUŞAK TAHTALARI</v>
      </c>
      <c r="AH151" s="248"/>
      <c r="AI151" s="248"/>
      <c r="AJ151" s="248"/>
      <c r="AK151" s="248"/>
      <c r="AL151" s="248"/>
      <c r="AM151" s="248"/>
      <c r="AN151" s="248"/>
      <c r="AO151" s="248"/>
      <c r="AP151" s="248"/>
      <c r="AQ151" s="248"/>
      <c r="AR151" s="248"/>
      <c r="AS151" s="248"/>
      <c r="AT151" s="248"/>
      <c r="AU151" s="248"/>
      <c r="AV151" s="248"/>
      <c r="AW151" s="248"/>
      <c r="AX151" s="248"/>
      <c r="AY151" s="249"/>
      <c r="AZ151" s="190">
        <f>SUM(HESAPLAMA2!S26)*$AZ$129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CONCATENATE(HESAPLAMA2!M27,"*",HESAPLAMA2!O27,"*",HESAPLAMA2!J27)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47" t="str">
        <f>(HESAPLAMA2!A27)</f>
        <v>YAN DUVAR ÜST TAHTALARI</v>
      </c>
      <c r="AH152" s="248"/>
      <c r="AI152" s="248"/>
      <c r="AJ152" s="248"/>
      <c r="AK152" s="248"/>
      <c r="AL152" s="248"/>
      <c r="AM152" s="248"/>
      <c r="AN152" s="248"/>
      <c r="AO152" s="248"/>
      <c r="AP152" s="248"/>
      <c r="AQ152" s="248"/>
      <c r="AR152" s="248"/>
      <c r="AS152" s="248"/>
      <c r="AT152" s="248"/>
      <c r="AU152" s="248"/>
      <c r="AV152" s="248"/>
      <c r="AW152" s="248"/>
      <c r="AX152" s="248"/>
      <c r="AY152" s="249"/>
      <c r="AZ152" s="190">
        <f>SUM(HESAPLAMA2!S27)*$AZ$129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185" t="str">
        <f>CONCATENATE(HESAPLAMA2!M34,"*",HESAPLAMA2!O28,"*",HESAPLAMA2!K29)</f>
        <v>93*23*192</v>
      </c>
      <c r="T153" s="186"/>
      <c r="U153" s="186"/>
      <c r="V153" s="186"/>
      <c r="W153" s="186"/>
      <c r="X153" s="186"/>
      <c r="Y153" s="186"/>
      <c r="Z153" s="186"/>
      <c r="AA153" s="186"/>
      <c r="AB153" s="186"/>
      <c r="AC153" s="178" t="s">
        <v>61</v>
      </c>
      <c r="AD153" s="178"/>
      <c r="AE153" s="178"/>
      <c r="AF153" s="179"/>
      <c r="AG153" s="247" t="str">
        <f>(HESAPLAMA2!A28)</f>
        <v>YAN DUVAR ÇAPRAZ TAHTALARI</v>
      </c>
      <c r="AH153" s="248"/>
      <c r="AI153" s="248"/>
      <c r="AJ153" s="248"/>
      <c r="AK153" s="248"/>
      <c r="AL153" s="248"/>
      <c r="AM153" s="248"/>
      <c r="AN153" s="248"/>
      <c r="AO153" s="248"/>
      <c r="AP153" s="248"/>
      <c r="AQ153" s="248"/>
      <c r="AR153" s="248"/>
      <c r="AS153" s="248"/>
      <c r="AT153" s="248"/>
      <c r="AU153" s="248"/>
      <c r="AV153" s="248"/>
      <c r="AW153" s="248"/>
      <c r="AX153" s="248"/>
      <c r="AY153" s="249"/>
      <c r="AZ153" s="190">
        <f>SUM(HESAPLAMA2!S28)*$AZ$129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SUM(HESAPLAMA2!X25)*$AZ$129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SUM(HESAPLAMA2!AP15)</f>
        <v>92</v>
      </c>
      <c r="N159" s="181"/>
      <c r="O159" s="181"/>
      <c r="P159" s="181"/>
      <c r="Q159" s="181"/>
      <c r="R159" s="181"/>
    </row>
    <row r="160" spans="1:68" ht="13.5" customHeight="1" x14ac:dyDescent="0.25"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95"/>
      <c r="AJ160" s="95"/>
      <c r="AK160" s="95"/>
      <c r="AL160" s="95"/>
      <c r="AM160" s="95"/>
      <c r="AN160" s="95"/>
      <c r="AO160" s="95"/>
      <c r="AP160" s="95"/>
      <c r="AQ160" s="95"/>
      <c r="AR160" s="95"/>
      <c r="AS160" s="95"/>
      <c r="AT160" s="95"/>
      <c r="AU160" s="95"/>
      <c r="AV160" s="95"/>
      <c r="AW160" s="95"/>
      <c r="AX160" s="95"/>
      <c r="AY160" s="95"/>
      <c r="AZ160" s="95"/>
      <c r="BA160" s="95"/>
      <c r="BB160" s="95"/>
      <c r="BC160" s="95"/>
      <c r="BD160" s="95"/>
      <c r="BE160" s="95"/>
      <c r="BF160" s="95"/>
      <c r="BG160" s="95"/>
      <c r="BH160" s="95"/>
      <c r="BI160" s="95"/>
    </row>
    <row r="161" spans="5:65" ht="13.5" customHeight="1" x14ac:dyDescent="0.25"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95"/>
      <c r="AJ161" s="95"/>
      <c r="AK161" s="95"/>
      <c r="AL161" s="95"/>
      <c r="AM161" s="95"/>
      <c r="AN161" s="95"/>
      <c r="AO161" s="95"/>
      <c r="AP161" s="95"/>
      <c r="AQ161" s="95"/>
      <c r="AR161" s="95"/>
      <c r="AS161" s="95"/>
      <c r="AT161" s="95"/>
      <c r="AU161" s="95"/>
      <c r="AV161" s="95"/>
      <c r="AW161" s="95"/>
      <c r="AX161" s="95"/>
      <c r="AY161" s="95"/>
      <c r="AZ161" s="95"/>
      <c r="BA161" s="95"/>
      <c r="BB161" s="95"/>
      <c r="BC161" s="95"/>
      <c r="BD161" s="95"/>
      <c r="BE161" s="95"/>
      <c r="BF161" s="95"/>
      <c r="BG161" s="95"/>
      <c r="BH161" s="95"/>
      <c r="BI161" s="95"/>
    </row>
    <row r="162" spans="5:65" ht="13.5" customHeight="1" x14ac:dyDescent="0.25"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95"/>
      <c r="AJ162" s="95"/>
      <c r="AK162" s="95"/>
      <c r="AL162" s="95"/>
      <c r="AM162" s="95"/>
      <c r="AN162" s="95"/>
      <c r="AO162" s="95"/>
      <c r="AP162" s="95"/>
      <c r="AQ162" s="95"/>
      <c r="AR162" s="95"/>
      <c r="AS162" s="95"/>
      <c r="AT162" s="95"/>
      <c r="AU162" s="95"/>
      <c r="AV162" s="95"/>
      <c r="AW162" s="95"/>
      <c r="AX162" s="95"/>
      <c r="AY162" s="95"/>
      <c r="AZ162" s="95"/>
      <c r="BA162" s="95"/>
      <c r="BB162" s="95"/>
      <c r="BC162" s="95"/>
      <c r="BD162" s="95"/>
      <c r="BE162" s="95"/>
      <c r="BF162" s="95"/>
      <c r="BG162" s="95"/>
      <c r="BH162" s="95"/>
      <c r="BI162" s="95"/>
    </row>
    <row r="163" spans="5:65" ht="13.5" customHeight="1" x14ac:dyDescent="0.25"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I163" s="95"/>
      <c r="AJ163" s="95"/>
      <c r="AK163" s="95"/>
      <c r="AL163" s="95"/>
      <c r="AM163" s="95"/>
      <c r="AN163" s="95"/>
      <c r="AO163" s="95"/>
      <c r="AP163" s="95"/>
      <c r="AQ163" s="95"/>
      <c r="AR163" s="95"/>
      <c r="AS163" s="95"/>
      <c r="AT163" s="95"/>
      <c r="AU163" s="95"/>
      <c r="AV163" s="95"/>
      <c r="AW163" s="95"/>
      <c r="AX163" s="95"/>
      <c r="AY163" s="95"/>
      <c r="AZ163" s="95"/>
      <c r="BA163" s="95"/>
      <c r="BB163" s="95"/>
      <c r="BC163" s="95"/>
      <c r="BD163" s="95"/>
      <c r="BE163" s="95"/>
      <c r="BF163" s="95"/>
      <c r="BG163" s="95"/>
      <c r="BH163" s="95"/>
      <c r="BI163" s="95"/>
    </row>
    <row r="164" spans="5:65" ht="13.5" customHeight="1" x14ac:dyDescent="0.25"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95"/>
      <c r="AJ164" s="95"/>
      <c r="AK164" s="95"/>
      <c r="AL164" s="95"/>
      <c r="AM164" s="95"/>
      <c r="AN164" s="95"/>
      <c r="AO164" s="95"/>
      <c r="AP164" s="95"/>
      <c r="AQ164" s="95"/>
      <c r="AR164" s="95"/>
      <c r="AS164" s="95"/>
      <c r="AT164" s="95"/>
      <c r="AU164" s="95"/>
      <c r="AV164" s="95"/>
      <c r="AW164" s="95"/>
      <c r="AX164" s="95"/>
      <c r="AY164" s="95"/>
      <c r="AZ164" s="95"/>
      <c r="BA164" s="95"/>
      <c r="BB164" s="95"/>
      <c r="BC164" s="95"/>
      <c r="BD164" s="95"/>
      <c r="BE164" s="95"/>
      <c r="BF164" s="95"/>
      <c r="BG164" s="95"/>
      <c r="BH164" s="95"/>
      <c r="BI164" s="95"/>
    </row>
    <row r="165" spans="5:65" ht="13.5" customHeight="1" x14ac:dyDescent="0.25"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95"/>
      <c r="AJ165" s="95"/>
      <c r="AK165" s="95"/>
      <c r="AL165" s="95"/>
      <c r="AM165" s="95"/>
      <c r="AN165" s="95"/>
      <c r="AO165" s="95"/>
      <c r="AP165" s="95"/>
      <c r="AQ165" s="95"/>
      <c r="AR165" s="95"/>
      <c r="AS165" s="95"/>
      <c r="AT165" s="95"/>
      <c r="AU165" s="95"/>
      <c r="AV165" s="95"/>
      <c r="AW165" s="95"/>
      <c r="AX165" s="95"/>
      <c r="AY165" s="95"/>
      <c r="AZ165" s="95"/>
      <c r="BA165" s="95"/>
      <c r="BB165" s="95"/>
      <c r="BC165" s="95"/>
      <c r="BD165" s="95"/>
      <c r="BE165" s="95"/>
      <c r="BF165" s="95"/>
      <c r="BG165" s="95"/>
      <c r="BH165" s="95"/>
      <c r="BI165" s="95"/>
    </row>
    <row r="166" spans="5:65" ht="13.5" customHeight="1" x14ac:dyDescent="0.25">
      <c r="E166" s="182">
        <f>SUM(HESAPLAMA2!AR15)</f>
        <v>255</v>
      </c>
      <c r="F166" s="182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95"/>
      <c r="AJ166" s="95"/>
      <c r="AK166" s="95"/>
      <c r="AL166" s="95"/>
      <c r="AM166" s="95"/>
      <c r="AN166" s="95"/>
      <c r="AO166" s="95"/>
      <c r="AP166" s="95"/>
      <c r="AQ166" s="95"/>
      <c r="AR166" s="95"/>
      <c r="AS166" s="95"/>
      <c r="AT166" s="95"/>
      <c r="AU166" s="95"/>
      <c r="AV166" s="95"/>
      <c r="AW166" s="95"/>
      <c r="AX166" s="95"/>
      <c r="AY166" s="95"/>
      <c r="AZ166" s="95"/>
      <c r="BA166" s="95"/>
      <c r="BB166" s="95"/>
      <c r="BC166" s="95"/>
      <c r="BD166" s="95"/>
      <c r="BE166" s="95"/>
      <c r="BF166" s="95"/>
      <c r="BG166" s="95"/>
      <c r="BH166" s="95"/>
      <c r="BI166" s="95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95"/>
      <c r="AJ167" s="95"/>
      <c r="AK167" s="95"/>
      <c r="AL167" s="95"/>
      <c r="AM167" s="95"/>
      <c r="AN167" s="95"/>
      <c r="AO167" s="95"/>
      <c r="AP167" s="95"/>
      <c r="AQ167" s="95"/>
      <c r="AR167" s="95"/>
      <c r="AS167" s="95"/>
      <c r="AT167" s="95"/>
      <c r="AU167" s="95"/>
      <c r="AV167" s="95"/>
      <c r="AW167" s="95"/>
      <c r="AX167" s="95"/>
      <c r="AY167" s="95"/>
      <c r="AZ167" s="95"/>
      <c r="BA167" s="95"/>
      <c r="BB167" s="95"/>
      <c r="BC167" s="95"/>
      <c r="BD167" s="95"/>
      <c r="BE167" s="95"/>
      <c r="BF167" s="95"/>
      <c r="BG167" s="95"/>
      <c r="BH167" s="95"/>
      <c r="BI167" s="95"/>
    </row>
    <row r="168" spans="5:65" ht="13.5" customHeight="1" x14ac:dyDescent="0.25">
      <c r="E168" s="182"/>
      <c r="F168" s="182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95"/>
      <c r="AJ168" s="95"/>
      <c r="AK168" s="95"/>
      <c r="AL168" s="95"/>
      <c r="AM168" s="95"/>
      <c r="AN168" s="95"/>
      <c r="AO168" s="95"/>
      <c r="AP168" s="95"/>
      <c r="AQ168" s="95"/>
      <c r="AR168" s="95"/>
      <c r="AS168" s="95"/>
      <c r="AT168" s="95"/>
      <c r="AU168" s="95"/>
      <c r="AV168" s="95"/>
      <c r="AW168" s="95"/>
      <c r="AX168" s="95"/>
      <c r="AY168" s="95"/>
      <c r="AZ168" s="95"/>
      <c r="BA168" s="95"/>
      <c r="BB168" s="95"/>
      <c r="BC168" s="95"/>
      <c r="BD168" s="95"/>
      <c r="BE168" s="95"/>
      <c r="BF168" s="95"/>
      <c r="BG168" s="95"/>
      <c r="BH168" s="95"/>
      <c r="BI168" s="95"/>
    </row>
    <row r="169" spans="5:65" ht="13.5" customHeight="1" x14ac:dyDescent="0.25">
      <c r="E169" s="182"/>
      <c r="F169" s="182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95"/>
      <c r="AJ169" s="95"/>
      <c r="AK169" s="95"/>
      <c r="AL169" s="95"/>
      <c r="AM169" s="95"/>
      <c r="AN169" s="95"/>
      <c r="AO169" s="95"/>
      <c r="AP169" s="95"/>
      <c r="AQ169" s="95"/>
      <c r="AR169" s="95"/>
      <c r="AS169" s="95"/>
      <c r="AT169" s="95"/>
      <c r="AU169" s="95"/>
      <c r="AV169" s="95"/>
      <c r="AW169" s="95"/>
      <c r="AX169" s="95"/>
      <c r="AY169" s="95"/>
      <c r="AZ169" s="95"/>
      <c r="BA169" s="95"/>
      <c r="BB169" s="95"/>
      <c r="BC169" s="95"/>
      <c r="BD169" s="95"/>
      <c r="BE169" s="95"/>
      <c r="BF169" s="95"/>
      <c r="BG169" s="95"/>
      <c r="BH169" s="95"/>
      <c r="BI169" s="95"/>
    </row>
    <row r="170" spans="5:65" ht="13.5" customHeight="1" x14ac:dyDescent="0.25"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95"/>
      <c r="AJ170" s="95"/>
      <c r="AK170" s="95"/>
      <c r="AL170" s="95"/>
      <c r="AM170" s="95"/>
      <c r="AN170" s="95"/>
      <c r="AO170" s="95"/>
      <c r="AP170" s="95"/>
      <c r="AQ170" s="95"/>
      <c r="AR170" s="95"/>
      <c r="AS170" s="95"/>
      <c r="AT170" s="95"/>
      <c r="AU170" s="95"/>
      <c r="AV170" s="95"/>
      <c r="AW170" s="95"/>
      <c r="AX170" s="95"/>
      <c r="AY170" s="95"/>
      <c r="AZ170" s="95"/>
      <c r="BA170" s="95"/>
      <c r="BB170" s="95"/>
      <c r="BC170" s="95"/>
      <c r="BD170" s="95"/>
      <c r="BE170" s="95"/>
      <c r="BF170" s="95"/>
      <c r="BG170" s="95"/>
      <c r="BH170" s="95"/>
      <c r="BI170" s="95"/>
    </row>
    <row r="171" spans="5:65" ht="13.5" customHeight="1" x14ac:dyDescent="0.25"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95"/>
      <c r="AJ171" s="95"/>
      <c r="AK171" s="95"/>
      <c r="AL171" s="95"/>
      <c r="AM171" s="95"/>
      <c r="AN171" s="95"/>
      <c r="AO171" s="95"/>
      <c r="AP171" s="95"/>
      <c r="AQ171" s="95"/>
      <c r="AR171" s="95"/>
      <c r="AS171" s="95"/>
      <c r="AT171" s="95"/>
      <c r="AU171" s="95"/>
      <c r="AV171" s="95"/>
      <c r="AW171" s="95"/>
      <c r="AX171" s="95"/>
      <c r="AY171" s="95"/>
      <c r="AZ171" s="95"/>
      <c r="BA171" s="95"/>
      <c r="BB171" s="95"/>
      <c r="BC171" s="95"/>
      <c r="BD171" s="95"/>
      <c r="BE171" s="95"/>
      <c r="BF171" s="95"/>
      <c r="BG171" s="95"/>
      <c r="BH171" s="95"/>
      <c r="BI171" s="95"/>
    </row>
    <row r="172" spans="5:65" ht="13.5" customHeight="1" x14ac:dyDescent="0.25"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95"/>
      <c r="AJ172" s="95"/>
      <c r="AK172" s="95"/>
      <c r="AL172" s="95"/>
      <c r="AM172" s="95"/>
      <c r="AN172" s="95"/>
      <c r="AO172" s="95"/>
      <c r="AP172" s="95"/>
      <c r="AQ172" s="95"/>
      <c r="AR172" s="95"/>
      <c r="AS172" s="95"/>
      <c r="AT172" s="95"/>
      <c r="AU172" s="95"/>
      <c r="AV172" s="95"/>
      <c r="AW172" s="95"/>
      <c r="AX172" s="95"/>
      <c r="AY172" s="95"/>
      <c r="AZ172" s="95"/>
      <c r="BA172" s="95"/>
      <c r="BB172" s="95"/>
      <c r="BC172" s="95"/>
      <c r="BD172" s="95"/>
      <c r="BE172" s="95"/>
      <c r="BF172" s="95"/>
      <c r="BG172" s="95"/>
      <c r="BH172" s="95"/>
      <c r="BI172" s="95"/>
    </row>
    <row r="173" spans="5:65" ht="13.5" customHeight="1" x14ac:dyDescent="0.25"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95"/>
      <c r="AJ173" s="95"/>
      <c r="AK173" s="95"/>
      <c r="AL173" s="95"/>
      <c r="AM173" s="95"/>
      <c r="AN173" s="95"/>
      <c r="AO173" s="95"/>
      <c r="AP173" s="95"/>
      <c r="AQ173" s="95"/>
      <c r="AR173" s="95"/>
      <c r="AS173" s="95"/>
      <c r="AT173" s="95"/>
      <c r="AU173" s="95"/>
      <c r="AV173" s="95"/>
      <c r="AW173" s="95"/>
      <c r="AX173" s="95"/>
      <c r="AY173" s="95"/>
      <c r="AZ173" s="95"/>
      <c r="BA173" s="95"/>
      <c r="BB173" s="95"/>
      <c r="BC173" s="95"/>
      <c r="BD173" s="95"/>
      <c r="BE173" s="95"/>
      <c r="BF173" s="95"/>
      <c r="BG173" s="95"/>
      <c r="BH173" s="95"/>
      <c r="BI173" s="95"/>
    </row>
    <row r="174" spans="5:65" ht="13.5" customHeight="1" x14ac:dyDescent="0.25">
      <c r="AB174" s="174">
        <f>SUM(HESAPLAMA2!AN15)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activeCell="BU35" sqref="BU35"/>
      <pageMargins left="0.39370078740157483" right="0" top="0" bottom="0" header="0.31496062992125984" footer="0.31496062992125984"/>
      <pageSetup paperSize="9" orientation="portrait" r:id="rId1"/>
      <headerFooter scaleWithDoc="0" alignWithMargins="0"/>
    </customSheetView>
  </customSheetViews>
  <mergeCells count="168">
    <mergeCell ref="BP54:BR58"/>
    <mergeCell ref="BO1:BR2"/>
    <mergeCell ref="BO116:BR116"/>
    <mergeCell ref="AB174:AG174"/>
    <mergeCell ref="A154:R154"/>
    <mergeCell ref="S154:AB154"/>
    <mergeCell ref="AC154:AF154"/>
    <mergeCell ref="M159:R159"/>
    <mergeCell ref="BJ166:BM166"/>
    <mergeCell ref="A153:R153"/>
    <mergeCell ref="S153:AB153"/>
    <mergeCell ref="AC153:AF153"/>
    <mergeCell ref="AG153:AY153"/>
    <mergeCell ref="AZ153:BD153"/>
    <mergeCell ref="BE153:BP153"/>
    <mergeCell ref="E166:F169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29:R129"/>
    <mergeCell ref="S129:AF130"/>
    <mergeCell ref="AS79:AT81"/>
    <mergeCell ref="V44:AC45"/>
    <mergeCell ref="BD44:BK45"/>
    <mergeCell ref="R47:Y48"/>
    <mergeCell ref="Z47:AG48"/>
    <mergeCell ref="AZ47:BG48"/>
    <mergeCell ref="BH47:BO48"/>
    <mergeCell ref="F72:AQ73"/>
    <mergeCell ref="AW72:BM73"/>
    <mergeCell ref="V75:AA76"/>
    <mergeCell ref="BC75:BG76"/>
    <mergeCell ref="V67:AB69"/>
    <mergeCell ref="B55:C59"/>
    <mergeCell ref="AU54:AU59"/>
    <mergeCell ref="AO67:AQ68"/>
    <mergeCell ref="BC65:BH66"/>
    <mergeCell ref="F83:J84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BC84:BH85"/>
    <mergeCell ref="F86:AP87"/>
    <mergeCell ref="V88:Z89"/>
    <mergeCell ref="AS98:AT102"/>
    <mergeCell ref="B99:C102"/>
    <mergeCell ref="BM75:BO76"/>
    <mergeCell ref="A1:E3"/>
    <mergeCell ref="F1:J3"/>
    <mergeCell ref="V14:AC15"/>
    <mergeCell ref="R17:Y18"/>
    <mergeCell ref="Z17:AG18"/>
    <mergeCell ref="AT25:AU29"/>
    <mergeCell ref="AN38:AQ39"/>
    <mergeCell ref="C25:D30"/>
    <mergeCell ref="W38:AB40"/>
  </mergeCells>
  <hyperlinks>
    <hyperlink ref="A1:E3" location="GİRİŞ!A1" display="GİRİŞ" xr:uid="{00000000-0004-0000-0300-000000000000}"/>
    <hyperlink ref="F1:J3" location="'AMBALAJ LİSTESİ'!A1" display="AMBALAJ LİSTESİ" xr:uid="{00000000-0004-0000-0300-000001000000}"/>
  </hyperlinks>
  <pageMargins left="0.39370078740157483" right="0" top="0" bottom="0" header="0.31496062992125984" footer="0.31496062992125984"/>
  <pageSetup paperSize="9" scale="93" orientation="portrait" r:id="rId2"/>
  <headerFooter scaleWithDoc="0" alignWithMargins="0"/>
  <rowBreaks count="1" manualBreakCount="1">
    <brk id="110" max="69" man="1"/>
  </row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6">
    <tabColor rgb="FFFF0000"/>
  </sheetPr>
  <dimension ref="A1:BY284"/>
  <sheetViews>
    <sheetView showZeros="0" topLeftCell="A31" zoomScaleNormal="100" workbookViewId="0">
      <selection activeCell="BW54" sqref="BW54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41" t="s">
        <v>107</v>
      </c>
      <c r="B1" s="241"/>
      <c r="C1" s="241"/>
      <c r="D1" s="241"/>
      <c r="E1" s="241"/>
      <c r="F1" s="241" t="s">
        <v>103</v>
      </c>
      <c r="G1" s="241"/>
      <c r="H1" s="241"/>
      <c r="I1" s="241"/>
      <c r="J1" s="241"/>
      <c r="BO1" s="233" t="s">
        <v>119</v>
      </c>
      <c r="BP1" s="234"/>
      <c r="BQ1" s="234"/>
      <c r="BR1" s="234"/>
      <c r="BS1" s="16"/>
    </row>
    <row r="2" spans="1:71" ht="7.5" customHeight="1" x14ac:dyDescent="0.25">
      <c r="A2" s="241"/>
      <c r="B2" s="241"/>
      <c r="C2" s="241"/>
      <c r="D2" s="241"/>
      <c r="E2" s="241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41"/>
      <c r="B3" s="241"/>
      <c r="C3" s="241"/>
      <c r="D3" s="241"/>
      <c r="E3" s="241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SUM(HESAPLAMA3!J34)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SUM(HESAPLAMA3!J33)</f>
        <v>92</v>
      </c>
      <c r="D25" s="232"/>
      <c r="E25" s="232"/>
      <c r="AT25" s="239">
        <f>SUM(HESAPLAMA3!J33-HESAPLAMA3!AE8-HESAPLAMA3!AE8)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SUM(HESAPLAMA3!J32)</f>
        <v>46</v>
      </c>
      <c r="X38" s="174"/>
      <c r="Y38" s="174"/>
      <c r="Z38" s="174"/>
      <c r="AA38" s="174"/>
      <c r="AB38" s="174"/>
      <c r="AN38" s="174">
        <f>SUM(HESAPLAMA3!J15)+25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SUM(HESAPLAMA3!J21)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SUM(HESAPLAMA3!J28)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SUM(HESAPLAMA3!J26-HESAPLAMA3!AE8)</f>
        <v>116</v>
      </c>
      <c r="BO54" s="231">
        <f>SUM(HESAPLAMA3!J26)</f>
        <v>139</v>
      </c>
      <c r="BP54" s="231"/>
      <c r="BQ54" s="231"/>
      <c r="BS54" s="16"/>
    </row>
    <row r="55" spans="2:77" ht="7.5" customHeight="1" x14ac:dyDescent="0.25">
      <c r="B55" s="231">
        <f>SUM(HESAPLAMA3!J20)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SUM(HESAPLAMA3!J25)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SUM(HESAPLAMA3!J19)</f>
        <v>92</v>
      </c>
      <c r="W66" s="174"/>
      <c r="X66" s="174"/>
      <c r="Y66" s="174"/>
      <c r="Z66" s="174"/>
      <c r="AA66" s="174"/>
      <c r="AO66" s="183">
        <f>SUM(HESAPLAMA3!J15+HESAPLAMA3!Y8+HESAPLAMA3!Y8)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SUM(HESAPLAMA3!J13)</f>
        <v>0</v>
      </c>
      <c r="W75" s="240"/>
      <c r="X75" s="240"/>
      <c r="Y75" s="240"/>
      <c r="Z75" s="240"/>
      <c r="AA75" s="240"/>
      <c r="BC75" s="240">
        <f>SUM(HESAPLAMA3!J12)</f>
        <v>0</v>
      </c>
      <c r="BD75" s="240"/>
      <c r="BE75" s="240"/>
      <c r="BF75" s="240"/>
      <c r="BG75" s="240"/>
      <c r="BM75" s="235">
        <f>SUM(HESAPLAMA3!AE8)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SUM(HESAPLAMA3!O14+HESAPLAMA3!O13+HESAPLAMA3!O12)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SUM(HESAPLAMA3!J15)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SUM(HESAPLAMA3!J14)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SUM(HESAPLAMA3!J13)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SUM(HESAPLAMA3!J12)</f>
        <v>0</v>
      </c>
      <c r="AT98" s="231"/>
      <c r="BS98" s="16"/>
    </row>
    <row r="99" spans="2:71" ht="7.5" customHeight="1" x14ac:dyDescent="0.25">
      <c r="B99" s="232">
        <f>SUM(HESAPLAMA3!J14)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88" t="s">
        <v>120</v>
      </c>
      <c r="BP116" s="87"/>
      <c r="BQ116" s="87"/>
      <c r="BR116" s="87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(HESAPLAMA3!AP34)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(HESAPLAMA3!AP36)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(HESAPLAMA3!AP38)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(HESAPLAMA3!AP40)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(HESAPLAMA3!AR20)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SUM(HESAPLAMA3!Q8)</f>
        <v>0</v>
      </c>
      <c r="BA129" s="212"/>
      <c r="BB129" s="212"/>
      <c r="BC129" s="212"/>
      <c r="BD129" s="212"/>
      <c r="BE129" s="213" t="str">
        <f>(HESAPLAMA3!BA8)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(HESAPLAMA3!AR22)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SUM(HESAPLAMA3!AN13)*$AZ$129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CONCATENATE(HESAPLAMA3!M12,"*",HESAPLAMA3!O12,"*",HESAPLAMA3!J12)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(HESAPLAMA3!A12)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0">
        <f>SUM(HESAPLAMA3!Q12)*$AZ$129</f>
        <v>0</v>
      </c>
      <c r="BA133" s="190"/>
      <c r="BB133" s="190"/>
      <c r="BC133" s="190"/>
      <c r="BD133" s="190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CONCATENATE(HESAPLAMA3!M13,"*",HESAPLAMA3!O13,"*",HESAPLAMA3!J13)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(HESAPLAMA3!A13)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SUM(HESAPLAMA3!Q13)*$AZ$129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CONCATENATE(HESAPLAMA3!M14,"*",HESAPLAMA3!O14,"*",HESAPLAMA3!J14)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(HESAPLAMA3!A14)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SUM(HESAPLAMA3!Q14)*$AZ$129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SUM(HESAPLAMA3!X12)*$AZ$129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CONCATENATE(HESAPLAMA3!M19,"*",HESAPLAMA3!O19,"*",HESAPLAMA3!J19)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(HESAPLAMA3!A19)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SUM(HESAPLAMA3!S19)*$AZ$129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CONCATENATE(HESAPLAMA3!M20,"*",HESAPLAMA3!O20,"*",HESAPLAMA3!J20)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(HESAPLAMA3!A20)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SUM(HESAPLAMA3!S20)*$AZ$129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CONCATENATE(HESAPLAMA3!M21,"*",HESAPLAMA3!O21,"*",HESAPLAMA3!J22)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(HESAPLAMA3!A21)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SUM(HESAPLAMA3!S21)*$AZ$129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SUM(HESAPLAMA3!X19)*$AZ$129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CONCATENATE(HESAPLAMA3!M32,"*",HESAPLAMA3!O32,"*",HESAPLAMA3!J32)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(HESAPLAMA3!A32)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SUM(HESAPLAMA3!Q32)*$AZ$129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CONCATENATE(HESAPLAMA3!M33,"*",HESAPLAMA3!O33,"*",HESAPLAMA3!J33)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(HESAPLAMA3!A33)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SUM(HESAPLAMA3!Q33)*$AZ$129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CONCATENATE(HESAPLAMA3!M34,"*",HESAPLAMA3!O34,"*",HESAPLAMA3!L35)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(HESAPLAMA3!A34)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SUM(HESAPLAMA3!Q34)*$AZ$129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SUM(HESAPLAMA3!X32)*$AZ$129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CONCATENATE(HESAPLAMA3!M25,"*",HESAPLAMA3!O25,"*",HESAPLAMA3!J25)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(HESAPLAMA3!A25)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SUM(HESAPLAMA3!S25)*$AZ$129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CONCATENATE(HESAPLAMA3!M26,"*",HESAPLAMA3!O26,"*",HESAPLAMA3!J26)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(HESAPLAMA3!A26)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SUM(HESAPLAMA3!S26)*$AZ$129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CONCATENATE(HESAPLAMA3!M27,"*",HESAPLAMA3!O27,"*",HESAPLAMA3!J27)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(HESAPLAMA3!A27)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SUM(HESAPLAMA3!S27)*$AZ$129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CONCATENATE(HESAPLAMA3!M34,"*",HESAPLAMA3!O28,"*",HESAPLAMA3!K29)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(HESAPLAMA3!A28)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SUM(HESAPLAMA3!S28)*$AZ$129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SUM(HESAPLAMA3!X25)*$AZ$129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SUM(HESAPLAMA3!AP15)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SUM(HESAPLAMA3!AR15)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SUM(HESAPLAMA3!AN15)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activeCell="BT27" sqref="BT27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&amp;A</oddHeader>
      </headerFooter>
    </customSheetView>
  </customSheetViews>
  <mergeCells count="167"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BC65:BG66"/>
    <mergeCell ref="AO66:AQ68"/>
    <mergeCell ref="AN38:AQ39"/>
    <mergeCell ref="V44:AC45"/>
    <mergeCell ref="BD44:BK45"/>
    <mergeCell ref="R47:Y48"/>
    <mergeCell ref="Z47:AG48"/>
    <mergeCell ref="AZ47:BG48"/>
    <mergeCell ref="BH47:BO48"/>
    <mergeCell ref="W38:AB40"/>
    <mergeCell ref="V66:AA69"/>
    <mergeCell ref="V14:AC15"/>
    <mergeCell ref="R17:Y18"/>
    <mergeCell ref="Z17:AG18"/>
    <mergeCell ref="C25:E29"/>
    <mergeCell ref="AT25:AU29"/>
    <mergeCell ref="AU54:AU58"/>
    <mergeCell ref="BO54:BQ58"/>
    <mergeCell ref="B55:D59"/>
    <mergeCell ref="A1:E3"/>
    <mergeCell ref="F1:J3"/>
    <mergeCell ref="BO1:BR2"/>
  </mergeCells>
  <hyperlinks>
    <hyperlink ref="A1:E3" location="GİRİŞ!A1" display="GİRİŞ" xr:uid="{00000000-0004-0000-0400-000000000000}"/>
    <hyperlink ref="F1:J3" location="'AMBALAJ LİSTESİ'!A1" display="AMBALAJ LİSTESİ" xr:uid="{00000000-0004-0000-0400-000001000000}"/>
  </hyperlinks>
  <pageMargins left="0.39370078740157483" right="0" top="0" bottom="0" header="0.31496062992125984" footer="0.31496062992125984"/>
  <pageSetup paperSize="9" scale="94" orientation="portrait" r:id="rId2"/>
  <headerFooter scaleWithDoc="0" alignWithMargins="0">
    <oddHeader>&amp;A</oddHeader>
  </headerFooter>
  <rowBreaks count="1" manualBreakCount="1">
    <brk id="110" max="69" man="1"/>
  </row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9">
    <tabColor rgb="FFFF0000"/>
  </sheetPr>
  <dimension ref="A1:BY284"/>
  <sheetViews>
    <sheetView showZeros="0" topLeftCell="A31" zoomScaleNormal="100" workbookViewId="0">
      <selection activeCell="BW56" sqref="BW56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6" width="1.42578125" style="4" customWidth="1"/>
    <col min="57" max="57" width="1.140625" style="4" customWidth="1"/>
    <col min="58" max="60" width="1.42578125" style="4" customWidth="1"/>
    <col min="61" max="61" width="1.140625" style="4" customWidth="1"/>
    <col min="62" max="67" width="1.42578125" style="4" customWidth="1"/>
    <col min="68" max="68" width="1.140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71" t="s">
        <v>121</v>
      </c>
      <c r="BP1" s="272"/>
      <c r="BQ1" s="272"/>
      <c r="BR1" s="272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72"/>
      <c r="BP2" s="272"/>
      <c r="BQ2" s="272"/>
      <c r="BR2" s="272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SUM(HESAPLAMA4!J34)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SUM(HESAPLAMA4!J33)</f>
        <v>92</v>
      </c>
      <c r="D25" s="232"/>
      <c r="E25" s="232"/>
      <c r="AT25" s="239">
        <f>SUM(HESAPLAMA4!J33-HESAPLAMA4!AE8-HESAPLAMA4!AE8)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SUM(HESAPLAMA4!J32)</f>
        <v>46</v>
      </c>
      <c r="X38" s="174"/>
      <c r="Y38" s="174"/>
      <c r="Z38" s="174"/>
      <c r="AA38" s="174"/>
      <c r="AB38" s="174"/>
      <c r="AN38" s="174">
        <f>SUM(HESAPLAMA4!J15)+25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SUM(HESAPLAMA4!J21)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SUM(HESAPLAMA4!J28)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SUM(HESAPLAMA4!J26-HESAPLAMA4!AE8)</f>
        <v>116</v>
      </c>
      <c r="BO54" s="231">
        <f>SUM(HESAPLAMA4!J26)</f>
        <v>139</v>
      </c>
      <c r="BP54" s="231"/>
      <c r="BQ54" s="231"/>
      <c r="BS54" s="16"/>
    </row>
    <row r="55" spans="2:77" ht="7.5" customHeight="1" x14ac:dyDescent="0.25">
      <c r="B55" s="231">
        <f>SUM(HESAPLAMA4!J20)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SUM(HESAPLAMA4!J25)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SUM(HESAPLAMA4!J19)</f>
        <v>92</v>
      </c>
      <c r="W66" s="174"/>
      <c r="X66" s="174"/>
      <c r="Y66" s="174"/>
      <c r="Z66" s="174"/>
      <c r="AA66" s="174"/>
      <c r="AO66" s="183">
        <f>SUM(HESAPLAMA4!J15+HESAPLAMA4!Y8+HESAPLAMA4!Y8)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SUM(HESAPLAMA4!J13)</f>
        <v>0</v>
      </c>
      <c r="W75" s="240"/>
      <c r="X75" s="240"/>
      <c r="Y75" s="240"/>
      <c r="Z75" s="240"/>
      <c r="AA75" s="240"/>
      <c r="BC75" s="240">
        <f>SUM(HESAPLAMA4!J12)</f>
        <v>0</v>
      </c>
      <c r="BD75" s="240"/>
      <c r="BE75" s="240"/>
      <c r="BF75" s="240"/>
      <c r="BG75" s="240"/>
      <c r="BM75" s="235">
        <f>SUM(HESAPLAMA4!AE8)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SUM(HESAPLAMA4!O14+HESAPLAMA4!O13+HESAPLAMA4!O12)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SUM(HESAPLAMA4!J15)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SUM(HESAPLAMA4!J14)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SUM(HESAPLAMA4!J13)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SUM(HESAPLAMA4!J12)</f>
        <v>0</v>
      </c>
      <c r="AT98" s="231"/>
      <c r="BS98" s="16"/>
    </row>
    <row r="99" spans="2:71" ht="7.5" customHeight="1" x14ac:dyDescent="0.25">
      <c r="B99" s="232">
        <f>SUM(HESAPLAMA4!J14)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122</v>
      </c>
      <c r="BP116" s="233"/>
      <c r="BQ116" s="233"/>
      <c r="BR116" s="233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(HESAPLAMA4!AP34)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(HESAPLAMA4!AP36)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(HESAPLAMA4!AP38)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(HESAPLAMA4!AP40)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(HESAPLAMA4!AR20)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SUM(HESAPLAMA4!Q8)</f>
        <v>0</v>
      </c>
      <c r="BA129" s="212"/>
      <c r="BB129" s="212"/>
      <c r="BC129" s="212"/>
      <c r="BD129" s="212"/>
      <c r="BE129" s="213" t="str">
        <f>(HESAPLAMA4!BA8)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(HESAPLAMA4!AR22)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SUM(HESAPLAMA4!AN13)*$AZ$129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CONCATENATE(HESAPLAMA4!M12,"*",HESAPLAMA4!O12,"*",HESAPLAMA4!J12)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(HESAPLAMA4!A12)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SUM(HESAPLAMA4!Q12)*$AZ$129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CONCATENATE(HESAPLAMA4!M13,"*",HESAPLAMA4!O13,"*",HESAPLAMA4!J13)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(HESAPLAMA4!A13)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SUM(HESAPLAMA4!Q13)*$AZ$129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CONCATENATE(HESAPLAMA4!M14,"*",HESAPLAMA4!O14,"*",HESAPLAMA4!J14)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(HESAPLAMA4!A14)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SUM(HESAPLAMA4!Q14)*$AZ$129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SUM(HESAPLAMA4!X12)*$AZ$129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CONCATENATE(HESAPLAMA4!M19,"*",HESAPLAMA4!O19,"*",HESAPLAMA4!J19)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(HESAPLAMA4!A19)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SUM(HESAPLAMA4!S19)*$AZ$129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CONCATENATE(HESAPLAMA4!M20,"*",HESAPLAMA4!O20,"*",HESAPLAMA4!J20)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(HESAPLAMA4!A20)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SUM(HESAPLAMA4!S20)*$AZ$129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CONCATENATE(HESAPLAMA4!M21,"*",HESAPLAMA4!O21,"*",HESAPLAMA4!J22)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(HESAPLAMA4!A21)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SUM(HESAPLAMA4!S21)*$AZ$129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SUM(HESAPLAMA4!X19)*$AZ$129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CONCATENATE(HESAPLAMA4!M32,"*",HESAPLAMA4!O32,"*",HESAPLAMA4!J32)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(HESAPLAMA4!A32)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SUM(HESAPLAMA4!Q32)*$AZ$129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CONCATENATE(HESAPLAMA4!M33,"*",HESAPLAMA4!O33,"*",HESAPLAMA4!J33)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(HESAPLAMA4!A33)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SUM(HESAPLAMA4!Q33)*$AZ$129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CONCATENATE(HESAPLAMA4!M34,"*",HESAPLAMA4!O34,"*",HESAPLAMA4!L35)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(HESAPLAMA4!A34)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SUM(HESAPLAMA4!Q34)*$AZ$129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SUM(HESAPLAMA4!X32)*$AZ$129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CONCATENATE(HESAPLAMA4!M25,"*",HESAPLAMA4!O25,"*",HESAPLAMA4!J25)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(HESAPLAMA4!A25)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SUM(HESAPLAMA4!S25)*$AZ$129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CONCATENATE(HESAPLAMA4!M26,"*",HESAPLAMA4!O26,"*",HESAPLAMA4!J26)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(HESAPLAMA4!A26)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SUM(HESAPLAMA4!S26)*$AZ$129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CONCATENATE(HESAPLAMA4!M27,"*",HESAPLAMA4!O27,"*",HESAPLAMA4!J27)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(HESAPLAMA4!A27)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SUM(HESAPLAMA4!S27)*$AZ$129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CONCATENATE(HESAPLAMA4!M34,"*",HESAPLAMA4!O28,"*",HESAPLAMA4!K29)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(HESAPLAMA4!A28)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SUM(HESAPLAMA4!S28)*$AZ$129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SUM(HESAPLAMA4!X25)*$AZ$129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SUM(HESAPLAMA4!AP15)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SUM(HESAPLAMA4!AR15)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SUM(HESAPLAMA4!AN15)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/>
    </customSheetView>
  </customSheetViews>
  <mergeCells count="168">
    <mergeCell ref="BO116:BR116"/>
    <mergeCell ref="V14:AC15"/>
    <mergeCell ref="R17:Y18"/>
    <mergeCell ref="Z17:AG18"/>
    <mergeCell ref="C25:E29"/>
    <mergeCell ref="AT25:AU29"/>
    <mergeCell ref="AU54:AU58"/>
    <mergeCell ref="BO54:BQ58"/>
    <mergeCell ref="B55:D59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W38:AB40"/>
    <mergeCell ref="V66:AA69"/>
    <mergeCell ref="A1:E3"/>
    <mergeCell ref="F1:J3"/>
    <mergeCell ref="BO1:BR2"/>
    <mergeCell ref="BC65:BG66"/>
    <mergeCell ref="AO66:AQ68"/>
    <mergeCell ref="AN38:AQ39"/>
    <mergeCell ref="V44:AC45"/>
    <mergeCell ref="BD44:BK45"/>
    <mergeCell ref="R47:Y48"/>
    <mergeCell ref="Z47:AG48"/>
    <mergeCell ref="AZ47:BG48"/>
    <mergeCell ref="BH47:BO48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0500-000000000000}"/>
    <hyperlink ref="F1:J3" location="'AMBALAJ LİSTESİ'!A1" display="AMBALAJ LİSTESİ" xr:uid="{00000000-0004-0000-0500-000001000000}"/>
  </hyperlinks>
  <pageMargins left="0.39370078740157483" right="0" top="0" bottom="0" header="0.31496062992125984" footer="0.31496062992125984"/>
  <pageSetup paperSize="9" scale="94" orientation="portrait" r:id="rId2"/>
  <headerFooter scaleWithDoc="0" alignWithMargins="0"/>
  <rowBreaks count="1" manualBreakCount="1">
    <brk id="110" max="69" man="1"/>
  </row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11">
    <tabColor rgb="FFFF0000"/>
  </sheetPr>
  <dimension ref="A1:BY284"/>
  <sheetViews>
    <sheetView showZeros="0" topLeftCell="A19" zoomScaleNormal="100" workbookViewId="0">
      <selection activeCell="BW41" sqref="BW41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7" width="1.42578125" style="4" customWidth="1"/>
    <col min="58" max="58" width="1.140625" style="4" customWidth="1"/>
    <col min="59" max="60" width="1.42578125" style="4" customWidth="1"/>
    <col min="61" max="61" width="1.140625" style="4" customWidth="1"/>
    <col min="62" max="67" width="1.42578125" style="4" customWidth="1"/>
    <col min="68" max="68" width="1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123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SUM(HESAPLAMA5!J34)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SUM(HESAPLAMA5!J33)</f>
        <v>92</v>
      </c>
      <c r="D25" s="232"/>
      <c r="E25" s="232"/>
      <c r="AT25" s="239">
        <f>SUM(HESAPLAMA5!J33-HESAPLAMA5!AE8-HESAPLAMA5!AE8)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SUM(HESAPLAMA5!J32)</f>
        <v>46</v>
      </c>
      <c r="X38" s="174"/>
      <c r="Y38" s="174"/>
      <c r="Z38" s="174"/>
      <c r="AA38" s="174"/>
      <c r="AB38" s="174"/>
      <c r="AN38" s="174">
        <f>SUM(HESAPLAMA5!J15)+25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SUM(HESAPLAMA5!J21)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SUM(HESAPLAMA5!J28)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SUM(HESAPLAMA5!J26-HESAPLAMA5!AE8)</f>
        <v>116</v>
      </c>
      <c r="BO54" s="231">
        <f>SUM(HESAPLAMA5!J26)</f>
        <v>139</v>
      </c>
      <c r="BP54" s="231"/>
      <c r="BQ54" s="231"/>
      <c r="BS54" s="16"/>
    </row>
    <row r="55" spans="2:77" ht="7.5" customHeight="1" x14ac:dyDescent="0.25">
      <c r="B55" s="231">
        <f>SUM(HESAPLAMA5!J20)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SUM(HESAPLAMA5!J25)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SUM(HESAPLAMA5!J19)</f>
        <v>92</v>
      </c>
      <c r="W66" s="174"/>
      <c r="X66" s="174"/>
      <c r="Y66" s="174"/>
      <c r="Z66" s="174"/>
      <c r="AA66" s="174"/>
      <c r="AO66" s="183">
        <f>SUM(HESAPLAMA5!J15+HESAPLAMA5!Y8+HESAPLAMA5!Y8)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SUM(HESAPLAMA5!J13)</f>
        <v>0</v>
      </c>
      <c r="W75" s="240"/>
      <c r="X75" s="240"/>
      <c r="Y75" s="240"/>
      <c r="Z75" s="240"/>
      <c r="AA75" s="240"/>
      <c r="BC75" s="240">
        <f>SUM(HESAPLAMA5!J12)</f>
        <v>0</v>
      </c>
      <c r="BD75" s="240"/>
      <c r="BE75" s="240"/>
      <c r="BF75" s="240"/>
      <c r="BG75" s="240"/>
      <c r="BM75" s="235">
        <f>SUM(HESAPLAMA5!AE8)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SUM(HESAPLAMA5!O14+HESAPLAMA5!O13+HESAPLAMA5!O12)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SUM(HESAPLAMA5!J15)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SUM(HESAPLAMA5!J14)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SUM(HESAPLAMA5!J13)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SUM(HESAPLAMA5!J12)</f>
        <v>0</v>
      </c>
      <c r="AT98" s="231"/>
      <c r="BS98" s="16"/>
    </row>
    <row r="99" spans="2:71" ht="7.5" customHeight="1" x14ac:dyDescent="0.25">
      <c r="B99" s="232">
        <f>SUM(HESAPLAMA5!J14)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124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(HESAPLAMA5!AP34)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(HESAPLAMA5!AP36)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(HESAPLAMA5!AP38)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(HESAPLAMA5!AP40)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(HESAPLAMA5!AR20)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SUM(HESAPLAMA5!Q8)</f>
        <v>0</v>
      </c>
      <c r="BA129" s="212"/>
      <c r="BB129" s="212"/>
      <c r="BC129" s="212"/>
      <c r="BD129" s="212"/>
      <c r="BE129" s="213" t="str">
        <f>(HESAPLAMA5!BA8)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(HESAPLAMA5!AR22)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SUM(HESAPLAMA5!AN13)*$AZ$129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CONCATENATE(HESAPLAMA5!M12,"*",HESAPLAMA5!O12,"*",HESAPLAMA5!J12)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(HESAPLAMA5!A12)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SUM(HESAPLAMA5!Q12)*$AZ$129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CONCATENATE(HESAPLAMA5!M13,"*",HESAPLAMA5!O13,"*",HESAPLAMA5!J13)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(HESAPLAMA5!A13)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SUM(HESAPLAMA5!Q13)*$AZ$129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CONCATENATE(HESAPLAMA5!M14,"*",HESAPLAMA5!O14,"*",HESAPLAMA5!J14)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(HESAPLAMA5!A14)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SUM(HESAPLAMA5!Q14)*$AZ$129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SUM(HESAPLAMA5!X12)*$AZ$129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CONCATENATE(HESAPLAMA5!M19,"*",HESAPLAMA5!O19,"*",HESAPLAMA5!J19)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(HESAPLAMA5!A19)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SUM(HESAPLAMA5!S19)*$AZ$129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CONCATENATE(HESAPLAMA5!M20,"*",HESAPLAMA5!O20,"*",HESAPLAMA5!J20)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(HESAPLAMA5!A20)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SUM(HESAPLAMA5!S20)*$AZ$129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CONCATENATE(HESAPLAMA5!M21,"*",HESAPLAMA5!O21,"*",HESAPLAMA5!J22)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(HESAPLAMA5!A21)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SUM(HESAPLAMA5!S21)*$AZ$129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SUM(HESAPLAMA5!X19)*$AZ$129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CONCATENATE(HESAPLAMA5!M32,"*",HESAPLAMA5!O32,"*",HESAPLAMA5!J32)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(HESAPLAMA5!A32)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SUM(HESAPLAMA5!Q32)*$AZ$129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CONCATENATE(HESAPLAMA5!M33,"*",HESAPLAMA5!O33,"*",HESAPLAMA5!J33)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(HESAPLAMA5!A33)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SUM(HESAPLAMA5!Q33)*$AZ$129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CONCATENATE(HESAPLAMA5!M34,"*",HESAPLAMA5!O34,"*",HESAPLAMA5!L35)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(HESAPLAMA5!A34)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SUM(HESAPLAMA5!Q34)*$AZ$129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SUM(HESAPLAMA5!X32)*$AZ$129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CONCATENATE(HESAPLAMA5!M25,"*",HESAPLAMA5!O25,"*",HESAPLAMA5!J25)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(HESAPLAMA5!A25)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SUM(HESAPLAMA5!S25)*$AZ$129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CONCATENATE(HESAPLAMA5!M26,"*",HESAPLAMA5!O26,"*",HESAPLAMA5!J26)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(HESAPLAMA5!A26)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SUM(HESAPLAMA5!S26)*$AZ$129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CONCATENATE(HESAPLAMA5!M27,"*",HESAPLAMA5!O27,"*",HESAPLAMA5!J27)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(HESAPLAMA5!A27)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SUM(HESAPLAMA5!S27)*$AZ$129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CONCATENATE(HESAPLAMA5!M34,"*",HESAPLAMA5!O28,"*",HESAPLAMA5!K29)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(HESAPLAMA5!A28)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SUM(HESAPLAMA5!S28)*$AZ$129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SUM(HESAPLAMA5!X25)*$AZ$129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SUM(HESAPLAMA5!AP15)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SUM(HESAPLAMA5!AR15)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SUM(HESAPLAMA5!AN15)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/>
    </customSheetView>
  </customSheetViews>
  <mergeCells count="168">
    <mergeCell ref="BO116:BR116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BC65:BG66"/>
    <mergeCell ref="AO66:AQ68"/>
    <mergeCell ref="AN38:AQ39"/>
    <mergeCell ref="V44:AC45"/>
    <mergeCell ref="BD44:BK45"/>
    <mergeCell ref="R47:Y48"/>
    <mergeCell ref="Z47:AG48"/>
    <mergeCell ref="AZ47:BG48"/>
    <mergeCell ref="BH47:BO48"/>
    <mergeCell ref="W38:AB40"/>
    <mergeCell ref="V66:AA69"/>
    <mergeCell ref="V14:AC15"/>
    <mergeCell ref="R17:Y18"/>
    <mergeCell ref="Z17:AG18"/>
    <mergeCell ref="C25:E29"/>
    <mergeCell ref="AT25:AU29"/>
    <mergeCell ref="AU54:AU58"/>
    <mergeCell ref="BO54:BQ58"/>
    <mergeCell ref="B55:D59"/>
    <mergeCell ref="A1:E3"/>
    <mergeCell ref="F1:J3"/>
    <mergeCell ref="BO1:BR2"/>
  </mergeCells>
  <hyperlinks>
    <hyperlink ref="A1:E3" location="GİRİŞ!A1" display="GİRİŞ" xr:uid="{00000000-0004-0000-0600-000000000000}"/>
    <hyperlink ref="F1:J3" location="'AMBALAJ LİSTESİ'!A1" display="AMBALAJ LİSTESİ" xr:uid="{00000000-0004-0000-06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/>
  <rowBreaks count="1" manualBreakCount="1">
    <brk id="110" max="69" man="1"/>
  </row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13">
    <tabColor rgb="FFFF0000"/>
  </sheetPr>
  <dimension ref="A1:BY284"/>
  <sheetViews>
    <sheetView showZeros="0" topLeftCell="A68" zoomScaleNormal="100" workbookViewId="0">
      <selection activeCell="BX68" sqref="BX68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6" width="1.42578125" style="4" customWidth="1"/>
    <col min="57" max="57" width="1.140625" style="4" customWidth="1"/>
    <col min="58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125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SUM(HESAPLAMA6!J34)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SUM(HESAPLAMA6!J33)</f>
        <v>92</v>
      </c>
      <c r="D25" s="232"/>
      <c r="E25" s="232"/>
      <c r="AT25" s="239">
        <f>SUM(HESAPLAMA6!J33-HESAPLAMA6!AE8-HESAPLAMA6!AE8)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SUM(HESAPLAMA6!J32)</f>
        <v>46</v>
      </c>
      <c r="X38" s="174"/>
      <c r="Y38" s="174"/>
      <c r="Z38" s="174"/>
      <c r="AA38" s="174"/>
      <c r="AB38" s="174"/>
      <c r="AN38" s="174">
        <f>SUM(HESAPLAMA6!J15)+25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SUM(HESAPLAMA6!J21)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SUM(HESAPLAMA6!J28)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SUM(HESAPLAMA6!J26-HESAPLAMA6!AE8)</f>
        <v>116</v>
      </c>
      <c r="BO54" s="231">
        <f>SUM(HESAPLAMA6!J26)</f>
        <v>139</v>
      </c>
      <c r="BP54" s="231"/>
      <c r="BQ54" s="231"/>
      <c r="BS54" s="16"/>
    </row>
    <row r="55" spans="2:77" ht="7.5" customHeight="1" x14ac:dyDescent="0.25">
      <c r="B55" s="231">
        <f>SUM(HESAPLAMA6!J20)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SUM(HESAPLAMA6!J25)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SUM(HESAPLAMA6!J19)</f>
        <v>92</v>
      </c>
      <c r="W66" s="174"/>
      <c r="X66" s="174"/>
      <c r="Y66" s="174"/>
      <c r="Z66" s="174"/>
      <c r="AA66" s="174"/>
      <c r="AO66" s="183">
        <f>SUM(HESAPLAMA6!J15+HESAPLAMA6!Y8+HESAPLAMA6!Y8)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SUM(HESAPLAMA6!J13)</f>
        <v>0</v>
      </c>
      <c r="W75" s="240"/>
      <c r="X75" s="240"/>
      <c r="Y75" s="240"/>
      <c r="Z75" s="240"/>
      <c r="AA75" s="240"/>
      <c r="BC75" s="240">
        <f>SUM(HESAPLAMA6!J12)</f>
        <v>0</v>
      </c>
      <c r="BD75" s="240"/>
      <c r="BE75" s="240"/>
      <c r="BF75" s="240"/>
      <c r="BG75" s="240"/>
      <c r="BM75" s="235">
        <f>SUM(HESAPLAMA6!AE8)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SUM(HESAPLAMA6!O14+HESAPLAMA6!O13+HESAPLAMA6!O12)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SUM(HESAPLAMA6!J15)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SUM(HESAPLAMA6!J14)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SUM(HESAPLAMA6!J13)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SUM(HESAPLAMA6!J12)</f>
        <v>0</v>
      </c>
      <c r="AT98" s="231"/>
      <c r="BS98" s="16"/>
    </row>
    <row r="99" spans="2:71" ht="7.5" customHeight="1" x14ac:dyDescent="0.25">
      <c r="B99" s="232">
        <f>SUM(HESAPLAMA6!J14)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126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(HESAPLAMA6!AP34)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(HESAPLAMA6!AP36)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(HESAPLAMA6!AP38)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(HESAPLAMA6!AP40)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(HESAPLAMA6!AR20)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SUM(HESAPLAMA6!Q8)</f>
        <v>0</v>
      </c>
      <c r="BA129" s="212"/>
      <c r="BB129" s="212"/>
      <c r="BC129" s="212"/>
      <c r="BD129" s="212"/>
      <c r="BE129" s="213" t="str">
        <f>(HESAPLAMA6!BA8)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(HESAPLAMA6!AR22)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SUM(HESAPLAMA6!AN13)*$AZ$129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CONCATENATE(HESAPLAMA6!M12,"*",HESAPLAMA6!O12,"*",HESAPLAMA6!J12)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(HESAPLAMA6!A12)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SUM(HESAPLAMA6!Q12)*$AZ$129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CONCATENATE(HESAPLAMA6!M13,"*",HESAPLAMA6!O13,"*",HESAPLAMA6!J13)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(HESAPLAMA6!A13)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SUM(HESAPLAMA6!Q13)*$AZ$129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CONCATENATE(HESAPLAMA6!M14,"*",HESAPLAMA6!O14,"*",HESAPLAMA6!J14)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(HESAPLAMA6!A14)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SUM(HESAPLAMA6!Q14)*$AZ$129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SUM(HESAPLAMA6!X12)*$AZ$129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CONCATENATE(HESAPLAMA6!M19,"*",HESAPLAMA6!O19,"*",HESAPLAMA6!J19)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(HESAPLAMA6!A19)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SUM(HESAPLAMA6!S19)*$AZ$129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CONCATENATE(HESAPLAMA6!M20,"*",HESAPLAMA6!O20,"*",HESAPLAMA6!J20)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(HESAPLAMA6!A20)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SUM(HESAPLAMA6!S20)*$AZ$129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CONCATENATE(HESAPLAMA6!M21,"*",HESAPLAMA6!O21,"*",HESAPLAMA6!J22)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(HESAPLAMA6!A21)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SUM(HESAPLAMA6!S21)*$AZ$129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SUM(HESAPLAMA6!X19)*$AZ$129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CONCATENATE(HESAPLAMA6!M32,"*",HESAPLAMA6!O32,"*",HESAPLAMA6!J32)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(HESAPLAMA6!A32)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SUM(HESAPLAMA6!Q32)*$AZ$129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CONCATENATE(HESAPLAMA6!M33,"*",HESAPLAMA6!O33,"*",HESAPLAMA6!J33)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(HESAPLAMA6!A33)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SUM(HESAPLAMA6!Q33)*$AZ$129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CONCATENATE(HESAPLAMA6!M34,"*",HESAPLAMA6!O34,"*",HESAPLAMA6!L35)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(HESAPLAMA6!A34)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SUM(HESAPLAMA6!Q34)*$AZ$129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SUM(HESAPLAMA6!X32)*$AZ$129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CONCATENATE(HESAPLAMA6!M25,"*",HESAPLAMA6!O25,"*",HESAPLAMA6!J25)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(HESAPLAMA6!A25)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SUM(HESAPLAMA6!S25)*$AZ$129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CONCATENATE(HESAPLAMA6!M26,"*",HESAPLAMA6!O26,"*",HESAPLAMA6!J26)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(HESAPLAMA6!A26)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SUM(HESAPLAMA6!S26)*$AZ$129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CONCATENATE(HESAPLAMA6!M27,"*",HESAPLAMA6!O27,"*",HESAPLAMA6!J27)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(HESAPLAMA6!A27)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SUM(HESAPLAMA6!S27)*$AZ$129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CONCATENATE(HESAPLAMA6!M34,"*",HESAPLAMA6!O28,"*",HESAPLAMA6!K29)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(HESAPLAMA6!A28)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SUM(HESAPLAMA6!S28)*$AZ$129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SUM(HESAPLAMA6!X25)*$AZ$129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SUM(HESAPLAMA6!AP15)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SUM(HESAPLAMA6!AR15)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SUM(HESAPLAMA6!AN15)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/>
    </customSheetView>
  </customSheetViews>
  <mergeCells count="168">
    <mergeCell ref="BO116:BR116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BC65:BG66"/>
    <mergeCell ref="AO66:AQ68"/>
    <mergeCell ref="AN38:AQ39"/>
    <mergeCell ref="V44:AC45"/>
    <mergeCell ref="BD44:BK45"/>
    <mergeCell ref="R47:Y48"/>
    <mergeCell ref="Z47:AG48"/>
    <mergeCell ref="AZ47:BG48"/>
    <mergeCell ref="BH47:BO48"/>
    <mergeCell ref="V66:AA69"/>
    <mergeCell ref="W38:AB40"/>
    <mergeCell ref="V14:AC15"/>
    <mergeCell ref="R17:Y18"/>
    <mergeCell ref="Z17:AG18"/>
    <mergeCell ref="C25:E29"/>
    <mergeCell ref="AT25:AU29"/>
    <mergeCell ref="AU54:AU58"/>
    <mergeCell ref="BO54:BQ58"/>
    <mergeCell ref="B55:D59"/>
    <mergeCell ref="A1:E3"/>
    <mergeCell ref="F1:J3"/>
    <mergeCell ref="BO1:BR2"/>
  </mergeCells>
  <hyperlinks>
    <hyperlink ref="A1:E3" location="GİRİŞ!A1" display="GİRİŞ" xr:uid="{00000000-0004-0000-0700-000000000000}"/>
    <hyperlink ref="F1:J3" location="'AMBALAJ LİSTESİ'!A1" display="AMBALAJ LİSTESİ" xr:uid="{00000000-0004-0000-07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/>
  <rowBreaks count="1" manualBreakCount="1">
    <brk id="110" max="68" man="1"/>
  </row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15">
    <tabColor rgb="FFFF0000"/>
  </sheetPr>
  <dimension ref="A1:BY284"/>
  <sheetViews>
    <sheetView showZeros="0" topLeftCell="A34" zoomScaleNormal="100" workbookViewId="0">
      <selection activeCell="BW56" sqref="BW56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6" width="1.42578125" style="4" customWidth="1"/>
    <col min="57" max="57" width="1.140625" style="4" customWidth="1"/>
    <col min="58" max="60" width="1.42578125" style="4" customWidth="1"/>
    <col min="61" max="61" width="1.140625" style="4" customWidth="1"/>
    <col min="62" max="67" width="1.42578125" style="4" customWidth="1"/>
    <col min="68" max="68" width="1.140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127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SUM(HESAPLAMA7!J34)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SUM(HESAPLAMA7!J33)</f>
        <v>92</v>
      </c>
      <c r="D25" s="232"/>
      <c r="E25" s="232"/>
      <c r="AT25" s="239">
        <f>SUM(HESAPLAMA7!J33-HESAPLAMA7!AE8-HESAPLAMA7!AE8)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SUM(HESAPLAMA7!J32)</f>
        <v>46</v>
      </c>
      <c r="X38" s="174"/>
      <c r="Y38" s="174"/>
      <c r="Z38" s="174"/>
      <c r="AA38" s="174"/>
      <c r="AB38" s="174"/>
      <c r="AN38" s="174">
        <f>SUM(HESAPLAMA7!J15)+25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SUM(HESAPLAMA7!J21)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SUM(HESAPLAMA7!J28)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SUM(HESAPLAMA7!J26-HESAPLAMA7!AE8)</f>
        <v>116</v>
      </c>
      <c r="BO54" s="231">
        <f>SUM(HESAPLAMA7!J26)</f>
        <v>139</v>
      </c>
      <c r="BP54" s="231"/>
      <c r="BQ54" s="231"/>
      <c r="BS54" s="16"/>
    </row>
    <row r="55" spans="2:77" ht="7.5" customHeight="1" x14ac:dyDescent="0.25">
      <c r="B55" s="231">
        <f>SUM(HESAPLAMA7!J20)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SUM(HESAPLAMA7!J25)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SUM(HESAPLAMA7!J19)</f>
        <v>92</v>
      </c>
      <c r="W66" s="174"/>
      <c r="X66" s="174"/>
      <c r="Y66" s="174"/>
      <c r="Z66" s="174"/>
      <c r="AA66" s="174"/>
      <c r="AO66" s="183">
        <f>SUM(HESAPLAMA7!J15+HESAPLAMA7!Y8+HESAPLAMA7!Y8)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SUM(HESAPLAMA7!J13)</f>
        <v>0</v>
      </c>
      <c r="W75" s="240"/>
      <c r="X75" s="240"/>
      <c r="Y75" s="240"/>
      <c r="Z75" s="240"/>
      <c r="AA75" s="240"/>
      <c r="BC75" s="240">
        <f>SUM(HESAPLAMA7!J12)</f>
        <v>0</v>
      </c>
      <c r="BD75" s="240"/>
      <c r="BE75" s="240"/>
      <c r="BF75" s="240"/>
      <c r="BG75" s="240"/>
      <c r="BM75" s="235">
        <f>SUM(HESAPLAMA7!AE8)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SUM(HESAPLAMA7!O14+HESAPLAMA7!O13+HESAPLAMA7!O12)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SUM(HESAPLAMA7!J15)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SUM(HESAPLAMA7!J14)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SUM(HESAPLAMA7!J13)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SUM(HESAPLAMA7!J12)</f>
        <v>0</v>
      </c>
      <c r="AT98" s="231"/>
      <c r="BS98" s="16"/>
    </row>
    <row r="99" spans="2:71" ht="7.5" customHeight="1" x14ac:dyDescent="0.25">
      <c r="B99" s="232">
        <f>SUM(HESAPLAMA7!J14)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128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(HESAPLAMA7!AP34)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(HESAPLAMA7!AP36)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(HESAPLAMA7!AP38)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(HESAPLAMA7!AP40)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(HESAPLAMA7!AR20)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SUM(HESAPLAMA7!Q8)</f>
        <v>0</v>
      </c>
      <c r="BA129" s="212"/>
      <c r="BB129" s="212"/>
      <c r="BC129" s="212"/>
      <c r="BD129" s="212"/>
      <c r="BE129" s="213" t="str">
        <f>(HESAPLAMA7!BA8)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(HESAPLAMA7!AR22)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SUM(HESAPLAMA7!AN13)*$AZ$129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CONCATENATE(HESAPLAMA7!M12,"*",HESAPLAMA7!O12,"*",HESAPLAMA7!J12)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(HESAPLAMA7!A12)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SUM(HESAPLAMA7!Q12)*$AZ$129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CONCATENATE(HESAPLAMA7!M13,"*",HESAPLAMA7!O13,"*",HESAPLAMA7!J13)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(HESAPLAMA7!A13)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SUM(HESAPLAMA7!Q13)*$AZ$129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CONCATENATE(HESAPLAMA7!M14,"*",HESAPLAMA7!O14,"*",HESAPLAMA7!J14)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(HESAPLAMA7!A14)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SUM(HESAPLAMA7!Q14)*$AZ$129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SUM(HESAPLAMA7!X12)*$AZ$129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CONCATENATE(HESAPLAMA7!M19,"*",HESAPLAMA7!O19,"*",HESAPLAMA7!J19)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(HESAPLAMA7!A19)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SUM(HESAPLAMA7!S19)*$AZ$129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CONCATENATE(HESAPLAMA7!M20,"*",HESAPLAMA7!O20,"*",HESAPLAMA7!J20)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(HESAPLAMA7!A20)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SUM(HESAPLAMA7!S20)*$AZ$129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CONCATENATE(HESAPLAMA7!M21,"*",HESAPLAMA7!O21,"*",HESAPLAMA7!J22)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(HESAPLAMA7!A21)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SUM(HESAPLAMA7!S21)*$AZ$129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SUM(HESAPLAMA7!X19)*$AZ$129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CONCATENATE(HESAPLAMA7!M32,"*",HESAPLAMA7!O32,"*",HESAPLAMA7!J32)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(HESAPLAMA7!A32)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SUM(HESAPLAMA7!Q32)*$AZ$129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CONCATENATE(HESAPLAMA7!M33,"*",HESAPLAMA7!O33,"*",HESAPLAMA7!J33)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(HESAPLAMA7!A33)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SUM(HESAPLAMA7!Q33)*$AZ$129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CONCATENATE(HESAPLAMA7!M34,"*",HESAPLAMA7!O34,"*",HESAPLAMA7!L35)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(HESAPLAMA7!A34)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SUM(HESAPLAMA7!Q34)*$AZ$129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SUM(HESAPLAMA7!X32)*$AZ$129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CONCATENATE(HESAPLAMA7!M25,"*",HESAPLAMA7!O25,"*",HESAPLAMA7!J25)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(HESAPLAMA7!A25)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SUM(HESAPLAMA7!S25)*$AZ$129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CONCATENATE(HESAPLAMA7!M26,"*",HESAPLAMA7!O26,"*",HESAPLAMA7!J26)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(HESAPLAMA7!A26)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SUM(HESAPLAMA7!S26)*$AZ$129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CONCATENATE(HESAPLAMA7!M27,"*",HESAPLAMA7!O27,"*",HESAPLAMA7!J27)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(HESAPLAMA7!A27)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SUM(HESAPLAMA7!S27)*$AZ$129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CONCATENATE(HESAPLAMA7!M34,"*",HESAPLAMA7!O28,"*",HESAPLAMA7!K29)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(HESAPLAMA7!A28)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SUM(HESAPLAMA7!S28)*$AZ$129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SUM(HESAPLAMA7!X25)*$AZ$129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SUM(HESAPLAMA7!AP15)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SUM(HESAPLAMA7!AR15)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SUM(HESAPLAMA7!AN15)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/>
    </customSheetView>
  </customSheetViews>
  <mergeCells count="168">
    <mergeCell ref="BO116:BR116"/>
    <mergeCell ref="V14:AC15"/>
    <mergeCell ref="R17:Y18"/>
    <mergeCell ref="Z17:AG18"/>
    <mergeCell ref="C25:E29"/>
    <mergeCell ref="AT25:AU29"/>
    <mergeCell ref="AU54:AU58"/>
    <mergeCell ref="BO54:BQ58"/>
    <mergeCell ref="B55:D59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W38:AB40"/>
    <mergeCell ref="V66:AA69"/>
    <mergeCell ref="A1:E3"/>
    <mergeCell ref="F1:J3"/>
    <mergeCell ref="BO1:BR2"/>
    <mergeCell ref="BC65:BG66"/>
    <mergeCell ref="AO66:AQ68"/>
    <mergeCell ref="AN38:AQ39"/>
    <mergeCell ref="V44:AC45"/>
    <mergeCell ref="BD44:BK45"/>
    <mergeCell ref="R47:Y48"/>
    <mergeCell ref="Z47:AG48"/>
    <mergeCell ref="AZ47:BG48"/>
    <mergeCell ref="BH47:BO48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0800-000000000000}"/>
    <hyperlink ref="F1:J3" location="'AMBALAJ LİSTESİ'!A1" display="AMBALAJ LİSTESİ" xr:uid="{00000000-0004-0000-08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/>
  <rowBreaks count="1" manualBreakCount="1">
    <brk id="110" max="69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ayfa17">
    <tabColor rgb="FFFF0000"/>
  </sheetPr>
  <dimension ref="A1:BY284"/>
  <sheetViews>
    <sheetView showZeros="0" topLeftCell="A28" zoomScaleNormal="100" workbookViewId="0">
      <selection activeCell="V66" sqref="V66:AA69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7" width="1.42578125" style="4" customWidth="1"/>
    <col min="58" max="58" width="1.140625" style="4" customWidth="1"/>
    <col min="59" max="60" width="1.42578125" style="4" customWidth="1"/>
    <col min="61" max="61" width="1.140625" style="4" customWidth="1"/>
    <col min="62" max="67" width="1.42578125" style="4" customWidth="1"/>
    <col min="68" max="68" width="1.140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129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AX8" s="89"/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SUM(HESAPLAMA8!J34)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SUM(HESAPLAMA8!J33)</f>
        <v>92</v>
      </c>
      <c r="D25" s="232"/>
      <c r="E25" s="232"/>
      <c r="AT25" s="239">
        <f>SUM(HESAPLAMA8!J33-HESAPLAMA8!AE8-HESAPLAMA8!AE8)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SUM(HESAPLAMA8!J32)</f>
        <v>46</v>
      </c>
      <c r="X38" s="174"/>
      <c r="Y38" s="174"/>
      <c r="Z38" s="174"/>
      <c r="AA38" s="174"/>
      <c r="AB38" s="174"/>
      <c r="AN38" s="174">
        <f>SUM(HESAPLAMA8!J15)+25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SUM(HESAPLAMA8!J21)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SUM(HESAPLAMA8!J28)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SUM(HESAPLAMA8!J26-HESAPLAMA8!AE8)</f>
        <v>116</v>
      </c>
      <c r="BO54" s="231">
        <f>SUM(HESAPLAMA8!J26)</f>
        <v>139</v>
      </c>
      <c r="BP54" s="231"/>
      <c r="BQ54" s="231"/>
      <c r="BS54" s="16"/>
    </row>
    <row r="55" spans="2:77" ht="7.5" customHeight="1" x14ac:dyDescent="0.25">
      <c r="B55" s="231">
        <f>SUM(HESAPLAMA8!J20)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SUM(HESAPLAMA8!J25)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SUM(HESAPLAMA8!J19)</f>
        <v>92</v>
      </c>
      <c r="W66" s="174"/>
      <c r="X66" s="174"/>
      <c r="Y66" s="174"/>
      <c r="Z66" s="174"/>
      <c r="AA66" s="174"/>
      <c r="AO66" s="183">
        <f>SUM(HESAPLAMA8!J15+HESAPLAMA8!Y8+HESAPLAMA8!Y8)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SUM(HESAPLAMA8!J13)</f>
        <v>0</v>
      </c>
      <c r="W75" s="240"/>
      <c r="X75" s="240"/>
      <c r="Y75" s="240"/>
      <c r="Z75" s="240"/>
      <c r="AA75" s="240"/>
      <c r="BC75" s="240">
        <f>SUM(HESAPLAMA8!J12)</f>
        <v>0</v>
      </c>
      <c r="BD75" s="240"/>
      <c r="BE75" s="240"/>
      <c r="BF75" s="240"/>
      <c r="BG75" s="240"/>
      <c r="BM75" s="235">
        <f>SUM(HESAPLAMA8!AE8)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SUM(HESAPLAMA8!O14+HESAPLAMA8!O13+HESAPLAMA8!O12)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SUM(HESAPLAMA8!J15)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SUM(HESAPLAMA8!J14)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SUM(HESAPLAMA8!J13)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SUM(HESAPLAMA8!J12)</f>
        <v>0</v>
      </c>
      <c r="AT98" s="231"/>
      <c r="BS98" s="16"/>
    </row>
    <row r="99" spans="2:71" ht="7.5" customHeight="1" x14ac:dyDescent="0.25">
      <c r="B99" s="232">
        <f>SUM(HESAPLAMA8!J14)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130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(HESAPLAMA8!AP34)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(HESAPLAMA8!AP36)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(HESAPLAMA8!AP38)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(HESAPLAMA8!AP40)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(HESAPLAMA8!AR20)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SUM(HESAPLAMA8!Q8)</f>
        <v>0</v>
      </c>
      <c r="BA129" s="212"/>
      <c r="BB129" s="212"/>
      <c r="BC129" s="212"/>
      <c r="BD129" s="212"/>
      <c r="BE129" s="213" t="str">
        <f>(HESAPLAMA8!BA8)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(HESAPLAMA8!AR22)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SUM(HESAPLAMA8!AN13)*$AZ$129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CONCATENATE(HESAPLAMA8!M12,"*",HESAPLAMA8!O12,"*",HESAPLAMA8!J12)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(HESAPLAMA8!A12)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SUM(HESAPLAMA8!Q12)*$AZ$129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CONCATENATE(HESAPLAMA8!M13,"*",HESAPLAMA8!O13,"*",HESAPLAMA8!J13)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(HESAPLAMA8!A13)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SUM(HESAPLAMA8!Q13)*$AZ$129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CONCATENATE(HESAPLAMA8!M14,"*",HESAPLAMA8!O14,"*",HESAPLAMA8!J14)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(HESAPLAMA8!A14)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SUM(HESAPLAMA8!Q14)*$AZ$129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SUM(HESAPLAMA8!X12)*$AZ$129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CONCATENATE(HESAPLAMA8!M19,"*",HESAPLAMA8!O19,"*",HESAPLAMA8!J19)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(HESAPLAMA8!A19)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SUM(HESAPLAMA8!S19)*$AZ$129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CONCATENATE(HESAPLAMA8!M20,"*",HESAPLAMA8!O20,"*",HESAPLAMA8!J20)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(HESAPLAMA8!A20)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SUM(HESAPLAMA8!S20)*$AZ$129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CONCATENATE(HESAPLAMA8!M21,"*",HESAPLAMA8!O21,"*",HESAPLAMA8!J22)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(HESAPLAMA8!A21)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SUM(HESAPLAMA8!S21)*$AZ$129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SUM(HESAPLAMA8!X19)*$AZ$129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CONCATENATE(HESAPLAMA8!M32,"*",HESAPLAMA8!O32,"*",HESAPLAMA8!J32)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(HESAPLAMA8!A32)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SUM(HESAPLAMA8!Q32)*$AZ$129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CONCATENATE(HESAPLAMA8!M33,"*",HESAPLAMA8!O33,"*",HESAPLAMA8!J33)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(HESAPLAMA8!A33)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SUM(HESAPLAMA8!Q33)*$AZ$129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CONCATENATE(HESAPLAMA8!M34,"*",HESAPLAMA8!O34,"*",HESAPLAMA8!L35)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(HESAPLAMA8!A34)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SUM(HESAPLAMA8!Q34)*$AZ$129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SUM(HESAPLAMA8!X32)*$AZ$129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CONCATENATE(HESAPLAMA8!M25,"*",HESAPLAMA8!O25,"*",HESAPLAMA8!J25)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(HESAPLAMA8!A25)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SUM(HESAPLAMA8!S25)*$AZ$129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CONCATENATE(HESAPLAMA8!M26,"*",HESAPLAMA8!O26,"*",HESAPLAMA8!J26)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(HESAPLAMA8!A26)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SUM(HESAPLAMA8!S26)*$AZ$129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CONCATENATE(HESAPLAMA8!M27,"*",HESAPLAMA8!O27,"*",HESAPLAMA8!J27)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(HESAPLAMA8!A27)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SUM(HESAPLAMA8!S27)*$AZ$129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CONCATENATE(HESAPLAMA8!M34,"*",HESAPLAMA8!O28,"*",HESAPLAMA8!K29)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(HESAPLAMA8!A28)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SUM(HESAPLAMA8!S28)*$AZ$129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SUM(HESAPLAMA8!X25)*$AZ$129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SUM(HESAPLAMA8!AP15)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SUM(HESAPLAMA8!AR15)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SUM(HESAPLAMA8!AN15)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/>
    </customSheetView>
  </customSheetViews>
  <mergeCells count="168">
    <mergeCell ref="BO116:BR116"/>
    <mergeCell ref="V14:AC15"/>
    <mergeCell ref="R17:Y18"/>
    <mergeCell ref="Z17:AG18"/>
    <mergeCell ref="C25:E29"/>
    <mergeCell ref="AT25:AU29"/>
    <mergeCell ref="AU54:AU58"/>
    <mergeCell ref="BO54:BQ58"/>
    <mergeCell ref="B55:D59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W38:AB40"/>
    <mergeCell ref="V66:AA69"/>
    <mergeCell ref="A1:E3"/>
    <mergeCell ref="F1:J3"/>
    <mergeCell ref="BO1:BR2"/>
    <mergeCell ref="BC65:BG66"/>
    <mergeCell ref="AO66:AQ68"/>
    <mergeCell ref="AN38:AQ39"/>
    <mergeCell ref="V44:AC45"/>
    <mergeCell ref="BD44:BK45"/>
    <mergeCell ref="R47:Y48"/>
    <mergeCell ref="Z47:AG48"/>
    <mergeCell ref="AZ47:BG48"/>
    <mergeCell ref="BH47:BO48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0900-000000000000}"/>
    <hyperlink ref="F1:J3" location="'AMBALAJ LİSTESİ'!A1" display="AMBALAJ LİSTESİ" xr:uid="{00000000-0004-0000-09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/>
  <rowBreaks count="1" manualBreakCount="1">
    <brk id="110" max="69" man="1"/>
  </row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ayfa19">
    <tabColor rgb="FFFF0000"/>
  </sheetPr>
  <dimension ref="A1:BY284"/>
  <sheetViews>
    <sheetView showZeros="0" topLeftCell="A26" zoomScaleNormal="100" workbookViewId="0">
      <selection activeCell="W38" sqref="W38:AB40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7" width="1.42578125" style="4" customWidth="1"/>
    <col min="58" max="58" width="1.140625" style="4" customWidth="1"/>
    <col min="59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131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AW11" s="86"/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SUM(HESAPLAMA9!J34)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SUM(HESAPLAMA9!J33)</f>
        <v>92</v>
      </c>
      <c r="D25" s="232"/>
      <c r="E25" s="232"/>
      <c r="AT25" s="239">
        <f>SUM(HESAPLAMA9!J33-HESAPLAMA9!AE8-HESAPLAMA9!AE8)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SUM(HESAPLAMA9!J32)</f>
        <v>46</v>
      </c>
      <c r="X38" s="174"/>
      <c r="Y38" s="174"/>
      <c r="Z38" s="174"/>
      <c r="AA38" s="174"/>
      <c r="AB38" s="174"/>
      <c r="AN38" s="174">
        <f>SUM(HESAPLAMA9!J15)+25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SUM(HESAPLAMA9!J21)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SUM(HESAPLAMA9!J28)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SUM(HESAPLAMA9!J26-HESAPLAMA9!AE8)</f>
        <v>116</v>
      </c>
      <c r="BO54" s="231">
        <f>SUM(HESAPLAMA9!J26)</f>
        <v>139</v>
      </c>
      <c r="BP54" s="231"/>
      <c r="BQ54" s="231"/>
      <c r="BS54" s="16"/>
    </row>
    <row r="55" spans="2:77" ht="7.5" customHeight="1" x14ac:dyDescent="0.25">
      <c r="B55" s="231">
        <f>SUM(HESAPLAMA9!J20)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SUM(HESAPLAMA9!J25)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SUM(HESAPLAMA9!J19)</f>
        <v>92</v>
      </c>
      <c r="W66" s="174"/>
      <c r="X66" s="174"/>
      <c r="Y66" s="174"/>
      <c r="Z66" s="174"/>
      <c r="AA66" s="174"/>
      <c r="AO66" s="183">
        <f>SUM(HESAPLAMA9!J15+HESAPLAMA9!Y8+HESAPLAMA9!Y8)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SUM(HESAPLAMA9!J13)</f>
        <v>0</v>
      </c>
      <c r="W75" s="240"/>
      <c r="X75" s="240"/>
      <c r="Y75" s="240"/>
      <c r="Z75" s="240"/>
      <c r="AA75" s="240"/>
      <c r="BC75" s="240">
        <f>SUM(HESAPLAMA9!J12)</f>
        <v>0</v>
      </c>
      <c r="BD75" s="240"/>
      <c r="BE75" s="240"/>
      <c r="BF75" s="240"/>
      <c r="BG75" s="240"/>
      <c r="BM75" s="235">
        <f>SUM(HESAPLAMA9!AE8)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SUM(HESAPLAMA9!O14+HESAPLAMA9!O13+HESAPLAMA9!O12)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SUM(HESAPLAMA9!J15)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SUM(HESAPLAMA9!J14)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SUM(HESAPLAMA9!J13)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SUM(HESAPLAMA9!J12)</f>
        <v>0</v>
      </c>
      <c r="AT98" s="231"/>
      <c r="BS98" s="16"/>
    </row>
    <row r="99" spans="2:71" ht="7.5" customHeight="1" x14ac:dyDescent="0.25">
      <c r="B99" s="232">
        <f>SUM(HESAPLAMA9!J14)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132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(HESAPLAMA9!AP34)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(HESAPLAMA9!AP36)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(HESAPLAMA9!AP38)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(HESAPLAMA9!AP40)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(HESAPLAMA9!AR20)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SUM(HESAPLAMA9!Q8)</f>
        <v>0</v>
      </c>
      <c r="BA129" s="212"/>
      <c r="BB129" s="212"/>
      <c r="BC129" s="212"/>
      <c r="BD129" s="212"/>
      <c r="BE129" s="213" t="str">
        <f>(HESAPLAMA9!BA8)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(HESAPLAMA9!AR22)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SUM(HESAPLAMA9!AN13)*$AZ$129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CONCATENATE(HESAPLAMA9!M12,"*",HESAPLAMA9!O12,"*",HESAPLAMA9!J12)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(HESAPLAMA9!A12)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SUM(HESAPLAMA9!Q12)*$AZ$129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CONCATENATE(HESAPLAMA9!M13,"*",HESAPLAMA9!O13,"*",HESAPLAMA9!J13)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(HESAPLAMA9!A13)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SUM(HESAPLAMA9!Q13)*$AZ$129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CONCATENATE(HESAPLAMA9!M14,"*",HESAPLAMA9!O14,"*",HESAPLAMA9!J14)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(HESAPLAMA9!A14)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SUM(HESAPLAMA9!Q14)*$AZ$129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SUM(HESAPLAMA9!X12)*$AZ$129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CONCATENATE(HESAPLAMA9!M19,"*",HESAPLAMA9!O19,"*",HESAPLAMA9!J19)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(HESAPLAMA9!A19)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SUM(HESAPLAMA9!S19)*$AZ$129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CONCATENATE(HESAPLAMA9!M20,"*",HESAPLAMA9!O20,"*",HESAPLAMA9!J20)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(HESAPLAMA9!A20)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SUM(HESAPLAMA9!S20)*$AZ$129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CONCATENATE(HESAPLAMA9!M21,"*",HESAPLAMA9!O21,"*",HESAPLAMA9!J22)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(HESAPLAMA9!A21)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SUM(HESAPLAMA9!S21)*$AZ$129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SUM(HESAPLAMA9!X19)*$AZ$129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CONCATENATE(HESAPLAMA9!M32,"*",HESAPLAMA9!O32,"*",HESAPLAMA9!J32)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(HESAPLAMA9!A32)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SUM(HESAPLAMA9!Q32)*$AZ$129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CONCATENATE(HESAPLAMA9!M33,"*",HESAPLAMA9!O33,"*",HESAPLAMA9!J33)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(HESAPLAMA9!A33)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SUM(HESAPLAMA9!Q33)*$AZ$129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CONCATENATE(HESAPLAMA9!M34,"*",HESAPLAMA9!O34,"*",HESAPLAMA9!L35)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(HESAPLAMA9!A34)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SUM(HESAPLAMA9!Q34)*$AZ$129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SUM(HESAPLAMA9!X32)*$AZ$129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CONCATENATE(HESAPLAMA9!M25,"*",HESAPLAMA9!O25,"*",HESAPLAMA9!J25)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(HESAPLAMA9!A25)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SUM(HESAPLAMA9!S25)*$AZ$129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CONCATENATE(HESAPLAMA9!M26,"*",HESAPLAMA9!O26,"*",HESAPLAMA9!J26)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(HESAPLAMA9!A26)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SUM(HESAPLAMA9!S26)*$AZ$129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CONCATENATE(HESAPLAMA9!M27,"*",HESAPLAMA9!O27,"*",HESAPLAMA9!J27)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(HESAPLAMA9!A27)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SUM(HESAPLAMA9!S27)*$AZ$129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CONCATENATE(HESAPLAMA9!M34,"*",HESAPLAMA9!O28,"*",HESAPLAMA9!K29)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(HESAPLAMA9!A28)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SUM(HESAPLAMA9!S28)*$AZ$129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SUM(HESAPLAMA9!X25)*$AZ$129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SUM(HESAPLAMA9!AP15)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SUM(HESAPLAMA9!AR15)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SUM(HESAPLAMA9!AN15)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/>
    </customSheetView>
  </customSheetViews>
  <mergeCells count="168">
    <mergeCell ref="BO116:BR116"/>
    <mergeCell ref="V14:AC15"/>
    <mergeCell ref="R17:Y18"/>
    <mergeCell ref="Z17:AG18"/>
    <mergeCell ref="C25:E29"/>
    <mergeCell ref="AT25:AU29"/>
    <mergeCell ref="AU54:AU58"/>
    <mergeCell ref="BO54:BQ58"/>
    <mergeCell ref="B55:D59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V66:AA69"/>
    <mergeCell ref="W38:AB40"/>
    <mergeCell ref="A1:E3"/>
    <mergeCell ref="F1:J3"/>
    <mergeCell ref="BO1:BR2"/>
    <mergeCell ref="BC65:BG66"/>
    <mergeCell ref="AO66:AQ68"/>
    <mergeCell ref="AN38:AQ39"/>
    <mergeCell ref="V44:AC45"/>
    <mergeCell ref="BD44:BK45"/>
    <mergeCell ref="R47:Y48"/>
    <mergeCell ref="Z47:AG48"/>
    <mergeCell ref="AZ47:BG48"/>
    <mergeCell ref="BH47:BO48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0A00-000000000000}"/>
    <hyperlink ref="F1:J3" location="'AMBALAJ LİSTESİ'!A1" display="AMBALAJ LİSTESİ" xr:uid="{00000000-0004-0000-0A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/>
  <rowBreaks count="1" manualBreakCount="1">
    <brk id="110" max="68" man="1"/>
  </row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ayfa21">
    <tabColor rgb="FFFF0000"/>
  </sheetPr>
  <dimension ref="A1:BY284"/>
  <sheetViews>
    <sheetView showZeros="0" topLeftCell="A37" zoomScaleNormal="100" workbookViewId="0">
      <selection activeCell="BY64" sqref="BY64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6" width="1.42578125" style="4" customWidth="1"/>
    <col min="57" max="57" width="1.140625" style="4" customWidth="1"/>
    <col min="58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133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SUM(HESAPLAMA10!J34)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SUM(HESAPLAMA10!J33)</f>
        <v>92</v>
      </c>
      <c r="D25" s="232"/>
      <c r="E25" s="232"/>
      <c r="AT25" s="239">
        <f>SUM(HESAPLAMA10!J33-HESAPLAMA10!AE8-HESAPLAMA10!AE8)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SUM(HESAPLAMA10!J32)</f>
        <v>46</v>
      </c>
      <c r="X38" s="174"/>
      <c r="Y38" s="174"/>
      <c r="Z38" s="174"/>
      <c r="AA38" s="174"/>
      <c r="AB38" s="174"/>
      <c r="AN38" s="174">
        <f>SUM(HESAPLAMA10!J15)+25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SUM(HESAPLAMA10!J21)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SUM(HESAPLAMA10!J28)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SUM(HESAPLAMA10!J26-HESAPLAMA10!AE8)</f>
        <v>116</v>
      </c>
      <c r="BO54" s="231">
        <f>SUM(HESAPLAMA10!J26)</f>
        <v>139</v>
      </c>
      <c r="BP54" s="231"/>
      <c r="BQ54" s="231"/>
      <c r="BS54" s="16"/>
    </row>
    <row r="55" spans="2:77" ht="7.5" customHeight="1" x14ac:dyDescent="0.25">
      <c r="B55" s="231">
        <f>SUM(HESAPLAMA10!J20)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SUM(HESAPLAMA10!J25)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SUM(HESAPLAMA10!J19)</f>
        <v>92</v>
      </c>
      <c r="W66" s="174"/>
      <c r="X66" s="174"/>
      <c r="Y66" s="174"/>
      <c r="Z66" s="174"/>
      <c r="AA66" s="174"/>
      <c r="AO66" s="183">
        <f>SUM(HESAPLAMA10!J15+HESAPLAMA10!Y8+HESAPLAMA10!Y8)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SUM(HESAPLAMA10!J13)</f>
        <v>0</v>
      </c>
      <c r="W75" s="240"/>
      <c r="X75" s="240"/>
      <c r="Y75" s="240"/>
      <c r="Z75" s="240"/>
      <c r="AA75" s="240"/>
      <c r="BC75" s="240">
        <f>SUM(HESAPLAMA10!J12)</f>
        <v>0</v>
      </c>
      <c r="BD75" s="240"/>
      <c r="BE75" s="240"/>
      <c r="BF75" s="240"/>
      <c r="BG75" s="240"/>
      <c r="BM75" s="235">
        <f>SUM(HESAPLAMA10!AE8)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SUM(HESAPLAMA10!O14+HESAPLAMA10!O13+HESAPLAMA10!O12)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SUM(HESAPLAMA10!J15)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SUM(HESAPLAMA10!J14)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SUM(HESAPLAMA10!J13)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SUM(HESAPLAMA10!J12)</f>
        <v>0</v>
      </c>
      <c r="AT98" s="231"/>
      <c r="BS98" s="16"/>
    </row>
    <row r="99" spans="2:71" ht="7.5" customHeight="1" x14ac:dyDescent="0.25">
      <c r="B99" s="232">
        <f>SUM(HESAPLAMA10!J14)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134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(HESAPLAMA10!AP34)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(HESAPLAMA10!AP36)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(HESAPLAMA10!AP38)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(HESAPLAMA10!AP40)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(HESAPLAMA10!AR20)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SUM(HESAPLAMA10!Q8)</f>
        <v>0</v>
      </c>
      <c r="BA129" s="212"/>
      <c r="BB129" s="212"/>
      <c r="BC129" s="212"/>
      <c r="BD129" s="212"/>
      <c r="BE129" s="213" t="str">
        <f>(HESAPLAMA10!BA8)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(HESAPLAMA10!AR22)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SUM(HESAPLAMA10!AN13)*$AZ$129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CONCATENATE(HESAPLAMA10!M12,"*",HESAPLAMA10!O12,"*",HESAPLAMA10!J12)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(HESAPLAMA10!A12)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SUM(HESAPLAMA10!Q12)*$AZ$129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CONCATENATE(HESAPLAMA10!M13,"*",HESAPLAMA10!O13,"*",HESAPLAMA10!J13)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(HESAPLAMA10!A13)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SUM(HESAPLAMA10!Q13)*$AZ$129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CONCATENATE(HESAPLAMA10!M14,"*",HESAPLAMA10!O14,"*",HESAPLAMA10!J14)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(HESAPLAMA10!A14)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SUM(HESAPLAMA10!Q14)*$AZ$129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SUM(HESAPLAMA10!X12)*$AZ$129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CONCATENATE(HESAPLAMA10!M19,"*",HESAPLAMA10!O19,"*",HESAPLAMA10!J19)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(HESAPLAMA10!A19)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SUM(HESAPLAMA10!S19)*$AZ$129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CONCATENATE(HESAPLAMA10!M20,"*",HESAPLAMA10!O20,"*",HESAPLAMA10!J20)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(HESAPLAMA10!A20)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SUM(HESAPLAMA10!S20)*$AZ$129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CONCATENATE(HESAPLAMA10!M21,"*",HESAPLAMA10!O21,"*",HESAPLAMA10!J22)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(HESAPLAMA10!A21)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SUM(HESAPLAMA10!S21)*$AZ$129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SUM(HESAPLAMA10!X19)*$AZ$129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CONCATENATE(HESAPLAMA10!M32,"*",HESAPLAMA10!O32,"*",HESAPLAMA10!J32)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(HESAPLAMA10!A32)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SUM(HESAPLAMA10!Q32)*$AZ$129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CONCATENATE(HESAPLAMA10!M33,"*",HESAPLAMA10!O33,"*",HESAPLAMA10!J33)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(HESAPLAMA10!A33)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SUM(HESAPLAMA10!Q33)*$AZ$129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CONCATENATE(HESAPLAMA10!M34,"*",HESAPLAMA10!O34,"*",HESAPLAMA10!L35)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(HESAPLAMA10!A34)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SUM(HESAPLAMA10!Q34)*$AZ$129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SUM(HESAPLAMA10!X32)*$AZ$129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CONCATENATE(HESAPLAMA10!M25,"*",HESAPLAMA10!O25,"*",HESAPLAMA10!J25)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(HESAPLAMA10!A25)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SUM(HESAPLAMA10!S25)*$AZ$129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CONCATENATE(HESAPLAMA10!M26,"*",HESAPLAMA10!O26,"*",HESAPLAMA10!J26)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(HESAPLAMA10!A26)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SUM(HESAPLAMA10!S26)*$AZ$129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CONCATENATE(HESAPLAMA10!M27,"*",HESAPLAMA10!O27,"*",HESAPLAMA10!J27)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(HESAPLAMA10!A27)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SUM(HESAPLAMA10!S27)*$AZ$129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CONCATENATE(HESAPLAMA10!M34,"*",HESAPLAMA10!O28,"*",HESAPLAMA10!K29)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(HESAPLAMA10!A28)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SUM(HESAPLAMA10!S28)*$AZ$129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SUM(HESAPLAMA10!X25)*$AZ$129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SUM(HESAPLAMA10!AP15)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SUM(HESAPLAMA10!AR15)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SUM(HESAPLAMA10!AN15)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45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/>
    </customSheetView>
  </customSheetViews>
  <mergeCells count="168">
    <mergeCell ref="BO116:BR116"/>
    <mergeCell ref="V14:AC15"/>
    <mergeCell ref="R17:Y18"/>
    <mergeCell ref="Z17:AG18"/>
    <mergeCell ref="C25:E29"/>
    <mergeCell ref="AT25:AU29"/>
    <mergeCell ref="AU54:AU58"/>
    <mergeCell ref="BO54:BQ58"/>
    <mergeCell ref="B55:D59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V66:AA69"/>
    <mergeCell ref="W38:AB40"/>
    <mergeCell ref="A1:E3"/>
    <mergeCell ref="F1:J3"/>
    <mergeCell ref="BO1:BR2"/>
    <mergeCell ref="BC65:BG66"/>
    <mergeCell ref="AO66:AQ68"/>
    <mergeCell ref="AN38:AQ39"/>
    <mergeCell ref="V44:AC45"/>
    <mergeCell ref="BD44:BK45"/>
    <mergeCell ref="R47:Y48"/>
    <mergeCell ref="Z47:AG48"/>
    <mergeCell ref="AZ47:BG48"/>
    <mergeCell ref="BH47:BO48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0B00-000000000000}"/>
    <hyperlink ref="F1:J3" location="'AMBALAJ LİSTESİ'!A1" display="AMBALAJ LİSTESİ" xr:uid="{00000000-0004-0000-0B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/>
  <rowBreaks count="1" manualBreakCount="1">
    <brk id="110" max="68" man="1"/>
  </row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ayfa23">
    <tabColor rgb="FFFF0000"/>
  </sheetPr>
  <dimension ref="A1:BY284"/>
  <sheetViews>
    <sheetView showZeros="0" topLeftCell="A22" zoomScaleNormal="100" workbookViewId="0">
      <selection activeCell="V66" sqref="V66:AA69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135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SUM(HESAPLAMA11!J34)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SUM(HESAPLAMA11!J33)</f>
        <v>92</v>
      </c>
      <c r="D25" s="232"/>
      <c r="E25" s="232"/>
      <c r="AT25" s="239">
        <f>SUM(HESAPLAMA11!J33-HESAPLAMA11!AE8-HESAPLAMA11!AE8)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SUM(HESAPLAMA11!J32)</f>
        <v>46</v>
      </c>
      <c r="X38" s="174"/>
      <c r="Y38" s="174"/>
      <c r="Z38" s="174"/>
      <c r="AA38" s="174"/>
      <c r="AB38" s="174"/>
      <c r="AN38" s="174">
        <f>SUM(HESAPLAMA11!J15)+25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SUM(HESAPLAMA11!J21)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SUM(HESAPLAMA11!J28)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SUM(HESAPLAMA11!J26-HESAPLAMA11!AE8)</f>
        <v>116</v>
      </c>
      <c r="BO54" s="231">
        <f>SUM(HESAPLAMA11!J26)</f>
        <v>139</v>
      </c>
      <c r="BP54" s="231"/>
      <c r="BQ54" s="231"/>
      <c r="BS54" s="16"/>
    </row>
    <row r="55" spans="2:77" ht="7.5" customHeight="1" x14ac:dyDescent="0.25">
      <c r="B55" s="231">
        <f>SUM(HESAPLAMA11!J20)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SUM(HESAPLAMA11!J25)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SUM(HESAPLAMA11!J19)</f>
        <v>92</v>
      </c>
      <c r="W66" s="174"/>
      <c r="X66" s="174"/>
      <c r="Y66" s="174"/>
      <c r="Z66" s="174"/>
      <c r="AA66" s="174"/>
      <c r="AO66" s="183">
        <f>SUM(HESAPLAMA11!J15+HESAPLAMA11!Y8+HESAPLAMA11!Y8)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SUM(HESAPLAMA11!J13)</f>
        <v>0</v>
      </c>
      <c r="W75" s="240"/>
      <c r="X75" s="240"/>
      <c r="Y75" s="240"/>
      <c r="Z75" s="240"/>
      <c r="AA75" s="240"/>
      <c r="BC75" s="240">
        <f>SUM(HESAPLAMA11!J12)</f>
        <v>0</v>
      </c>
      <c r="BD75" s="240"/>
      <c r="BE75" s="240"/>
      <c r="BF75" s="240"/>
      <c r="BG75" s="240"/>
      <c r="BM75" s="235">
        <f>SUM(HESAPLAMA11!AE8)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SUM(HESAPLAMA11!O14+HESAPLAMA11!O13+HESAPLAMA11!O12)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SUM(HESAPLAMA11!J15)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SUM(HESAPLAMA11!J14)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SUM(HESAPLAMA11!J13)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SUM(HESAPLAMA11!J12)</f>
        <v>0</v>
      </c>
      <c r="AT98" s="231"/>
      <c r="BS98" s="16"/>
    </row>
    <row r="99" spans="2:71" ht="7.5" customHeight="1" x14ac:dyDescent="0.25">
      <c r="B99" s="232">
        <f>SUM(HESAPLAMA11!J14)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136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(HESAPLAMA11!AP34)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(HESAPLAMA11!AP36)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(HESAPLAMA11!AP38)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(HESAPLAMA11!AP40)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(HESAPLAMA11!AR20)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SUM(HESAPLAMA11!Q8)</f>
        <v>0</v>
      </c>
      <c r="BA129" s="212"/>
      <c r="BB129" s="212"/>
      <c r="BC129" s="212"/>
      <c r="BD129" s="212"/>
      <c r="BE129" s="213" t="str">
        <f>(HESAPLAMA11!BA8)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(HESAPLAMA11!AR22)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SUM(HESAPLAMA11!AN13)*$AZ$129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CONCATENATE(HESAPLAMA11!M12,"*",HESAPLAMA11!O12,"*",HESAPLAMA11!J12)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(HESAPLAMA11!A12)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SUM(HESAPLAMA11!Q12)*$AZ$129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CONCATENATE(HESAPLAMA11!M13,"*",HESAPLAMA11!O13,"*",HESAPLAMA11!J13)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(HESAPLAMA11!A13)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SUM(HESAPLAMA11!Q13)*$AZ$129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CONCATENATE(HESAPLAMA11!M14,"*",HESAPLAMA11!O14,"*",HESAPLAMA11!J14)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(HESAPLAMA11!A14)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SUM(HESAPLAMA11!Q14)*$AZ$129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SUM(HESAPLAMA11!X12)*$AZ$129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CONCATENATE(HESAPLAMA11!M19,"*",HESAPLAMA11!O19,"*",HESAPLAMA11!J19)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(HESAPLAMA11!A19)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SUM(HESAPLAMA11!S19)*$AZ$129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CONCATENATE(HESAPLAMA11!M20,"*",HESAPLAMA11!O20,"*",HESAPLAMA11!J20)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(HESAPLAMA11!A20)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SUM(HESAPLAMA11!S20)*$AZ$129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CONCATENATE(HESAPLAMA11!M21,"*",HESAPLAMA11!O21,"*",HESAPLAMA11!J22)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(HESAPLAMA11!A21)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SUM(HESAPLAMA11!S21)*$AZ$129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SUM(HESAPLAMA11!X19)*$AZ$129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CONCATENATE(HESAPLAMA11!M32,"*",HESAPLAMA11!O32,"*",HESAPLAMA11!J32)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(HESAPLAMA11!A32)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SUM(HESAPLAMA11!Q32)*$AZ$129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CONCATENATE(HESAPLAMA11!M33,"*",HESAPLAMA11!O33,"*",HESAPLAMA11!J33)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(HESAPLAMA11!A33)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SUM(HESAPLAMA11!Q33)*$AZ$129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CONCATENATE(HESAPLAMA11!M34,"*",HESAPLAMA11!O34,"*",HESAPLAMA11!L35)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(HESAPLAMA11!A34)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SUM(HESAPLAMA11!Q34)*$AZ$129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SUM(HESAPLAMA11!X32)*$AZ$129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CONCATENATE(HESAPLAMA11!M25,"*",HESAPLAMA11!O25,"*",HESAPLAMA11!J25)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(HESAPLAMA11!A25)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SUM(HESAPLAMA11!S25)*$AZ$129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CONCATENATE(HESAPLAMA11!M26,"*",HESAPLAMA11!O26,"*",HESAPLAMA11!J26)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(HESAPLAMA11!A26)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SUM(HESAPLAMA11!S26)*$AZ$129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CONCATENATE(HESAPLAMA11!M27,"*",HESAPLAMA11!O27,"*",HESAPLAMA11!J27)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(HESAPLAMA11!A27)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SUM(HESAPLAMA11!S27)*$AZ$129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CONCATENATE(HESAPLAMA11!M34,"*",HESAPLAMA11!O28,"*",HESAPLAMA11!K29)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(HESAPLAMA11!A28)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SUM(HESAPLAMA11!S28)*$AZ$129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SUM(HESAPLAMA11!X25)*$AZ$129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SUM(HESAPLAMA11!AP15)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SUM(HESAPLAMA11!AR15)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SUM(HESAPLAMA11!AN15)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/>
    </customSheetView>
  </customSheetViews>
  <mergeCells count="168">
    <mergeCell ref="BO116:BR116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BC65:BG66"/>
    <mergeCell ref="AO66:AQ68"/>
    <mergeCell ref="AN38:AQ39"/>
    <mergeCell ref="V44:AC45"/>
    <mergeCell ref="BD44:BK45"/>
    <mergeCell ref="R47:Y48"/>
    <mergeCell ref="Z47:AG48"/>
    <mergeCell ref="AZ47:BG48"/>
    <mergeCell ref="BH47:BO48"/>
    <mergeCell ref="W38:AB40"/>
    <mergeCell ref="V66:AA69"/>
    <mergeCell ref="V14:AC15"/>
    <mergeCell ref="R17:Y18"/>
    <mergeCell ref="Z17:AG18"/>
    <mergeCell ref="C25:E29"/>
    <mergeCell ref="AT25:AU29"/>
    <mergeCell ref="AU54:AU58"/>
    <mergeCell ref="BO54:BQ58"/>
    <mergeCell ref="B55:D59"/>
    <mergeCell ref="A1:E3"/>
    <mergeCell ref="F1:J3"/>
    <mergeCell ref="BO1:BR2"/>
  </mergeCells>
  <hyperlinks>
    <hyperlink ref="A1:E3" location="GİRİŞ!A1" display="GİRİŞ" xr:uid="{00000000-0004-0000-0C00-000000000000}"/>
    <hyperlink ref="F1:J3" location="'AMBALAJ LİSTESİ'!A1" display="AMBALAJ LİSTESİ" xr:uid="{00000000-0004-0000-0C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/>
  <rowBreaks count="1" manualBreakCount="1">
    <brk id="110" max="68" man="1"/>
  </row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ayfa24">
    <tabColor rgb="FFFF0000"/>
  </sheetPr>
  <dimension ref="A1:BY284"/>
  <sheetViews>
    <sheetView showZeros="0" topLeftCell="A11" zoomScaleNormal="100" workbookViewId="0">
      <selection activeCell="BU40" sqref="BU40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137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SUM(HESAPLAMA12!J34)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SUM(HESAPLAMA12!J33)</f>
        <v>92</v>
      </c>
      <c r="D25" s="232"/>
      <c r="E25" s="232"/>
      <c r="AT25" s="239">
        <f>SUM(HESAPLAMA12!J33-HESAPLAMA12!AE8-HESAPLAMA12!AE8)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SUM(HESAPLAMA12!J32)</f>
        <v>46</v>
      </c>
      <c r="X38" s="174"/>
      <c r="Y38" s="174"/>
      <c r="Z38" s="174"/>
      <c r="AA38" s="174"/>
      <c r="AB38" s="174"/>
      <c r="AN38" s="174">
        <f>SUM(HESAPLAMA12!J15)+25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SUM(HESAPLAMA12!J21)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SUM(HESAPLAMA12!J28)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SUM(HESAPLAMA12!J26-HESAPLAMA12!AE8)</f>
        <v>116</v>
      </c>
      <c r="BO54" s="231">
        <f>SUM(HESAPLAMA12!J26)</f>
        <v>139</v>
      </c>
      <c r="BP54" s="231"/>
      <c r="BQ54" s="231"/>
      <c r="BS54" s="16"/>
    </row>
    <row r="55" spans="2:77" ht="7.5" customHeight="1" x14ac:dyDescent="0.25">
      <c r="B55" s="231">
        <f>SUM(HESAPLAMA12!J20)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SUM(HESAPLAMA12!J25)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SUM(HESAPLAMA12!J19)</f>
        <v>92</v>
      </c>
      <c r="W66" s="174"/>
      <c r="X66" s="174"/>
      <c r="Y66" s="174"/>
      <c r="Z66" s="174"/>
      <c r="AA66" s="174"/>
      <c r="AO66" s="183">
        <f>SUM(HESAPLAMA12!J15+HESAPLAMA12!Y8+HESAPLAMA12!Y8)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SUM(HESAPLAMA12!J13)</f>
        <v>0</v>
      </c>
      <c r="W75" s="240"/>
      <c r="X75" s="240"/>
      <c r="Y75" s="240"/>
      <c r="Z75" s="240"/>
      <c r="AA75" s="240"/>
      <c r="BC75" s="240">
        <f>SUM(HESAPLAMA12!J12)</f>
        <v>0</v>
      </c>
      <c r="BD75" s="240"/>
      <c r="BE75" s="240"/>
      <c r="BF75" s="240"/>
      <c r="BG75" s="240"/>
      <c r="BM75" s="235">
        <f>SUM(HESAPLAMA12!AE8)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SUM(HESAPLAMA12!O14+HESAPLAMA12!O13+HESAPLAMA12!O12)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SUM(HESAPLAMA12!J15)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SUM(HESAPLAMA12!J14)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SUM(HESAPLAMA12!J13)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SUM(HESAPLAMA12!J12)</f>
        <v>0</v>
      </c>
      <c r="AT98" s="231"/>
      <c r="BS98" s="16"/>
    </row>
    <row r="99" spans="2:71" ht="7.5" customHeight="1" x14ac:dyDescent="0.25">
      <c r="B99" s="232">
        <f>SUM(HESAPLAMA12!J14)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138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(HESAPLAMA12!AP34)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(HESAPLAMA12!AP36)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(HESAPLAMA12!AP38)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(HESAPLAMA12!AP40)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(HESAPLAMA12!AR20)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SUM(HESAPLAMA12!Q8)</f>
        <v>0</v>
      </c>
      <c r="BA129" s="212"/>
      <c r="BB129" s="212"/>
      <c r="BC129" s="212"/>
      <c r="BD129" s="212"/>
      <c r="BE129" s="213" t="str">
        <f>(HESAPLAMA12!BA8)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(HESAPLAMA12!AR22)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SUM(HESAPLAMA12!AN13)*$AZ$129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CONCATENATE(HESAPLAMA12!M12,"*",HESAPLAMA12!O12,"*",HESAPLAMA12!J12)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(HESAPLAMA12!A12)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SUM(HESAPLAMA12!Q12)*$AZ$129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CONCATENATE(HESAPLAMA12!M13,"*",HESAPLAMA12!O13,"*",HESAPLAMA12!J13)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(HESAPLAMA12!A13)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SUM(HESAPLAMA12!Q13)*$AZ$129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CONCATENATE(HESAPLAMA12!M14,"*",HESAPLAMA12!O14,"*",HESAPLAMA12!J14)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(HESAPLAMA12!A14)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SUM(HESAPLAMA12!Q14)*$AZ$129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SUM(HESAPLAMA12!X12)*$AZ$129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CONCATENATE(HESAPLAMA12!M19,"*",HESAPLAMA12!O19,"*",HESAPLAMA12!J19)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(HESAPLAMA12!A19)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SUM(HESAPLAMA12!S19)*$AZ$129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CONCATENATE(HESAPLAMA12!M20,"*",HESAPLAMA12!O20,"*",HESAPLAMA12!J20)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(HESAPLAMA12!A20)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SUM(HESAPLAMA12!S20)*$AZ$129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CONCATENATE(HESAPLAMA12!M21,"*",HESAPLAMA12!O21,"*",HESAPLAMA12!J22)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(HESAPLAMA12!A21)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SUM(HESAPLAMA12!S21)*$AZ$129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SUM(HESAPLAMA12!X19)*$AZ$129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CONCATENATE(HESAPLAMA12!M32,"*",HESAPLAMA12!O32,"*",HESAPLAMA12!J32)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(HESAPLAMA12!A32)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SUM(HESAPLAMA12!Q32)*$AZ$129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CONCATENATE(HESAPLAMA12!M33,"*",HESAPLAMA12!O33,"*",HESAPLAMA12!J33)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(HESAPLAMA12!A33)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SUM(HESAPLAMA12!Q33)*$AZ$129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CONCATENATE(HESAPLAMA12!M34,"*",HESAPLAMA12!O34,"*",HESAPLAMA12!L35)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(HESAPLAMA12!A34)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SUM(HESAPLAMA12!Q34)*$AZ$129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SUM(HESAPLAMA12!X32)*$AZ$129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CONCATENATE(HESAPLAMA12!M25,"*",HESAPLAMA12!O25,"*",HESAPLAMA12!J25)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(HESAPLAMA12!A25)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SUM(HESAPLAMA12!S25)*$AZ$129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CONCATENATE(HESAPLAMA12!M26,"*",HESAPLAMA12!O26,"*",HESAPLAMA12!J26)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(HESAPLAMA12!A26)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SUM(HESAPLAMA12!S26)*$AZ$129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CONCATENATE(HESAPLAMA12!M27,"*",HESAPLAMA12!O27,"*",HESAPLAMA12!J27)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(HESAPLAMA12!A27)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SUM(HESAPLAMA12!S27)*$AZ$129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CONCATENATE(HESAPLAMA12!M34,"*",HESAPLAMA12!O28,"*",HESAPLAMA12!K29)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(HESAPLAMA12!A28)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SUM(HESAPLAMA12!S28)*$AZ$129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SUM(HESAPLAMA12!X25)*$AZ$129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SUM(HESAPLAMA12!AP15)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SUM(HESAPLAMA12!AR15)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SUM(HESAPLAMA12!AN15)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/>
    </customSheetView>
  </customSheetViews>
  <mergeCells count="168">
    <mergeCell ref="V66:AA69"/>
    <mergeCell ref="W38:AB40"/>
    <mergeCell ref="BO116:BR116"/>
    <mergeCell ref="A1:E3"/>
    <mergeCell ref="F1:J3"/>
    <mergeCell ref="V14:AC15"/>
    <mergeCell ref="R17:Y18"/>
    <mergeCell ref="Z17:AG18"/>
    <mergeCell ref="C25:E29"/>
    <mergeCell ref="AU54:AU58"/>
    <mergeCell ref="BO54:BQ58"/>
    <mergeCell ref="B55:D59"/>
    <mergeCell ref="BO1:BR2"/>
    <mergeCell ref="BC65:BG66"/>
    <mergeCell ref="AO66:AQ68"/>
    <mergeCell ref="AT25:AU29"/>
    <mergeCell ref="AN38:AQ39"/>
    <mergeCell ref="V44:AC45"/>
    <mergeCell ref="BD44:BK45"/>
    <mergeCell ref="R47:Y48"/>
    <mergeCell ref="Z47:AG48"/>
    <mergeCell ref="AZ47:BG48"/>
    <mergeCell ref="BH47:BO48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0D00-000000000000}"/>
    <hyperlink ref="F1:J3" location="'AMBALAJ LİSTESİ'!A1" display="AMBALAJ LİSTESİ" xr:uid="{00000000-0004-0000-0D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/>
  <rowBreaks count="1" manualBreakCount="1">
    <brk id="110" max="68" man="1"/>
  </row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ayfa27">
    <tabColor rgb="FFFF0000"/>
  </sheetPr>
  <dimension ref="A1:BY284"/>
  <sheetViews>
    <sheetView showZeros="0" topLeftCell="A37" zoomScaleNormal="100" workbookViewId="0">
      <selection activeCell="BY67" sqref="BY67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6" width="1.42578125" style="4" customWidth="1"/>
    <col min="67" max="67" width="1.140625" style="4" customWidth="1"/>
    <col min="68" max="68" width="1.425781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139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D15" s="86"/>
      <c r="BS15" s="16"/>
    </row>
    <row r="16" spans="1:71" ht="7.5" customHeight="1" x14ac:dyDescent="0.25">
      <c r="BD16" s="86"/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SUM(HESAPLAMA13!J34)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SUM(HESAPLAMA13!J33)</f>
        <v>92</v>
      </c>
      <c r="D25" s="232"/>
      <c r="E25" s="232"/>
      <c r="AT25" s="239">
        <f>SUM(HESAPLAMA13!J33-HESAPLAMA13!AE8-HESAPLAMA13!AE8)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SUM(HESAPLAMA13!J32)</f>
        <v>46</v>
      </c>
      <c r="X38" s="174"/>
      <c r="Y38" s="174"/>
      <c r="Z38" s="174"/>
      <c r="AA38" s="174"/>
      <c r="AB38" s="174"/>
      <c r="AN38" s="174">
        <f>SUM(HESAPLAMA13!J15)+25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SUM(HESAPLAMA13!J21)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SUM(HESAPLAMA13!J28)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SUM(HESAPLAMA13!J26-HESAPLAMA13!AE8)</f>
        <v>116</v>
      </c>
      <c r="BO54" s="231">
        <f>SUM(HESAPLAMA13!J26)</f>
        <v>139</v>
      </c>
      <c r="BP54" s="231"/>
      <c r="BQ54" s="231"/>
      <c r="BS54" s="16"/>
    </row>
    <row r="55" spans="2:77" ht="7.5" customHeight="1" x14ac:dyDescent="0.25">
      <c r="B55" s="231">
        <f>SUM(HESAPLAMA13!J20)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SUM(HESAPLAMA13!J25)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SUM(HESAPLAMA13!J19)</f>
        <v>92</v>
      </c>
      <c r="W66" s="174"/>
      <c r="X66" s="174"/>
      <c r="Y66" s="174"/>
      <c r="Z66" s="174"/>
      <c r="AA66" s="174"/>
      <c r="AO66" s="183">
        <f>SUM(HESAPLAMA13!J15+HESAPLAMA13!Y8+HESAPLAMA13!Y8)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SUM(HESAPLAMA13!J13)</f>
        <v>0</v>
      </c>
      <c r="W75" s="240"/>
      <c r="X75" s="240"/>
      <c r="Y75" s="240"/>
      <c r="Z75" s="240"/>
      <c r="AA75" s="240"/>
      <c r="BC75" s="240">
        <f>SUM(HESAPLAMA13!J12)</f>
        <v>0</v>
      </c>
      <c r="BD75" s="240"/>
      <c r="BE75" s="240"/>
      <c r="BF75" s="240"/>
      <c r="BG75" s="240"/>
      <c r="BM75" s="235">
        <f>SUM(HESAPLAMA13!AE8)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SUM(HESAPLAMA13!O14+HESAPLAMA13!O13+HESAPLAMA13!O12)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SUM(HESAPLAMA13!J15)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SUM(HESAPLAMA13!J14)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SUM(HESAPLAMA13!J13)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SUM(HESAPLAMA13!J12)</f>
        <v>0</v>
      </c>
      <c r="AT98" s="231"/>
      <c r="BS98" s="16"/>
    </row>
    <row r="99" spans="2:71" ht="7.5" customHeight="1" x14ac:dyDescent="0.25">
      <c r="B99" s="232">
        <f>SUM(HESAPLAMA13!J14)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140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(HESAPLAMA13!AP34)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(HESAPLAMA13!AP36)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(HESAPLAMA13!AP38)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(HESAPLAMA13!AP40)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(HESAPLAMA13!AR20)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SUM(HESAPLAMA13!Q8)</f>
        <v>0</v>
      </c>
      <c r="BA129" s="212"/>
      <c r="BB129" s="212"/>
      <c r="BC129" s="212"/>
      <c r="BD129" s="212"/>
      <c r="BE129" s="213" t="str">
        <f>(HESAPLAMA13!BA8)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(HESAPLAMA13!AR22)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SUM(HESAPLAMA13!AN13)*$AZ$129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CONCATENATE(HESAPLAMA13!M12,"*",HESAPLAMA13!O12,"*",HESAPLAMA13!J12)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(HESAPLAMA13!A12)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SUM(HESAPLAMA13!Q12)*$AZ$129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CONCATENATE(HESAPLAMA13!M13,"*",HESAPLAMA13!O13,"*",HESAPLAMA13!J13)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(HESAPLAMA13!A13)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SUM(HESAPLAMA13!Q13)*$AZ$129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CONCATENATE(HESAPLAMA13!M14,"*",HESAPLAMA13!O14,"*",HESAPLAMA13!J14)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(HESAPLAMA13!A14)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SUM(HESAPLAMA13!Q14)*$AZ$129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SUM(HESAPLAMA13!X12)*$AZ$129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CONCATENATE(HESAPLAMA13!M19,"*",HESAPLAMA13!O19,"*",HESAPLAMA13!J19)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(HESAPLAMA13!A19)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SUM(HESAPLAMA13!S19)*$AZ$129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CONCATENATE(HESAPLAMA13!M20,"*",HESAPLAMA13!O20,"*",HESAPLAMA13!J20)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(HESAPLAMA13!A20)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SUM(HESAPLAMA13!S20)*$AZ$129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CONCATENATE(HESAPLAMA13!M21,"*",HESAPLAMA13!O21,"*",HESAPLAMA13!J22)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(HESAPLAMA13!A21)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SUM(HESAPLAMA13!S21)*$AZ$129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SUM(HESAPLAMA13!X19)*$AZ$129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CONCATENATE(HESAPLAMA13!M32,"*",HESAPLAMA13!O32,"*",HESAPLAMA13!J32)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(HESAPLAMA13!A32)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SUM(HESAPLAMA13!Q32)*$AZ$129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CONCATENATE(HESAPLAMA13!M33,"*",HESAPLAMA13!O33,"*",HESAPLAMA13!J33)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(HESAPLAMA13!A33)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SUM(HESAPLAMA13!Q33)*$AZ$129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CONCATENATE(HESAPLAMA13!M34,"*",HESAPLAMA13!O34,"*",HESAPLAMA13!L35)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(HESAPLAMA13!A34)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SUM(HESAPLAMA13!Q34)*$AZ$129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SUM(HESAPLAMA13!X32)*$AZ$129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CONCATENATE(HESAPLAMA13!M25,"*",HESAPLAMA13!O25,"*",HESAPLAMA13!J25)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(HESAPLAMA13!A25)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SUM(HESAPLAMA13!S25)*$AZ$129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CONCATENATE(HESAPLAMA13!M26,"*",HESAPLAMA13!O26,"*",HESAPLAMA13!J26)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(HESAPLAMA13!A26)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SUM(HESAPLAMA13!S26)*$AZ$129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CONCATENATE(HESAPLAMA13!M27,"*",HESAPLAMA13!O27,"*",HESAPLAMA13!J27)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(HESAPLAMA13!A27)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SUM(HESAPLAMA13!S27)*$AZ$129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CONCATENATE(HESAPLAMA13!M34,"*",HESAPLAMA13!O28,"*",HESAPLAMA13!K29)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(HESAPLAMA13!A28)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SUM(HESAPLAMA13!S28)*$AZ$129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SUM(HESAPLAMA13!X25)*$AZ$129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SUM(HESAPLAMA13!AP15)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SUM(HESAPLAMA13!AR15)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SUM(HESAPLAMA13!AN15)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BO116:BR116"/>
    <mergeCell ref="V14:AC15"/>
    <mergeCell ref="R17:Y18"/>
    <mergeCell ref="Z17:AG18"/>
    <mergeCell ref="C25:E29"/>
    <mergeCell ref="AT25:AU29"/>
    <mergeCell ref="AU54:AU58"/>
    <mergeCell ref="BO54:BQ58"/>
    <mergeCell ref="B55:D59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W38:AB40"/>
    <mergeCell ref="V66:AA69"/>
    <mergeCell ref="A1:E3"/>
    <mergeCell ref="F1:J3"/>
    <mergeCell ref="BO1:BR2"/>
    <mergeCell ref="BC65:BG66"/>
    <mergeCell ref="AO66:AQ68"/>
    <mergeCell ref="AN38:AQ39"/>
    <mergeCell ref="V44:AC45"/>
    <mergeCell ref="BD44:BK45"/>
    <mergeCell ref="R47:Y48"/>
    <mergeCell ref="Z47:AG48"/>
    <mergeCell ref="AZ47:BG48"/>
    <mergeCell ref="BH47:BO48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0E00-000000000000}"/>
    <hyperlink ref="F1:J3" location="'AMBALAJ LİSTESİ'!A1" display="AMBALAJ LİSTESİ" xr:uid="{00000000-0004-0000-0E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9" man="1"/>
  </rowBreaks>
  <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ayfa29">
    <tabColor rgb="FFFF0000"/>
  </sheetPr>
  <dimension ref="A1:BY284"/>
  <sheetViews>
    <sheetView showZeros="0" topLeftCell="A28" zoomScaleNormal="100" workbookViewId="0">
      <selection activeCell="BY46" sqref="BY46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60" width="1.42578125" style="4" customWidth="1"/>
    <col min="61" max="62" width="1.140625" style="4" customWidth="1"/>
    <col min="63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141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SUM(HESAPLAMA14!J34)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SUM(HESAPLAMA14!J33)</f>
        <v>92</v>
      </c>
      <c r="D25" s="232"/>
      <c r="E25" s="232"/>
      <c r="AT25" s="239">
        <f>SUM(HESAPLAMA14!J33-HESAPLAMA14!AE8-HESAPLAMA14!AE8)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SUM(HESAPLAMA14!J32)</f>
        <v>46</v>
      </c>
      <c r="X38" s="174"/>
      <c r="Y38" s="174"/>
      <c r="Z38" s="174"/>
      <c r="AA38" s="174"/>
      <c r="AB38" s="174"/>
      <c r="AN38" s="174">
        <f>SUM(HESAPLAMA14!J15)+25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W41" s="174"/>
      <c r="X41" s="174"/>
      <c r="Y41" s="174"/>
      <c r="Z41" s="174"/>
      <c r="AA41" s="174"/>
      <c r="AB41" s="174"/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SUM(HESAPLAMA14!J21)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SUM(HESAPLAMA14!J28)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SUM(HESAPLAMA14!J26-HESAPLAMA14!AE8)</f>
        <v>116</v>
      </c>
      <c r="BO54" s="231">
        <f>SUM(HESAPLAMA14!J26)</f>
        <v>139</v>
      </c>
      <c r="BP54" s="231"/>
      <c r="BQ54" s="231"/>
      <c r="BS54" s="16"/>
    </row>
    <row r="55" spans="2:77" ht="7.5" customHeight="1" x14ac:dyDescent="0.25">
      <c r="B55" s="231">
        <f>SUM(HESAPLAMA14!J20)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SUM(HESAPLAMA14!J25)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SUM(HESAPLAMA14!J19)</f>
        <v>92</v>
      </c>
      <c r="W66" s="174"/>
      <c r="X66" s="174"/>
      <c r="Y66" s="174"/>
      <c r="Z66" s="174"/>
      <c r="AA66" s="174"/>
      <c r="AO66" s="183">
        <f>SUM(HESAPLAMA14!J15+HESAPLAMA14!Y8+HESAPLAMA14!Y8)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SUM(HESAPLAMA14!J13)</f>
        <v>0</v>
      </c>
      <c r="W75" s="240"/>
      <c r="X75" s="240"/>
      <c r="Y75" s="240"/>
      <c r="Z75" s="240"/>
      <c r="AA75" s="240"/>
      <c r="BC75" s="240">
        <f>SUM(HESAPLAMA14!J12)</f>
        <v>0</v>
      </c>
      <c r="BD75" s="240"/>
      <c r="BE75" s="240"/>
      <c r="BF75" s="240"/>
      <c r="BG75" s="240"/>
      <c r="BM75" s="235">
        <f>SUM(HESAPLAMA14!AE8)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SUM(HESAPLAMA14!O14+HESAPLAMA14!O13+HESAPLAMA14!O12)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SUM(HESAPLAMA14!J15)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SUM(HESAPLAMA14!J14)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SUM(HESAPLAMA14!J13)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SUM(HESAPLAMA14!J12)</f>
        <v>0</v>
      </c>
      <c r="AT98" s="231"/>
      <c r="BS98" s="16"/>
    </row>
    <row r="99" spans="2:71" ht="7.5" customHeight="1" x14ac:dyDescent="0.25">
      <c r="B99" s="232">
        <f>SUM(HESAPLAMA14!J14)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142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(HESAPLAMA14!AP34)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(HESAPLAMA14!AP36)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(HESAPLAMA14!AP38)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(HESAPLAMA14!AP40)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(HESAPLAMA14!AR20)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SUM(HESAPLAMA14!Q8)</f>
        <v>0</v>
      </c>
      <c r="BA129" s="212"/>
      <c r="BB129" s="212"/>
      <c r="BC129" s="212"/>
      <c r="BD129" s="212"/>
      <c r="BE129" s="213" t="str">
        <f>(HESAPLAMA14!BA8)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(HESAPLAMA14!AR22)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SUM(HESAPLAMA14!AN13)*$AZ$129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CONCATENATE(HESAPLAMA14!M12,"*",HESAPLAMA14!O12,"*",HESAPLAMA14!J12)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(HESAPLAMA14!A12)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SUM(HESAPLAMA14!Q12)*$AZ$129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CONCATENATE(HESAPLAMA14!M13,"*",HESAPLAMA14!O13,"*",HESAPLAMA14!J13)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(HESAPLAMA14!A13)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SUM(HESAPLAMA14!Q13)*$AZ$129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CONCATENATE(HESAPLAMA14!M14,"*",HESAPLAMA14!O14,"*",HESAPLAMA14!J14)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(HESAPLAMA14!A14)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SUM(HESAPLAMA14!Q14)*$AZ$129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SUM(HESAPLAMA14!X12)*$AZ$129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CONCATENATE(HESAPLAMA14!M19,"*",HESAPLAMA14!O19,"*",HESAPLAMA14!J19)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(HESAPLAMA14!A19)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SUM(HESAPLAMA14!S19)*$AZ$129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CONCATENATE(HESAPLAMA14!M20,"*",HESAPLAMA14!O20,"*",HESAPLAMA14!J20)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(HESAPLAMA14!A20)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SUM(HESAPLAMA14!S20)*$AZ$129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CONCATENATE(HESAPLAMA14!M21,"*",HESAPLAMA14!O21,"*",HESAPLAMA14!J22)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(HESAPLAMA14!A21)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SUM(HESAPLAMA14!S21)*$AZ$129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SUM(HESAPLAMA14!X19)*$AZ$129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CONCATENATE(HESAPLAMA14!M32,"*",HESAPLAMA14!O32,"*",HESAPLAMA14!J32)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(HESAPLAMA14!A32)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SUM(HESAPLAMA14!Q32)*$AZ$129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CONCATENATE(HESAPLAMA14!M33,"*",HESAPLAMA14!O33,"*",HESAPLAMA14!J33)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(HESAPLAMA14!A33)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SUM(HESAPLAMA14!Q33)*$AZ$129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CONCATENATE(HESAPLAMA14!M34,"*",HESAPLAMA14!O34,"*",HESAPLAMA14!L35)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(HESAPLAMA14!A34)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SUM(HESAPLAMA14!Q34)*$AZ$129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SUM(HESAPLAMA14!X32)*$AZ$129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CONCATENATE(HESAPLAMA14!M25,"*",HESAPLAMA14!O25,"*",HESAPLAMA14!J25)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(HESAPLAMA14!A25)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SUM(HESAPLAMA14!S25)*$AZ$129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CONCATENATE(HESAPLAMA14!M26,"*",HESAPLAMA14!O26,"*",HESAPLAMA14!J26)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(HESAPLAMA14!A26)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SUM(HESAPLAMA14!S26)*$AZ$129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CONCATENATE(HESAPLAMA14!M27,"*",HESAPLAMA14!O27,"*",HESAPLAMA14!J27)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(HESAPLAMA14!A27)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SUM(HESAPLAMA14!S27)*$AZ$129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CONCATENATE(HESAPLAMA14!M34,"*",HESAPLAMA14!O28,"*",HESAPLAMA14!K29)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(HESAPLAMA14!A28)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SUM(HESAPLAMA14!S28)*$AZ$129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SUM(HESAPLAMA14!X25)*$AZ$129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SUM(HESAPLAMA14!AP15)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SUM(HESAPLAMA14!AR15)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SUM(HESAPLAMA14!AN15)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BO116:BR116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BC65:BG66"/>
    <mergeCell ref="AO66:AQ68"/>
    <mergeCell ref="AN38:AQ39"/>
    <mergeCell ref="V44:AC45"/>
    <mergeCell ref="BD44:BK45"/>
    <mergeCell ref="R47:Y48"/>
    <mergeCell ref="Z47:AG48"/>
    <mergeCell ref="AZ47:BG48"/>
    <mergeCell ref="BH47:BO48"/>
    <mergeCell ref="W38:AB41"/>
    <mergeCell ref="V66:AA69"/>
    <mergeCell ref="V14:AC15"/>
    <mergeCell ref="R17:Y18"/>
    <mergeCell ref="Z17:AG18"/>
    <mergeCell ref="C25:E29"/>
    <mergeCell ref="AT25:AU29"/>
    <mergeCell ref="AU54:AU58"/>
    <mergeCell ref="BO54:BQ58"/>
    <mergeCell ref="B55:D59"/>
    <mergeCell ref="A1:E3"/>
    <mergeCell ref="F1:J3"/>
    <mergeCell ref="BO1:BR2"/>
  </mergeCells>
  <hyperlinks>
    <hyperlink ref="A1:E3" location="GİRİŞ!A1" display="GİRİŞ" xr:uid="{00000000-0004-0000-0F00-000000000000}"/>
    <hyperlink ref="F1:J3" location="'AMBALAJ LİSTESİ'!A1" display="AMBALAJ LİSTESİ" xr:uid="{00000000-0004-0000-0F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8" man="1"/>
  </rowBreaks>
  <drawing r:id="rId3"/>
  <legacyDrawingHF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ayfa31">
    <tabColor rgb="FFFF0000"/>
  </sheetPr>
  <dimension ref="A1:BY284"/>
  <sheetViews>
    <sheetView showZeros="0" topLeftCell="A36" zoomScaleNormal="100" workbookViewId="0">
      <selection activeCell="BT49" sqref="BT49:BT50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143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SUM(HESAPLAMA15!J34)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SUM(HESAPLAMA15!J33)</f>
        <v>92</v>
      </c>
      <c r="D25" s="232"/>
      <c r="E25" s="232"/>
      <c r="AT25" s="239">
        <f>SUM(HESAPLAMA15!J33-HESAPLAMA15!AE8-HESAPLAMA15!AE8)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SUM(HESAPLAMA15!J32)</f>
        <v>46</v>
      </c>
      <c r="X38" s="174"/>
      <c r="Y38" s="174"/>
      <c r="Z38" s="174"/>
      <c r="AA38" s="174"/>
      <c r="AB38" s="174"/>
      <c r="AN38" s="174">
        <f>SUM(HESAPLAMA15!J15)+25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SUM(HESAPLAMA15!J21)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SUM(HESAPLAMA15!J28)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SUM(HESAPLAMA15!J26-HESAPLAMA15!AE8)</f>
        <v>116</v>
      </c>
      <c r="BO54" s="231">
        <f>SUM(HESAPLAMA15!J26)</f>
        <v>139</v>
      </c>
      <c r="BP54" s="231"/>
      <c r="BQ54" s="231"/>
      <c r="BS54" s="16"/>
    </row>
    <row r="55" spans="2:77" ht="7.5" customHeight="1" x14ac:dyDescent="0.25">
      <c r="B55" s="231">
        <f>SUM(HESAPLAMA15!J20)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SUM(HESAPLAMA15!J25)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SUM(HESAPLAMA15!J19)</f>
        <v>92</v>
      </c>
      <c r="W66" s="174"/>
      <c r="X66" s="174"/>
      <c r="Y66" s="174"/>
      <c r="Z66" s="174"/>
      <c r="AA66" s="174"/>
      <c r="AO66" s="183">
        <f>SUM(HESAPLAMA15!J15+HESAPLAMA15!Y8+HESAPLAMA15!Y8)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SUM(HESAPLAMA15!J13)</f>
        <v>0</v>
      </c>
      <c r="W75" s="240"/>
      <c r="X75" s="240"/>
      <c r="Y75" s="240"/>
      <c r="Z75" s="240"/>
      <c r="AA75" s="240"/>
      <c r="BC75" s="240">
        <f>SUM(HESAPLAMA15!J12)</f>
        <v>0</v>
      </c>
      <c r="BD75" s="240"/>
      <c r="BE75" s="240"/>
      <c r="BF75" s="240"/>
      <c r="BG75" s="240"/>
      <c r="BM75" s="235">
        <f>SUM(HESAPLAMA15!AE8)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SUM(HESAPLAMA15!O14+HESAPLAMA15!O13+HESAPLAMA15!O12)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SUM(HESAPLAMA15!J15)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SUM(HESAPLAMA15!J14)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SUM(HESAPLAMA15!J13)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SUM(HESAPLAMA15!J12)</f>
        <v>0</v>
      </c>
      <c r="AT98" s="231"/>
      <c r="BS98" s="16"/>
    </row>
    <row r="99" spans="2:71" ht="7.5" customHeight="1" x14ac:dyDescent="0.25">
      <c r="B99" s="232">
        <f>SUM(HESAPLAMA15!J14)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144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(HESAPLAMA15!AP34)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(HESAPLAMA15!AP36)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(HESAPLAMA15!AP38)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(HESAPLAMA15!AP40)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(HESAPLAMA15!AR20)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SUM(HESAPLAMA15!Q8)</f>
        <v>0</v>
      </c>
      <c r="BA129" s="212"/>
      <c r="BB129" s="212"/>
      <c r="BC129" s="212"/>
      <c r="BD129" s="212"/>
      <c r="BE129" s="213" t="str">
        <f>(HESAPLAMA15!BA8)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(HESAPLAMA15!AR22)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SUM(HESAPLAMA15!AN13)*$AZ$129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CONCATENATE(HESAPLAMA15!M12,"*",HESAPLAMA15!O12,"*",HESAPLAMA15!J12)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(HESAPLAMA15!A12)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SUM(HESAPLAMA15!Q12)*$AZ$129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CONCATENATE(HESAPLAMA15!M13,"*",HESAPLAMA15!O13,"*",HESAPLAMA15!J13)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(HESAPLAMA15!A13)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SUM(HESAPLAMA15!Q13)*$AZ$129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CONCATENATE(HESAPLAMA15!M14,"*",HESAPLAMA15!O14,"*",HESAPLAMA15!J14)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(HESAPLAMA15!A14)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SUM(HESAPLAMA15!Q14)*$AZ$129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SUM(HESAPLAMA15!X12)*$AZ$129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CONCATENATE(HESAPLAMA15!M19,"*",HESAPLAMA15!O19,"*",HESAPLAMA15!J19)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(HESAPLAMA15!A19)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SUM(HESAPLAMA15!S19)*$AZ$129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CONCATENATE(HESAPLAMA15!M20,"*",HESAPLAMA15!O20,"*",HESAPLAMA15!J20)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(HESAPLAMA15!A20)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SUM(HESAPLAMA15!S20)*$AZ$129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CONCATENATE(HESAPLAMA15!M21,"*",HESAPLAMA15!O21,"*",HESAPLAMA15!J22)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(HESAPLAMA15!A21)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SUM(HESAPLAMA15!S21)*$AZ$129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SUM(HESAPLAMA15!X19)*$AZ$129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CONCATENATE(HESAPLAMA15!M32,"*",HESAPLAMA15!O32,"*",HESAPLAMA15!J32)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(HESAPLAMA15!A32)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SUM(HESAPLAMA15!Q32)*$AZ$129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CONCATENATE(HESAPLAMA15!M33,"*",HESAPLAMA15!O33,"*",HESAPLAMA15!J33)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(HESAPLAMA15!A33)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SUM(HESAPLAMA15!Q33)*$AZ$129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CONCATENATE(HESAPLAMA15!M34,"*",HESAPLAMA15!O34,"*",HESAPLAMA15!L35)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(HESAPLAMA15!A34)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SUM(HESAPLAMA15!Q34)*$AZ$129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SUM(HESAPLAMA15!X32)*$AZ$129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CONCATENATE(HESAPLAMA15!M25,"*",HESAPLAMA15!O25,"*",HESAPLAMA15!J25)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(HESAPLAMA15!A25)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SUM(HESAPLAMA15!S25)*$AZ$129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CONCATENATE(HESAPLAMA15!M26,"*",HESAPLAMA15!O26,"*",HESAPLAMA15!J26)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(HESAPLAMA15!A26)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SUM(HESAPLAMA15!S26)*$AZ$129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CONCATENATE(HESAPLAMA15!M27,"*",HESAPLAMA15!O27,"*",HESAPLAMA15!J27)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(HESAPLAMA15!A27)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SUM(HESAPLAMA15!S27)*$AZ$129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CONCATENATE(HESAPLAMA15!M34,"*",HESAPLAMA15!O28,"*",HESAPLAMA15!K29)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(HESAPLAMA15!A28)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SUM(HESAPLAMA15!S28)*$AZ$129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SUM(HESAPLAMA15!X25)*$AZ$129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SUM(HESAPLAMA15!AP15)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SUM(HESAPLAMA15!AR15)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SUM(HESAPLAMA15!AN15)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BO116:BR116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BC65:BG66"/>
    <mergeCell ref="AO66:AQ68"/>
    <mergeCell ref="AN38:AQ39"/>
    <mergeCell ref="V44:AC45"/>
    <mergeCell ref="BD44:BK45"/>
    <mergeCell ref="R47:Y48"/>
    <mergeCell ref="Z47:AG48"/>
    <mergeCell ref="AZ47:BG48"/>
    <mergeCell ref="BH47:BO48"/>
    <mergeCell ref="V66:AA69"/>
    <mergeCell ref="W38:AB40"/>
    <mergeCell ref="V14:AC15"/>
    <mergeCell ref="R17:Y18"/>
    <mergeCell ref="Z17:AG18"/>
    <mergeCell ref="C25:E29"/>
    <mergeCell ref="AT25:AU29"/>
    <mergeCell ref="AU54:AU58"/>
    <mergeCell ref="BO54:BQ58"/>
    <mergeCell ref="B55:D59"/>
    <mergeCell ref="A1:E3"/>
    <mergeCell ref="F1:J3"/>
    <mergeCell ref="BO1:BR2"/>
  </mergeCells>
  <hyperlinks>
    <hyperlink ref="A1:E3" location="GİRİŞ!A1" display="GİRİŞ" xr:uid="{00000000-0004-0000-1000-000000000000}"/>
    <hyperlink ref="F1:J3" location="'AMBALAJ LİSTESİ'!A1" display="AMBALAJ LİSTESİ" xr:uid="{00000000-0004-0000-10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8" man="1"/>
  </rowBreaks>
  <drawing r:id="rId3"/>
  <legacyDrawingHF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ayfa35">
    <tabColor rgb="FFFF0000"/>
  </sheetPr>
  <dimension ref="A1:BY284"/>
  <sheetViews>
    <sheetView showZeros="0" zoomScaleNormal="100" workbookViewId="0">
      <selection activeCell="BW36" sqref="BW36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145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SUM(HESAPLAMA16!J34)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SUM(HESAPLAMA16!J33)</f>
        <v>92</v>
      </c>
      <c r="D25" s="232"/>
      <c r="E25" s="232"/>
      <c r="AT25" s="239">
        <f>SUM(HESAPLAMA16!J33-HESAPLAMA16!AE8-HESAPLAMA16!AE8)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SUM(HESAPLAMA16!J32)</f>
        <v>46</v>
      </c>
      <c r="X38" s="174"/>
      <c r="Y38" s="174"/>
      <c r="Z38" s="174"/>
      <c r="AA38" s="174"/>
      <c r="AB38" s="174"/>
      <c r="AN38" s="174">
        <f>SUM(HESAPLAMA16!J15)+25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SUM(HESAPLAMA16!J21)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SUM(HESAPLAMA16!J28)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SUM(HESAPLAMA16!J26-HESAPLAMA16!AE8)</f>
        <v>116</v>
      </c>
      <c r="BO54" s="231">
        <f>SUM(HESAPLAMA16!J26)</f>
        <v>139</v>
      </c>
      <c r="BP54" s="231"/>
      <c r="BQ54" s="231"/>
      <c r="BS54" s="16"/>
    </row>
    <row r="55" spans="2:77" ht="7.5" customHeight="1" x14ac:dyDescent="0.25">
      <c r="B55" s="231">
        <f>SUM(HESAPLAMA16!J20)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SUM(HESAPLAMA16!J25)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SUM(HESAPLAMA16!J19)</f>
        <v>92</v>
      </c>
      <c r="W66" s="174"/>
      <c r="X66" s="174"/>
      <c r="Y66" s="174"/>
      <c r="Z66" s="174"/>
      <c r="AA66" s="174"/>
      <c r="AO66" s="183">
        <f>SUM(HESAPLAMA16!J15+HESAPLAMA16!Y8+HESAPLAMA16!Y8)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SUM(HESAPLAMA16!J13)</f>
        <v>0</v>
      </c>
      <c r="W75" s="240"/>
      <c r="X75" s="240"/>
      <c r="Y75" s="240"/>
      <c r="Z75" s="240"/>
      <c r="AA75" s="240"/>
      <c r="BC75" s="240">
        <f>SUM(HESAPLAMA16!J12)</f>
        <v>0</v>
      </c>
      <c r="BD75" s="240"/>
      <c r="BE75" s="240"/>
      <c r="BF75" s="240"/>
      <c r="BG75" s="240"/>
      <c r="BM75" s="235">
        <f>SUM(HESAPLAMA16!AE8)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SUM(HESAPLAMA16!O14+HESAPLAMA16!O13+HESAPLAMA16!O12)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SUM(HESAPLAMA16!J15)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SUM(HESAPLAMA16!J14)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SUM(HESAPLAMA16!J13)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SUM(HESAPLAMA16!J12)</f>
        <v>0</v>
      </c>
      <c r="AT98" s="231"/>
      <c r="BS98" s="16"/>
    </row>
    <row r="99" spans="2:71" ht="7.5" customHeight="1" x14ac:dyDescent="0.25">
      <c r="B99" s="232">
        <f>SUM(HESAPLAMA16!J14)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146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(HESAPLAMA16!AP34)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(HESAPLAMA16!AP36)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(HESAPLAMA16!AP38)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(HESAPLAMA16!AP40)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(HESAPLAMA16!AR20)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SUM(HESAPLAMA16!Q8)</f>
        <v>0</v>
      </c>
      <c r="BA129" s="212"/>
      <c r="BB129" s="212"/>
      <c r="BC129" s="212"/>
      <c r="BD129" s="212"/>
      <c r="BE129" s="213" t="str">
        <f>(HESAPLAMA16!BA8)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(HESAPLAMA16!AR22)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SUM(HESAPLAMA16!AN13)*$AZ$129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CONCATENATE(HESAPLAMA16!M12,"*",HESAPLAMA16!O12,"*",HESAPLAMA16!J12)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(HESAPLAMA16!A12)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SUM(HESAPLAMA16!Q12)*$AZ$129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CONCATENATE(HESAPLAMA16!M13,"*",HESAPLAMA16!O13,"*",HESAPLAMA16!J13)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(HESAPLAMA16!A13)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SUM(HESAPLAMA16!Q13)*$AZ$129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CONCATENATE(HESAPLAMA16!M14,"*",HESAPLAMA16!O14,"*",HESAPLAMA16!J14)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(HESAPLAMA16!A14)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SUM(HESAPLAMA16!Q14)*$AZ$129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SUM(HESAPLAMA16!X12)*$AZ$129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CONCATENATE(HESAPLAMA16!M19,"*",HESAPLAMA16!O19,"*",HESAPLAMA16!J19)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(HESAPLAMA16!A19)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SUM(HESAPLAMA16!S19)*$AZ$129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CONCATENATE(HESAPLAMA16!M20,"*",HESAPLAMA16!O20,"*",HESAPLAMA16!J20)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(HESAPLAMA16!A20)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SUM(HESAPLAMA16!S20)*$AZ$129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CONCATENATE(HESAPLAMA16!M21,"*",HESAPLAMA16!O21,"*",HESAPLAMA16!J22)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(HESAPLAMA16!A21)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SUM(HESAPLAMA16!S21)*$AZ$129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SUM(HESAPLAMA16!X19)*$AZ$129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CONCATENATE(HESAPLAMA16!M32,"*",HESAPLAMA16!O32,"*",HESAPLAMA16!J32)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(HESAPLAMA16!A32)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SUM(HESAPLAMA16!Q32)*$AZ$129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CONCATENATE(HESAPLAMA16!M33,"*",HESAPLAMA16!O33,"*",HESAPLAMA16!J33)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(HESAPLAMA16!A33)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SUM(HESAPLAMA16!Q33)*$AZ$129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CONCATENATE(HESAPLAMA16!M34,"*",HESAPLAMA16!O34,"*",HESAPLAMA16!L35)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(HESAPLAMA16!A34)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SUM(HESAPLAMA16!Q34)*$AZ$129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SUM(HESAPLAMA16!X32)*$AZ$129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CONCATENATE(HESAPLAMA16!M25,"*",HESAPLAMA16!O25,"*",HESAPLAMA16!J25)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(HESAPLAMA16!A25)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SUM(HESAPLAMA16!S25)*$AZ$129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CONCATENATE(HESAPLAMA16!M26,"*",HESAPLAMA16!O26,"*",HESAPLAMA16!J26)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(HESAPLAMA16!A26)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SUM(HESAPLAMA16!S26)*$AZ$129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CONCATENATE(HESAPLAMA16!M27,"*",HESAPLAMA16!O27,"*",HESAPLAMA16!J27)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(HESAPLAMA16!A27)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SUM(HESAPLAMA16!S27)*$AZ$129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CONCATENATE(HESAPLAMA16!M34,"*",HESAPLAMA16!O28,"*",HESAPLAMA16!K29)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(HESAPLAMA16!A28)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SUM(HESAPLAMA16!S28)*$AZ$129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SUM(HESAPLAMA16!X25)*$AZ$129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SUM(HESAPLAMA16!AP15)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SUM(HESAPLAMA16!AR15)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SUM(HESAPLAMA16!AN15)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W38:AB40"/>
    <mergeCell ref="BO1:BR2"/>
    <mergeCell ref="BO116:BR116"/>
    <mergeCell ref="C25:E29"/>
    <mergeCell ref="AT25:AU29"/>
    <mergeCell ref="AN38:AQ39"/>
    <mergeCell ref="V44:AC45"/>
    <mergeCell ref="BD44:BK45"/>
    <mergeCell ref="R47:Y48"/>
    <mergeCell ref="Z47:AG48"/>
    <mergeCell ref="AZ47:BG48"/>
    <mergeCell ref="BH47:BO48"/>
    <mergeCell ref="V14:AC15"/>
    <mergeCell ref="R17:Y18"/>
    <mergeCell ref="Z17:AG18"/>
    <mergeCell ref="F72:AQ73"/>
    <mergeCell ref="AW72:BM73"/>
    <mergeCell ref="V75:AA77"/>
    <mergeCell ref="BC75:BG77"/>
    <mergeCell ref="BM75:BO76"/>
    <mergeCell ref="AS79:AT81"/>
    <mergeCell ref="AU54:AU58"/>
    <mergeCell ref="BO54:BQ58"/>
    <mergeCell ref="V66:AA69"/>
    <mergeCell ref="A126:R126"/>
    <mergeCell ref="T126:BR126"/>
    <mergeCell ref="A128:R128"/>
    <mergeCell ref="S128:AB128"/>
    <mergeCell ref="AC128:AF128"/>
    <mergeCell ref="AZ128:BD128"/>
    <mergeCell ref="BE128:BP128"/>
    <mergeCell ref="AG131:AY131"/>
    <mergeCell ref="B55:D59"/>
    <mergeCell ref="BC65:BG66"/>
    <mergeCell ref="AO66:AQ68"/>
    <mergeCell ref="A123:R123"/>
    <mergeCell ref="T123:BR123"/>
    <mergeCell ref="A124:R124"/>
    <mergeCell ref="T124:BR124"/>
    <mergeCell ref="A125:R125"/>
    <mergeCell ref="T125:BR125"/>
    <mergeCell ref="F83:J84"/>
    <mergeCell ref="BC84:BH85"/>
    <mergeCell ref="F86:AP87"/>
    <mergeCell ref="V88:Z89"/>
    <mergeCell ref="AS98:AT102"/>
    <mergeCell ref="B99:C102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A135:R135"/>
    <mergeCell ref="S135:AB135"/>
    <mergeCell ref="AC135:AF135"/>
    <mergeCell ref="AG135:AY135"/>
    <mergeCell ref="AZ135:BD135"/>
    <mergeCell ref="BE135:BP135"/>
    <mergeCell ref="BE133:BP133"/>
    <mergeCell ref="A134:R134"/>
    <mergeCell ref="S134:AB134"/>
    <mergeCell ref="AC134:AF134"/>
    <mergeCell ref="AG134:AY134"/>
    <mergeCell ref="AZ134:BD134"/>
    <mergeCell ref="BE134:BP134"/>
    <mergeCell ref="A133:R133"/>
    <mergeCell ref="S133:AB133"/>
    <mergeCell ref="AC133:AF133"/>
    <mergeCell ref="AG133:AY133"/>
    <mergeCell ref="AZ133:BD133"/>
    <mergeCell ref="A139:R139"/>
    <mergeCell ref="S139:AB139"/>
    <mergeCell ref="AC139:AF139"/>
    <mergeCell ref="AG139:AY139"/>
    <mergeCell ref="AZ139:BD139"/>
    <mergeCell ref="BE139:BP139"/>
    <mergeCell ref="A137:R137"/>
    <mergeCell ref="S137:AB137"/>
    <mergeCell ref="AC137:AF137"/>
    <mergeCell ref="AG137:AY137"/>
    <mergeCell ref="AZ137:BD137"/>
    <mergeCell ref="BE137:BP137"/>
    <mergeCell ref="A141:R141"/>
    <mergeCell ref="S141:AB141"/>
    <mergeCell ref="AC141:AF141"/>
    <mergeCell ref="AG141:AY141"/>
    <mergeCell ref="AZ141:BD141"/>
    <mergeCell ref="BE141:BP141"/>
    <mergeCell ref="A140:R140"/>
    <mergeCell ref="S140:AB140"/>
    <mergeCell ref="AC140:AF140"/>
    <mergeCell ref="AG140:AY140"/>
    <mergeCell ref="AZ140:BD140"/>
    <mergeCell ref="BE140:BP140"/>
    <mergeCell ref="A143:R143"/>
    <mergeCell ref="S143:AB143"/>
    <mergeCell ref="AC143:AF143"/>
    <mergeCell ref="AG143:AY143"/>
    <mergeCell ref="AZ143:BD143"/>
    <mergeCell ref="BE143:BP143"/>
    <mergeCell ref="A142:R142"/>
    <mergeCell ref="S142:AB142"/>
    <mergeCell ref="AC142:AF142"/>
    <mergeCell ref="AG142:AY142"/>
    <mergeCell ref="AZ142:BD142"/>
    <mergeCell ref="BE142:BP142"/>
    <mergeCell ref="A146:R146"/>
    <mergeCell ref="S146:AB146"/>
    <mergeCell ref="AC146:AF146"/>
    <mergeCell ref="AG146:AY146"/>
    <mergeCell ref="AZ146:BD146"/>
    <mergeCell ref="BE146:BP146"/>
    <mergeCell ref="A145:R145"/>
    <mergeCell ref="S145:AB145"/>
    <mergeCell ref="AC145:AF145"/>
    <mergeCell ref="AG145:AY145"/>
    <mergeCell ref="AZ145:BD145"/>
    <mergeCell ref="BE145:BP145"/>
    <mergeCell ref="A148:R148"/>
    <mergeCell ref="S148:AB148"/>
    <mergeCell ref="AC148:AF148"/>
    <mergeCell ref="AG148:AY148"/>
    <mergeCell ref="AZ148:BD148"/>
    <mergeCell ref="BE148:BP148"/>
    <mergeCell ref="A147:R147"/>
    <mergeCell ref="S147:AB147"/>
    <mergeCell ref="AC147:AF147"/>
    <mergeCell ref="AG147:AY147"/>
    <mergeCell ref="AZ147:BD147"/>
    <mergeCell ref="BE147:BP147"/>
    <mergeCell ref="AG151:AY151"/>
    <mergeCell ref="AZ151:BD151"/>
    <mergeCell ref="BE151:BP151"/>
    <mergeCell ref="A150:R150"/>
    <mergeCell ref="S150:AB150"/>
    <mergeCell ref="AC150:AF150"/>
    <mergeCell ref="AG150:AY150"/>
    <mergeCell ref="AZ150:BD150"/>
    <mergeCell ref="BE150:BP150"/>
    <mergeCell ref="AB174:AG174"/>
    <mergeCell ref="A1:E3"/>
    <mergeCell ref="F1:J3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</mergeCells>
  <hyperlinks>
    <hyperlink ref="A1:E3" location="GİRİŞ!A1" display="GİRİŞ" xr:uid="{00000000-0004-0000-1100-000000000000}"/>
    <hyperlink ref="F1:J3" location="'AMBALAJ LİSTESİ'!A1" display="AMBALAJ LİSTESİ" xr:uid="{00000000-0004-0000-11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8" man="1"/>
  </rowBreaks>
  <drawing r:id="rId3"/>
  <legacyDrawingHF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ayfa37">
    <tabColor rgb="FFFF0000"/>
  </sheetPr>
  <dimension ref="A1:BY284"/>
  <sheetViews>
    <sheetView showZeros="0" zoomScaleNormal="100" workbookViewId="0">
      <selection activeCell="BX13" sqref="BX13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147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SUM(HESAPLAMA17!J34)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SUM(HESAPLAMA17!J33)</f>
        <v>92</v>
      </c>
      <c r="D25" s="232"/>
      <c r="E25" s="232"/>
      <c r="AT25" s="239">
        <f>SUM(HESAPLAMA17!J33-HESAPLAMA17!AE8-HESAPLAMA17!AE8)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SUM(HESAPLAMA17!J32)</f>
        <v>46</v>
      </c>
      <c r="X38" s="174"/>
      <c r="Y38" s="174"/>
      <c r="Z38" s="174"/>
      <c r="AA38" s="174"/>
      <c r="AB38" s="174"/>
      <c r="AN38" s="174">
        <f>SUM(HESAPLAMA17!J15)+25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SUM(HESAPLAMA17!J21)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SUM(HESAPLAMA17!J28)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SUM(HESAPLAMA17!J26-HESAPLAMA17!AE8)</f>
        <v>116</v>
      </c>
      <c r="BO54" s="231">
        <f>SUM(HESAPLAMA17!J26)</f>
        <v>139</v>
      </c>
      <c r="BP54" s="231"/>
      <c r="BQ54" s="231"/>
      <c r="BS54" s="16"/>
    </row>
    <row r="55" spans="2:77" ht="7.5" customHeight="1" x14ac:dyDescent="0.25">
      <c r="B55" s="231">
        <f>SUM(HESAPLAMA17!J20)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SUM(HESAPLAMA17!J25)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SUM(HESAPLAMA17!J19)</f>
        <v>92</v>
      </c>
      <c r="W66" s="174"/>
      <c r="X66" s="174"/>
      <c r="Y66" s="174"/>
      <c r="Z66" s="174"/>
      <c r="AA66" s="174"/>
      <c r="AO66" s="183">
        <f>SUM(HESAPLAMA17!J15+HESAPLAMA17!Y8+HESAPLAMA17!Y8)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SUM(HESAPLAMA17!J13)</f>
        <v>0</v>
      </c>
      <c r="W75" s="240"/>
      <c r="X75" s="240"/>
      <c r="Y75" s="240"/>
      <c r="Z75" s="240"/>
      <c r="AA75" s="240"/>
      <c r="BC75" s="240">
        <f>SUM(HESAPLAMA17!J12)</f>
        <v>0</v>
      </c>
      <c r="BD75" s="240"/>
      <c r="BE75" s="240"/>
      <c r="BF75" s="240"/>
      <c r="BG75" s="240"/>
      <c r="BM75" s="235">
        <f>SUM(HESAPLAMA17!AE8)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SUM(HESAPLAMA17!O14+HESAPLAMA17!O13+HESAPLAMA17!O12)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SUM(HESAPLAMA17!J15)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SUM(HESAPLAMA17!J14)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SUM(HESAPLAMA17!J13)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SUM(HESAPLAMA17!J12)</f>
        <v>0</v>
      </c>
      <c r="AT98" s="231"/>
      <c r="BS98" s="16"/>
    </row>
    <row r="99" spans="2:71" ht="7.5" customHeight="1" x14ac:dyDescent="0.25">
      <c r="B99" s="232">
        <f>SUM(HESAPLAMA17!J14)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73" t="s">
        <v>148</v>
      </c>
      <c r="BP116" s="274"/>
      <c r="BQ116" s="274"/>
      <c r="BR116" s="27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(HESAPLAMA17!AP34)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(HESAPLAMA17!AP36)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(HESAPLAMA17!AP38)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(HESAPLAMA17!AP40)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(HESAPLAMA17!AR20)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SUM(HESAPLAMA17!Q8)</f>
        <v>0</v>
      </c>
      <c r="BA129" s="212"/>
      <c r="BB129" s="212"/>
      <c r="BC129" s="212"/>
      <c r="BD129" s="212"/>
      <c r="BE129" s="213" t="str">
        <f>(HESAPLAMA17!BA8)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(HESAPLAMA17!AR22)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SUM(HESAPLAMA17!AN13)*$AZ$129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CONCATENATE(HESAPLAMA17!M12,"*",HESAPLAMA17!O12,"*",HESAPLAMA17!J12)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(HESAPLAMA17!A12)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SUM(HESAPLAMA17!Q12)*$AZ$129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CONCATENATE(HESAPLAMA17!M13,"*",HESAPLAMA17!O13,"*",HESAPLAMA17!J13)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(HESAPLAMA17!A13)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SUM(HESAPLAMA17!Q13)*$AZ$129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CONCATENATE(HESAPLAMA17!M14,"*",HESAPLAMA17!O14,"*",HESAPLAMA17!J14)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(HESAPLAMA17!A14)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SUM(HESAPLAMA17!Q14)*$AZ$129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SUM(HESAPLAMA17!X12)*$AZ$129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CONCATENATE(HESAPLAMA17!M19,"*",HESAPLAMA17!O19,"*",HESAPLAMA17!J19)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(HESAPLAMA17!A19)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SUM(HESAPLAMA17!S19)*$AZ$129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CONCATENATE(HESAPLAMA17!M20,"*",HESAPLAMA17!O20,"*",HESAPLAMA17!J20)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(HESAPLAMA17!A20)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SUM(HESAPLAMA17!S20)*$AZ$129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CONCATENATE(HESAPLAMA17!M21,"*",HESAPLAMA17!O21,"*",HESAPLAMA17!J22)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(HESAPLAMA17!A21)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SUM(HESAPLAMA17!S21)*$AZ$129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SUM(HESAPLAMA17!X19)*$AZ$129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CONCATENATE(HESAPLAMA17!M32,"*",HESAPLAMA17!O32,"*",HESAPLAMA17!J32)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(HESAPLAMA17!A32)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SUM(HESAPLAMA17!Q32)*$AZ$129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CONCATENATE(HESAPLAMA17!M33,"*",HESAPLAMA17!O33,"*",HESAPLAMA17!J33)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(HESAPLAMA17!A33)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SUM(HESAPLAMA17!Q33)*$AZ$129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CONCATENATE(HESAPLAMA17!M34,"*",HESAPLAMA17!O34,"*",HESAPLAMA17!L35)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(HESAPLAMA17!A34)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SUM(HESAPLAMA17!Q34)*$AZ$129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SUM(HESAPLAMA17!X32)*$AZ$129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CONCATENATE(HESAPLAMA17!M25,"*",HESAPLAMA17!O25,"*",HESAPLAMA17!J25)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(HESAPLAMA17!A25)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SUM(HESAPLAMA17!S25)*$AZ$129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CONCATENATE(HESAPLAMA17!M26,"*",HESAPLAMA17!O26,"*",HESAPLAMA17!J26)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(HESAPLAMA17!A26)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SUM(HESAPLAMA17!S26)*$AZ$129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CONCATENATE(HESAPLAMA17!M27,"*",HESAPLAMA17!O27,"*",HESAPLAMA17!J27)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(HESAPLAMA17!A27)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SUM(HESAPLAMA17!S27)*$AZ$129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CONCATENATE(HESAPLAMA17!M34,"*",HESAPLAMA17!O28,"*",HESAPLAMA17!K29)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(HESAPLAMA17!A28)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SUM(HESAPLAMA17!S28)*$AZ$129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SUM(HESAPLAMA17!X25)*$AZ$129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SUM(HESAPLAMA17!AP15)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SUM(HESAPLAMA17!AR15)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SUM(HESAPLAMA17!AN15)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W38:AB40"/>
    <mergeCell ref="BO1:BR2"/>
    <mergeCell ref="BO116:BR116"/>
    <mergeCell ref="C25:E29"/>
    <mergeCell ref="AT25:AU29"/>
    <mergeCell ref="AN38:AQ39"/>
    <mergeCell ref="V44:AC45"/>
    <mergeCell ref="BD44:BK45"/>
    <mergeCell ref="R47:Y48"/>
    <mergeCell ref="Z47:AG48"/>
    <mergeCell ref="AZ47:BG48"/>
    <mergeCell ref="BH47:BO48"/>
    <mergeCell ref="V14:AC15"/>
    <mergeCell ref="R17:Y18"/>
    <mergeCell ref="Z17:AG18"/>
    <mergeCell ref="F72:AQ73"/>
    <mergeCell ref="AW72:BM73"/>
    <mergeCell ref="V75:AA77"/>
    <mergeCell ref="BC75:BG77"/>
    <mergeCell ref="BM75:BO76"/>
    <mergeCell ref="AS79:AT81"/>
    <mergeCell ref="AU54:AU58"/>
    <mergeCell ref="BO54:BQ58"/>
    <mergeCell ref="V66:AA69"/>
    <mergeCell ref="A126:R126"/>
    <mergeCell ref="T126:BR126"/>
    <mergeCell ref="A128:R128"/>
    <mergeCell ref="S128:AB128"/>
    <mergeCell ref="AC128:AF128"/>
    <mergeCell ref="AZ128:BD128"/>
    <mergeCell ref="BE128:BP128"/>
    <mergeCell ref="AG131:AY131"/>
    <mergeCell ref="B55:D59"/>
    <mergeCell ref="BC65:BG66"/>
    <mergeCell ref="AO66:AQ68"/>
    <mergeCell ref="A123:R123"/>
    <mergeCell ref="T123:BR123"/>
    <mergeCell ref="A124:R124"/>
    <mergeCell ref="T124:BR124"/>
    <mergeCell ref="A125:R125"/>
    <mergeCell ref="T125:BR125"/>
    <mergeCell ref="F83:J84"/>
    <mergeCell ref="BC84:BH85"/>
    <mergeCell ref="F86:AP87"/>
    <mergeCell ref="V88:Z89"/>
    <mergeCell ref="AS98:AT102"/>
    <mergeCell ref="B99:C102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A135:R135"/>
    <mergeCell ref="S135:AB135"/>
    <mergeCell ref="AC135:AF135"/>
    <mergeCell ref="AG135:AY135"/>
    <mergeCell ref="AZ135:BD135"/>
    <mergeCell ref="BE135:BP135"/>
    <mergeCell ref="BE133:BP133"/>
    <mergeCell ref="A134:R134"/>
    <mergeCell ref="S134:AB134"/>
    <mergeCell ref="AC134:AF134"/>
    <mergeCell ref="AG134:AY134"/>
    <mergeCell ref="AZ134:BD134"/>
    <mergeCell ref="BE134:BP134"/>
    <mergeCell ref="A133:R133"/>
    <mergeCell ref="S133:AB133"/>
    <mergeCell ref="AC133:AF133"/>
    <mergeCell ref="AG133:AY133"/>
    <mergeCell ref="AZ133:BD133"/>
    <mergeCell ref="A139:R139"/>
    <mergeCell ref="S139:AB139"/>
    <mergeCell ref="AC139:AF139"/>
    <mergeCell ref="AG139:AY139"/>
    <mergeCell ref="AZ139:BD139"/>
    <mergeCell ref="BE139:BP139"/>
    <mergeCell ref="A137:R137"/>
    <mergeCell ref="S137:AB137"/>
    <mergeCell ref="AC137:AF137"/>
    <mergeCell ref="AG137:AY137"/>
    <mergeCell ref="AZ137:BD137"/>
    <mergeCell ref="BE137:BP137"/>
    <mergeCell ref="A141:R141"/>
    <mergeCell ref="S141:AB141"/>
    <mergeCell ref="AC141:AF141"/>
    <mergeCell ref="AG141:AY141"/>
    <mergeCell ref="AZ141:BD141"/>
    <mergeCell ref="BE141:BP141"/>
    <mergeCell ref="A140:R140"/>
    <mergeCell ref="S140:AB140"/>
    <mergeCell ref="AC140:AF140"/>
    <mergeCell ref="AG140:AY140"/>
    <mergeCell ref="AZ140:BD140"/>
    <mergeCell ref="BE140:BP140"/>
    <mergeCell ref="A143:R143"/>
    <mergeCell ref="S143:AB143"/>
    <mergeCell ref="AC143:AF143"/>
    <mergeCell ref="AG143:AY143"/>
    <mergeCell ref="AZ143:BD143"/>
    <mergeCell ref="BE143:BP143"/>
    <mergeCell ref="A142:R142"/>
    <mergeCell ref="S142:AB142"/>
    <mergeCell ref="AC142:AF142"/>
    <mergeCell ref="AG142:AY142"/>
    <mergeCell ref="AZ142:BD142"/>
    <mergeCell ref="BE142:BP142"/>
    <mergeCell ref="A146:R146"/>
    <mergeCell ref="S146:AB146"/>
    <mergeCell ref="AC146:AF146"/>
    <mergeCell ref="AG146:AY146"/>
    <mergeCell ref="AZ146:BD146"/>
    <mergeCell ref="BE146:BP146"/>
    <mergeCell ref="A145:R145"/>
    <mergeCell ref="S145:AB145"/>
    <mergeCell ref="AC145:AF145"/>
    <mergeCell ref="AG145:AY145"/>
    <mergeCell ref="AZ145:BD145"/>
    <mergeCell ref="BE145:BP145"/>
    <mergeCell ref="A148:R148"/>
    <mergeCell ref="S148:AB148"/>
    <mergeCell ref="AC148:AF148"/>
    <mergeCell ref="AG148:AY148"/>
    <mergeCell ref="AZ148:BD148"/>
    <mergeCell ref="BE148:BP148"/>
    <mergeCell ref="A147:R147"/>
    <mergeCell ref="S147:AB147"/>
    <mergeCell ref="AC147:AF147"/>
    <mergeCell ref="AG147:AY147"/>
    <mergeCell ref="AZ147:BD147"/>
    <mergeCell ref="BE147:BP147"/>
    <mergeCell ref="AG151:AY151"/>
    <mergeCell ref="AZ151:BD151"/>
    <mergeCell ref="BE151:BP151"/>
    <mergeCell ref="A150:R150"/>
    <mergeCell ref="S150:AB150"/>
    <mergeCell ref="AC150:AF150"/>
    <mergeCell ref="AG150:AY150"/>
    <mergeCell ref="AZ150:BD150"/>
    <mergeCell ref="BE150:BP150"/>
    <mergeCell ref="AB174:AG174"/>
    <mergeCell ref="A1:E3"/>
    <mergeCell ref="F1:J3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</mergeCells>
  <hyperlinks>
    <hyperlink ref="A1:E3" location="GİRİŞ!A1" display="GİRİŞ" xr:uid="{00000000-0004-0000-1200-000000000000}"/>
    <hyperlink ref="F1:J3" location="'AMBALAJ LİSTESİ'!A1" display="AMBALAJ LİSTESİ" xr:uid="{00000000-0004-0000-12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8" man="1"/>
  </rowBreaks>
  <drawing r:id="rId3"/>
  <legacyDrawingHF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ayfa39">
    <tabColor rgb="FFFF0000"/>
  </sheetPr>
  <dimension ref="A1:BY284"/>
  <sheetViews>
    <sheetView showZeros="0" topLeftCell="A28" zoomScaleNormal="100" workbookViewId="0">
      <selection activeCell="BW51" sqref="BW51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149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SUM(HESAPLAMA18!J34)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SUM(HESAPLAMA18!J33)</f>
        <v>92</v>
      </c>
      <c r="D25" s="232"/>
      <c r="E25" s="232"/>
      <c r="AT25" s="239">
        <f>SUM(HESAPLAMA18!J33-HESAPLAMA18!AE8-HESAPLAMA18!AE8)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SUM(HESAPLAMA18!J32)</f>
        <v>46</v>
      </c>
      <c r="X38" s="174"/>
      <c r="Y38" s="174"/>
      <c r="Z38" s="174"/>
      <c r="AA38" s="174"/>
      <c r="AB38" s="174"/>
      <c r="AN38" s="174">
        <f>SUM(HESAPLAMA18!J15)+25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SUM(HESAPLAMA18!J21)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SUM(HESAPLAMA18!J28)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SUM(HESAPLAMA18!J26-HESAPLAMA18!AE8)</f>
        <v>116</v>
      </c>
      <c r="BO54" s="231">
        <f>SUM(HESAPLAMA18!J26)</f>
        <v>139</v>
      </c>
      <c r="BP54" s="231"/>
      <c r="BQ54" s="231"/>
      <c r="BS54" s="16"/>
    </row>
    <row r="55" spans="2:77" ht="7.5" customHeight="1" x14ac:dyDescent="0.25">
      <c r="B55" s="231">
        <f>SUM(HESAPLAMA18!J20)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SUM(HESAPLAMA18!J25)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SUM(HESAPLAMA18!J19)</f>
        <v>92</v>
      </c>
      <c r="W66" s="174"/>
      <c r="X66" s="174"/>
      <c r="Y66" s="174"/>
      <c r="Z66" s="174"/>
      <c r="AA66" s="174"/>
      <c r="AO66" s="183">
        <f>SUM(HESAPLAMA18!J15+HESAPLAMA18!Y8+HESAPLAMA18!Y8)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SUM(HESAPLAMA18!J13)</f>
        <v>0</v>
      </c>
      <c r="W75" s="240"/>
      <c r="X75" s="240"/>
      <c r="Y75" s="240"/>
      <c r="Z75" s="240"/>
      <c r="AA75" s="240"/>
      <c r="BC75" s="240">
        <f>SUM(HESAPLAMA18!J12)</f>
        <v>0</v>
      </c>
      <c r="BD75" s="240"/>
      <c r="BE75" s="240"/>
      <c r="BF75" s="240"/>
      <c r="BG75" s="240"/>
      <c r="BM75" s="235">
        <f>SUM(HESAPLAMA18!AE8)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SUM(HESAPLAMA18!O14+HESAPLAMA18!O13+HESAPLAMA18!O12)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SUM(HESAPLAMA18!J15)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SUM(HESAPLAMA18!J14)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SUM(HESAPLAMA18!J13)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SUM(HESAPLAMA18!J12)</f>
        <v>0</v>
      </c>
      <c r="AT98" s="231"/>
      <c r="BS98" s="16"/>
    </row>
    <row r="99" spans="2:71" ht="7.5" customHeight="1" x14ac:dyDescent="0.25">
      <c r="B99" s="232">
        <f>SUM(HESAPLAMA18!J14)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150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(HESAPLAMA18!AP34)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(HESAPLAMA18!AP36)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(HESAPLAMA18!AP38)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(HESAPLAMA18!AP40)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(HESAPLAMA18!AR20)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SUM(HESAPLAMA18!Q8)</f>
        <v>0</v>
      </c>
      <c r="BA129" s="212"/>
      <c r="BB129" s="212"/>
      <c r="BC129" s="212"/>
      <c r="BD129" s="212"/>
      <c r="BE129" s="213" t="str">
        <f>(HESAPLAMA18!BA8)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(HESAPLAMA18!AR22)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SUM(HESAPLAMA18!AN13)*$AZ$129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CONCATENATE(HESAPLAMA18!M12,"*",HESAPLAMA18!O12,"*",HESAPLAMA18!J12)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(HESAPLAMA18!A12)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SUM(HESAPLAMA18!Q12)*$AZ$129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CONCATENATE(HESAPLAMA18!M13,"*",HESAPLAMA18!O13,"*",HESAPLAMA18!J13)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(HESAPLAMA18!A13)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SUM(HESAPLAMA18!Q13)*$AZ$129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CONCATENATE(HESAPLAMA18!M14,"*",HESAPLAMA18!O14,"*",HESAPLAMA18!J14)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(HESAPLAMA18!A14)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SUM(HESAPLAMA18!Q14)*$AZ$129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SUM(HESAPLAMA18!X12)*$AZ$129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CONCATENATE(HESAPLAMA18!M19,"*",HESAPLAMA18!O19,"*",HESAPLAMA18!J19)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(HESAPLAMA18!A19)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SUM(HESAPLAMA18!S19)*$AZ$129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CONCATENATE(HESAPLAMA18!M20,"*",HESAPLAMA18!O20,"*",HESAPLAMA18!J20)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(HESAPLAMA18!A20)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SUM(HESAPLAMA18!S20)*$AZ$129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CONCATENATE(HESAPLAMA18!M21,"*",HESAPLAMA18!O21,"*",HESAPLAMA18!J22)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(HESAPLAMA18!A21)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SUM(HESAPLAMA18!S21)*$AZ$129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SUM(HESAPLAMA18!X19)*$AZ$129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CONCATENATE(HESAPLAMA18!M32,"*",HESAPLAMA18!O32,"*",HESAPLAMA18!J32)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(HESAPLAMA18!A32)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SUM(HESAPLAMA18!Q32)*$AZ$129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CONCATENATE(HESAPLAMA18!M33,"*",HESAPLAMA18!O33,"*",HESAPLAMA18!J33)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(HESAPLAMA18!A33)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SUM(HESAPLAMA18!Q33)*$AZ$129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CONCATENATE(HESAPLAMA18!M34,"*",HESAPLAMA18!O34,"*",HESAPLAMA18!L35)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(HESAPLAMA18!A34)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SUM(HESAPLAMA18!Q34)*$AZ$129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SUM(HESAPLAMA18!X32)*$AZ$129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CONCATENATE(HESAPLAMA18!M25,"*",HESAPLAMA18!O25,"*",HESAPLAMA18!J25)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(HESAPLAMA18!A25)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SUM(HESAPLAMA18!S25)*$AZ$129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CONCATENATE(HESAPLAMA18!M26,"*",HESAPLAMA18!O26,"*",HESAPLAMA18!J26)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(HESAPLAMA18!A26)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SUM(HESAPLAMA18!S26)*$AZ$129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CONCATENATE(HESAPLAMA18!M27,"*",HESAPLAMA18!O27,"*",HESAPLAMA18!J27)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(HESAPLAMA18!A27)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SUM(HESAPLAMA18!S27)*$AZ$129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CONCATENATE(HESAPLAMA18!M34,"*",HESAPLAMA18!O28,"*",HESAPLAMA18!K29)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(HESAPLAMA18!A28)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SUM(HESAPLAMA18!S28)*$AZ$129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SUM(HESAPLAMA18!X25)*$AZ$129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SUM(HESAPLAMA18!AP15)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SUM(HESAPLAMA18!AR15)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SUM(HESAPLAMA18!AN15)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V66:AA69"/>
    <mergeCell ref="BO1:BR2"/>
    <mergeCell ref="BO116:BR116"/>
    <mergeCell ref="C25:E29"/>
    <mergeCell ref="AT25:AU29"/>
    <mergeCell ref="AN38:AQ39"/>
    <mergeCell ref="V44:AC45"/>
    <mergeCell ref="BD44:BK45"/>
    <mergeCell ref="R47:Y48"/>
    <mergeCell ref="Z47:AG48"/>
    <mergeCell ref="AZ47:BG48"/>
    <mergeCell ref="BH47:BO48"/>
    <mergeCell ref="V14:AC15"/>
    <mergeCell ref="R17:Y18"/>
    <mergeCell ref="Z17:AG18"/>
    <mergeCell ref="F72:AQ73"/>
    <mergeCell ref="AW72:BM73"/>
    <mergeCell ref="V75:AA77"/>
    <mergeCell ref="BC75:BG77"/>
    <mergeCell ref="BM75:BO76"/>
    <mergeCell ref="AS79:AT81"/>
    <mergeCell ref="AU54:AU58"/>
    <mergeCell ref="BO54:BQ58"/>
    <mergeCell ref="W38:AB40"/>
    <mergeCell ref="A126:R126"/>
    <mergeCell ref="T126:BR126"/>
    <mergeCell ref="A128:R128"/>
    <mergeCell ref="S128:AB128"/>
    <mergeCell ref="AC128:AF128"/>
    <mergeCell ref="AZ128:BD128"/>
    <mergeCell ref="BE128:BP128"/>
    <mergeCell ref="AG131:AY131"/>
    <mergeCell ref="B55:D59"/>
    <mergeCell ref="BC65:BG66"/>
    <mergeCell ref="AO66:AQ68"/>
    <mergeCell ref="A123:R123"/>
    <mergeCell ref="T123:BR123"/>
    <mergeCell ref="A124:R124"/>
    <mergeCell ref="T124:BR124"/>
    <mergeCell ref="A125:R125"/>
    <mergeCell ref="T125:BR125"/>
    <mergeCell ref="F83:J84"/>
    <mergeCell ref="BC84:BH85"/>
    <mergeCell ref="F86:AP87"/>
    <mergeCell ref="V88:Z89"/>
    <mergeCell ref="AS98:AT102"/>
    <mergeCell ref="B99:C102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A135:R135"/>
    <mergeCell ref="S135:AB135"/>
    <mergeCell ref="AC135:AF135"/>
    <mergeCell ref="AG135:AY135"/>
    <mergeCell ref="AZ135:BD135"/>
    <mergeCell ref="BE135:BP135"/>
    <mergeCell ref="BE133:BP133"/>
    <mergeCell ref="A134:R134"/>
    <mergeCell ref="S134:AB134"/>
    <mergeCell ref="AC134:AF134"/>
    <mergeCell ref="AG134:AY134"/>
    <mergeCell ref="AZ134:BD134"/>
    <mergeCell ref="BE134:BP134"/>
    <mergeCell ref="A133:R133"/>
    <mergeCell ref="S133:AB133"/>
    <mergeCell ref="AC133:AF133"/>
    <mergeCell ref="AG133:AY133"/>
    <mergeCell ref="AZ133:BD133"/>
    <mergeCell ref="A139:R139"/>
    <mergeCell ref="S139:AB139"/>
    <mergeCell ref="AC139:AF139"/>
    <mergeCell ref="AG139:AY139"/>
    <mergeCell ref="AZ139:BD139"/>
    <mergeCell ref="BE139:BP139"/>
    <mergeCell ref="A137:R137"/>
    <mergeCell ref="S137:AB137"/>
    <mergeCell ref="AC137:AF137"/>
    <mergeCell ref="AG137:AY137"/>
    <mergeCell ref="AZ137:BD137"/>
    <mergeCell ref="BE137:BP137"/>
    <mergeCell ref="A141:R141"/>
    <mergeCell ref="S141:AB141"/>
    <mergeCell ref="AC141:AF141"/>
    <mergeCell ref="AG141:AY141"/>
    <mergeCell ref="AZ141:BD141"/>
    <mergeCell ref="BE141:BP141"/>
    <mergeCell ref="A140:R140"/>
    <mergeCell ref="S140:AB140"/>
    <mergeCell ref="AC140:AF140"/>
    <mergeCell ref="AG140:AY140"/>
    <mergeCell ref="AZ140:BD140"/>
    <mergeCell ref="BE140:BP140"/>
    <mergeCell ref="A143:R143"/>
    <mergeCell ref="S143:AB143"/>
    <mergeCell ref="AC143:AF143"/>
    <mergeCell ref="AG143:AY143"/>
    <mergeCell ref="AZ143:BD143"/>
    <mergeCell ref="BE143:BP143"/>
    <mergeCell ref="A142:R142"/>
    <mergeCell ref="S142:AB142"/>
    <mergeCell ref="AC142:AF142"/>
    <mergeCell ref="AG142:AY142"/>
    <mergeCell ref="AZ142:BD142"/>
    <mergeCell ref="BE142:BP142"/>
    <mergeCell ref="A146:R146"/>
    <mergeCell ref="S146:AB146"/>
    <mergeCell ref="AC146:AF146"/>
    <mergeCell ref="AG146:AY146"/>
    <mergeCell ref="AZ146:BD146"/>
    <mergeCell ref="BE146:BP146"/>
    <mergeCell ref="A145:R145"/>
    <mergeCell ref="S145:AB145"/>
    <mergeCell ref="AC145:AF145"/>
    <mergeCell ref="AG145:AY145"/>
    <mergeCell ref="AZ145:BD145"/>
    <mergeCell ref="BE145:BP145"/>
    <mergeCell ref="A148:R148"/>
    <mergeCell ref="S148:AB148"/>
    <mergeCell ref="AC148:AF148"/>
    <mergeCell ref="AG148:AY148"/>
    <mergeCell ref="AZ148:BD148"/>
    <mergeCell ref="BE148:BP148"/>
    <mergeCell ref="A147:R147"/>
    <mergeCell ref="S147:AB147"/>
    <mergeCell ref="AC147:AF147"/>
    <mergeCell ref="AG147:AY147"/>
    <mergeCell ref="AZ147:BD147"/>
    <mergeCell ref="BE147:BP147"/>
    <mergeCell ref="AG151:AY151"/>
    <mergeCell ref="AZ151:BD151"/>
    <mergeCell ref="BE151:BP151"/>
    <mergeCell ref="A150:R150"/>
    <mergeCell ref="S150:AB150"/>
    <mergeCell ref="AC150:AF150"/>
    <mergeCell ref="AG150:AY150"/>
    <mergeCell ref="AZ150:BD150"/>
    <mergeCell ref="BE150:BP150"/>
    <mergeCell ref="AB174:AG174"/>
    <mergeCell ref="A1:E3"/>
    <mergeCell ref="F1:J3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</mergeCells>
  <hyperlinks>
    <hyperlink ref="A1:E3" location="GİRİŞ!A1" display="GİRİŞ" xr:uid="{00000000-0004-0000-1300-000000000000}"/>
    <hyperlink ref="F1:J3" location="'AMBALAJ LİSTESİ'!A1" display="AMBALAJ LİSTESİ" xr:uid="{00000000-0004-0000-13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8" man="1"/>
  </rowBreaks>
  <drawing r:id="rId3"/>
  <legacyDrawingHF r:id="rId4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ayfa41">
    <tabColor rgb="FFFF0000"/>
  </sheetPr>
  <dimension ref="A1:BY284"/>
  <sheetViews>
    <sheetView showZeros="0" topLeftCell="A25" zoomScaleNormal="100" workbookViewId="0">
      <selection activeCell="V66" sqref="V66:AA69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151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SUM(HESAPLAMA19!J34)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SUM(HESAPLAMA19!J33)</f>
        <v>92</v>
      </c>
      <c r="D25" s="232"/>
      <c r="E25" s="232"/>
      <c r="AT25" s="239">
        <f>SUM(HESAPLAMA19!J33-HESAPLAMA19!AE8-HESAPLAMA19!AE8)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SUM(HESAPLAMA19!J32)</f>
        <v>46</v>
      </c>
      <c r="X38" s="174"/>
      <c r="Y38" s="174"/>
      <c r="Z38" s="174"/>
      <c r="AA38" s="174"/>
      <c r="AB38" s="174"/>
      <c r="AN38" s="174">
        <f>SUM(HESAPLAMA19!J15)+25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SUM(HESAPLAMA19!J21)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SUM(HESAPLAMA19!J28)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SUM(HESAPLAMA19!J26-HESAPLAMA19!AE8)</f>
        <v>116</v>
      </c>
      <c r="BO54" s="231">
        <f>SUM(HESAPLAMA19!J26)</f>
        <v>139</v>
      </c>
      <c r="BP54" s="231"/>
      <c r="BQ54" s="231"/>
      <c r="BS54" s="16"/>
    </row>
    <row r="55" spans="2:77" ht="7.5" customHeight="1" x14ac:dyDescent="0.25">
      <c r="B55" s="231">
        <f>SUM(HESAPLAMA19!J20)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SUM(HESAPLAMA19!J25)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SUM(HESAPLAMA19!J19)</f>
        <v>92</v>
      </c>
      <c r="W66" s="174"/>
      <c r="X66" s="174"/>
      <c r="Y66" s="174"/>
      <c r="Z66" s="174"/>
      <c r="AA66" s="174"/>
      <c r="AO66" s="183">
        <f>SUM(HESAPLAMA19!J15+HESAPLAMA19!Y8+HESAPLAMA19!Y8)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SUM(HESAPLAMA19!J13)</f>
        <v>0</v>
      </c>
      <c r="W75" s="240"/>
      <c r="X75" s="240"/>
      <c r="Y75" s="240"/>
      <c r="Z75" s="240"/>
      <c r="AA75" s="240"/>
      <c r="BC75" s="240">
        <f>SUM(HESAPLAMA19!J12)</f>
        <v>0</v>
      </c>
      <c r="BD75" s="240"/>
      <c r="BE75" s="240"/>
      <c r="BF75" s="240"/>
      <c r="BG75" s="240"/>
      <c r="BM75" s="235">
        <f>SUM(HESAPLAMA19!AE8)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SUM(HESAPLAMA19!O14+HESAPLAMA19!O13+HESAPLAMA19!O12)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SUM(HESAPLAMA19!J15)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SUM(HESAPLAMA19!J14)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SUM(HESAPLAMA19!J13)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SUM(HESAPLAMA19!J12)</f>
        <v>0</v>
      </c>
      <c r="AT98" s="231"/>
      <c r="BS98" s="16"/>
    </row>
    <row r="99" spans="2:71" ht="7.5" customHeight="1" x14ac:dyDescent="0.25">
      <c r="B99" s="232">
        <f>SUM(HESAPLAMA19!J14)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152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(HESAPLAMA19!AP34)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(HESAPLAMA19!AP36)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(HESAPLAMA19!AP38)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(HESAPLAMA19!AP40)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(HESAPLAMA19!AR20)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SUM(HESAPLAMA19!Q8)</f>
        <v>0</v>
      </c>
      <c r="BA129" s="212"/>
      <c r="BB129" s="212"/>
      <c r="BC129" s="212"/>
      <c r="BD129" s="212"/>
      <c r="BE129" s="213" t="str">
        <f>(HESAPLAMA19!BA8)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(HESAPLAMA19!AR22)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SUM(HESAPLAMA19!AN13)*$AZ$129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CONCATENATE(HESAPLAMA19!M12,"*",HESAPLAMA19!O12,"*",HESAPLAMA19!J12)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(HESAPLAMA19!A12)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SUM(HESAPLAMA19!Q12)*$AZ$129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CONCATENATE(HESAPLAMA19!M13,"*",HESAPLAMA19!O13,"*",HESAPLAMA19!J13)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(HESAPLAMA19!A13)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SUM(HESAPLAMA19!Q13)*$AZ$129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CONCATENATE(HESAPLAMA19!M14,"*",HESAPLAMA19!O14,"*",HESAPLAMA19!J14)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(HESAPLAMA19!A14)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SUM(HESAPLAMA19!Q14)*$AZ$129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SUM(HESAPLAMA19!X12)*$AZ$129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CONCATENATE(HESAPLAMA19!M19,"*",HESAPLAMA19!O19,"*",HESAPLAMA19!J19)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(HESAPLAMA19!A19)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SUM(HESAPLAMA19!S19)*$AZ$129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CONCATENATE(HESAPLAMA19!M20,"*",HESAPLAMA19!O20,"*",HESAPLAMA19!J20)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(HESAPLAMA19!A20)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SUM(HESAPLAMA19!S20)*$AZ$129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CONCATENATE(HESAPLAMA19!M21,"*",HESAPLAMA19!O21,"*",HESAPLAMA19!J22)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(HESAPLAMA19!A21)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SUM(HESAPLAMA19!S21)*$AZ$129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SUM(HESAPLAMA19!X19)*$AZ$129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CONCATENATE(HESAPLAMA19!M32,"*",HESAPLAMA19!O32,"*",HESAPLAMA19!J32)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(HESAPLAMA19!A32)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SUM(HESAPLAMA19!Q32)*$AZ$129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CONCATENATE(HESAPLAMA19!M33,"*",HESAPLAMA19!O33,"*",HESAPLAMA19!J33)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(HESAPLAMA19!A33)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SUM(HESAPLAMA19!Q33)*$AZ$129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CONCATENATE(HESAPLAMA19!M34,"*",HESAPLAMA19!O34,"*",HESAPLAMA19!L35)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(HESAPLAMA19!A34)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SUM(HESAPLAMA19!Q34)*$AZ$129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SUM(HESAPLAMA19!X32)*$AZ$129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CONCATENATE(HESAPLAMA19!M25,"*",HESAPLAMA19!O25,"*",HESAPLAMA19!J25)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(HESAPLAMA19!A25)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SUM(HESAPLAMA19!S25)*$AZ$129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CONCATENATE(HESAPLAMA19!M26,"*",HESAPLAMA19!O26,"*",HESAPLAMA19!J26)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(HESAPLAMA19!A26)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SUM(HESAPLAMA19!S26)*$AZ$129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CONCATENATE(HESAPLAMA19!M27,"*",HESAPLAMA19!O27,"*",HESAPLAMA19!J27)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(HESAPLAMA19!A27)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SUM(HESAPLAMA19!S27)*$AZ$129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CONCATENATE(HESAPLAMA19!M34,"*",HESAPLAMA19!O28,"*",HESAPLAMA19!K29)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(HESAPLAMA19!A28)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SUM(HESAPLAMA19!S28)*$AZ$129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SUM(HESAPLAMA19!X25)*$AZ$129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SUM(HESAPLAMA19!AP15)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SUM(HESAPLAMA19!AR15)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SUM(HESAPLAMA19!AN15)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W38:AB40"/>
    <mergeCell ref="V66:AA69"/>
    <mergeCell ref="BO116:BR116"/>
    <mergeCell ref="A1:E3"/>
    <mergeCell ref="F1:J3"/>
    <mergeCell ref="V14:AC15"/>
    <mergeCell ref="R17:Y18"/>
    <mergeCell ref="Z17:AG18"/>
    <mergeCell ref="C25:E29"/>
    <mergeCell ref="AU54:AU58"/>
    <mergeCell ref="BO54:BQ58"/>
    <mergeCell ref="B55:D59"/>
    <mergeCell ref="BO1:BR2"/>
    <mergeCell ref="BC65:BG66"/>
    <mergeCell ref="AO66:AQ68"/>
    <mergeCell ref="AT25:AU29"/>
    <mergeCell ref="AN38:AQ39"/>
    <mergeCell ref="V44:AC45"/>
    <mergeCell ref="BD44:BK45"/>
    <mergeCell ref="R47:Y48"/>
    <mergeCell ref="Z47:AG48"/>
    <mergeCell ref="AZ47:BG48"/>
    <mergeCell ref="BH47:BO48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1400-000000000000}"/>
    <hyperlink ref="F1:J3" location="'AMBALAJ LİSTESİ'!A1" display="AMBALAJ LİSTESİ" xr:uid="{00000000-0004-0000-14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8" man="1"/>
  </rowBreaks>
  <drawing r:id="rId3"/>
  <legacyDrawingHF r:id="rId4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ayfa43">
    <tabColor rgb="FFFF0000"/>
  </sheetPr>
  <dimension ref="A1:BY284"/>
  <sheetViews>
    <sheetView showZeros="0" topLeftCell="A9" zoomScaleNormal="100" workbookViewId="0">
      <selection activeCell="BU30" sqref="BU30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153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SUM(HESAPLAMA20!J34)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SUM(HESAPLAMA20!J33)</f>
        <v>92</v>
      </c>
      <c r="D25" s="232"/>
      <c r="E25" s="232"/>
      <c r="AT25" s="239">
        <f>SUM(HESAPLAMA20!J33-HESAPLAMA20!AE8-HESAPLAMA20!AE8)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SUM(HESAPLAMA20!J32)</f>
        <v>46</v>
      </c>
      <c r="X38" s="174"/>
      <c r="Y38" s="174"/>
      <c r="Z38" s="174"/>
      <c r="AA38" s="174"/>
      <c r="AB38" s="174"/>
      <c r="AN38" s="174">
        <f>SUM(HESAPLAMA20!J15)+25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SUM(HESAPLAMA20!J21)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SUM(HESAPLAMA20!J28)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SUM(HESAPLAMA20!J26-HESAPLAMA20!AE8)</f>
        <v>116</v>
      </c>
      <c r="BO54" s="231">
        <f>SUM(HESAPLAMA20!J26)</f>
        <v>139</v>
      </c>
      <c r="BP54" s="231"/>
      <c r="BQ54" s="231"/>
      <c r="BS54" s="16"/>
    </row>
    <row r="55" spans="2:77" ht="7.5" customHeight="1" x14ac:dyDescent="0.25">
      <c r="B55" s="231">
        <f>SUM(HESAPLAMA20!J20)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SUM(HESAPLAMA20!J25)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SUM(HESAPLAMA20!J19)</f>
        <v>92</v>
      </c>
      <c r="W66" s="174"/>
      <c r="X66" s="174"/>
      <c r="Y66" s="174"/>
      <c r="Z66" s="174"/>
      <c r="AA66" s="174"/>
      <c r="AO66" s="183">
        <f>SUM(HESAPLAMA20!J15+HESAPLAMA20!Y8+HESAPLAMA20!Y8)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SUM(HESAPLAMA20!J13)</f>
        <v>0</v>
      </c>
      <c r="W75" s="240"/>
      <c r="X75" s="240"/>
      <c r="Y75" s="240"/>
      <c r="Z75" s="240"/>
      <c r="AA75" s="240"/>
      <c r="BC75" s="240">
        <f>SUM(HESAPLAMA20!J12)</f>
        <v>0</v>
      </c>
      <c r="BD75" s="240"/>
      <c r="BE75" s="240"/>
      <c r="BF75" s="240"/>
      <c r="BG75" s="240"/>
      <c r="BM75" s="235">
        <f>SUM(HESAPLAMA20!AE8)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SUM(HESAPLAMA20!O14+HESAPLAMA20!O13+HESAPLAMA20!O12)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SUM(HESAPLAMA20!J15)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SUM(HESAPLAMA20!J14)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SUM(HESAPLAMA20!J13)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SUM(HESAPLAMA20!J12)</f>
        <v>0</v>
      </c>
      <c r="AT98" s="231"/>
      <c r="BS98" s="16"/>
    </row>
    <row r="99" spans="2:71" ht="7.5" customHeight="1" x14ac:dyDescent="0.25">
      <c r="B99" s="232">
        <f>SUM(HESAPLAMA20!J14)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154</v>
      </c>
      <c r="BP116" s="233"/>
      <c r="BQ116" s="233"/>
      <c r="BR116" s="233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(HESAPLAMA20!AP34)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(HESAPLAMA20!AP36)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(HESAPLAMA20!AP38)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(HESAPLAMA20!AP40)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(HESAPLAMA20!AR20)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SUM(HESAPLAMA20!Q8)</f>
        <v>0</v>
      </c>
      <c r="BA129" s="212"/>
      <c r="BB129" s="212"/>
      <c r="BC129" s="212"/>
      <c r="BD129" s="212"/>
      <c r="BE129" s="213" t="str">
        <f>(HESAPLAMA20!BA8)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(HESAPLAMA20!AR22)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SUM(HESAPLAMA20!AN13)*$AZ$129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CONCATENATE(HESAPLAMA20!M12,"*",HESAPLAMA20!O12,"*",HESAPLAMA20!J12)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(HESAPLAMA20!A12)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SUM(HESAPLAMA20!Q12)*$AZ$129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CONCATENATE(HESAPLAMA20!M13,"*",HESAPLAMA20!O13,"*",HESAPLAMA20!J13)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(HESAPLAMA20!A13)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SUM(HESAPLAMA20!Q13)*$AZ$129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CONCATENATE(HESAPLAMA20!M14,"*",HESAPLAMA20!O14,"*",HESAPLAMA20!J14)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(HESAPLAMA20!A14)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SUM(HESAPLAMA20!Q14)*$AZ$129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SUM(HESAPLAMA20!X12)*$AZ$129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CONCATENATE(HESAPLAMA20!M19,"*",HESAPLAMA20!O19,"*",HESAPLAMA20!J19)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(HESAPLAMA20!A19)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SUM(HESAPLAMA20!S19)*$AZ$129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CONCATENATE(HESAPLAMA20!M20,"*",HESAPLAMA20!O20,"*",HESAPLAMA20!J20)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(HESAPLAMA20!A20)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SUM(HESAPLAMA20!S20)*$AZ$129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CONCATENATE(HESAPLAMA20!M21,"*",HESAPLAMA20!O21,"*",HESAPLAMA20!J22)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(HESAPLAMA20!A21)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SUM(HESAPLAMA20!S21)*$AZ$129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SUM(HESAPLAMA20!X19)*$AZ$129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CONCATENATE(HESAPLAMA20!M32,"*",HESAPLAMA20!O32,"*",HESAPLAMA20!J32)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(HESAPLAMA20!A32)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SUM(HESAPLAMA20!Q32)*$AZ$129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CONCATENATE(HESAPLAMA20!M33,"*",HESAPLAMA20!O33,"*",HESAPLAMA20!J33)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(HESAPLAMA20!A33)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SUM(HESAPLAMA20!Q33)*$AZ$129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CONCATENATE(HESAPLAMA20!M34,"*",HESAPLAMA20!O34,"*",HESAPLAMA20!L35)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(HESAPLAMA20!A34)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SUM(HESAPLAMA20!Q34)*$AZ$129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SUM(HESAPLAMA20!X32)*$AZ$129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CONCATENATE(HESAPLAMA20!M25,"*",HESAPLAMA20!O25,"*",HESAPLAMA20!J25)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(HESAPLAMA20!A25)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SUM(HESAPLAMA20!S25)*$AZ$129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CONCATENATE(HESAPLAMA20!M26,"*",HESAPLAMA20!O26,"*",HESAPLAMA20!J26)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(HESAPLAMA20!A26)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SUM(HESAPLAMA20!S26)*$AZ$129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CONCATENATE(HESAPLAMA20!M27,"*",HESAPLAMA20!O27,"*",HESAPLAMA20!J27)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(HESAPLAMA20!A27)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SUM(HESAPLAMA20!S27)*$AZ$129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CONCATENATE(HESAPLAMA20!M34,"*",HESAPLAMA20!O28,"*",HESAPLAMA20!K29)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(HESAPLAMA20!A28)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SUM(HESAPLAMA20!S28)*$AZ$129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SUM(HESAPLAMA20!X25)*$AZ$129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SUM(HESAPLAMA20!AP15)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SUM(HESAPLAMA20!AR15)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SUM(HESAPLAMA20!AN15)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V66:AA69"/>
    <mergeCell ref="W38:AB40"/>
    <mergeCell ref="BO116:BR116"/>
    <mergeCell ref="A1:E3"/>
    <mergeCell ref="F1:J3"/>
    <mergeCell ref="V14:AC15"/>
    <mergeCell ref="R17:Y18"/>
    <mergeCell ref="Z17:AG18"/>
    <mergeCell ref="C25:E29"/>
    <mergeCell ref="AU54:AU58"/>
    <mergeCell ref="BO54:BQ58"/>
    <mergeCell ref="B55:D59"/>
    <mergeCell ref="BO1:BR2"/>
    <mergeCell ref="BC65:BG66"/>
    <mergeCell ref="AO66:AQ68"/>
    <mergeCell ref="AT25:AU29"/>
    <mergeCell ref="AN38:AQ39"/>
    <mergeCell ref="V44:AC45"/>
    <mergeCell ref="BD44:BK45"/>
    <mergeCell ref="R47:Y48"/>
    <mergeCell ref="Z47:AG48"/>
    <mergeCell ref="AZ47:BG48"/>
    <mergeCell ref="BH47:BO48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1500-000000000000}"/>
    <hyperlink ref="F1:J3" location="'AMBALAJ LİSTESİ'!A1" display="AMBALAJ LİSTESİ" xr:uid="{00000000-0004-0000-15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8" man="1"/>
  </rowBreaks>
  <drawing r:id="rId3"/>
  <legacyDrawingHF r:id="rId4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ayfa45">
    <tabColor rgb="FFFF0000"/>
  </sheetPr>
  <dimension ref="A1:BY284"/>
  <sheetViews>
    <sheetView showZeros="0" topLeftCell="A19" zoomScaleNormal="100" workbookViewId="0">
      <selection activeCell="BW48" sqref="BW48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155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AJ13" s="89"/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SUM(HESAPLAMA21!J34)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SUM(HESAPLAMA21!J33)</f>
        <v>92</v>
      </c>
      <c r="D25" s="232"/>
      <c r="E25" s="232"/>
      <c r="AT25" s="239">
        <f>SUM(HESAPLAMA21!J33-HESAPLAMA21!AE8-HESAPLAMA21!AE8)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SUM(HESAPLAMA21!J32)</f>
        <v>46</v>
      </c>
      <c r="X38" s="174"/>
      <c r="Y38" s="174"/>
      <c r="Z38" s="174"/>
      <c r="AA38" s="174"/>
      <c r="AB38" s="174"/>
      <c r="AN38" s="174">
        <f>SUM(HESAPLAMA21!J15)+25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SUM(HESAPLAMA21!J21)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SUM(HESAPLAMA21!J28)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SUM(HESAPLAMA21!J26-HESAPLAMA21!AE8)</f>
        <v>116</v>
      </c>
      <c r="BO54" s="231">
        <f>SUM(HESAPLAMA21!J26)</f>
        <v>139</v>
      </c>
      <c r="BP54" s="231"/>
      <c r="BQ54" s="231"/>
      <c r="BS54" s="16"/>
    </row>
    <row r="55" spans="2:77" ht="7.5" customHeight="1" x14ac:dyDescent="0.25">
      <c r="B55" s="231">
        <f>SUM(HESAPLAMA21!J20)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SUM(HESAPLAMA21!J25)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SUM(HESAPLAMA21!J19)</f>
        <v>92</v>
      </c>
      <c r="W66" s="174"/>
      <c r="X66" s="174"/>
      <c r="Y66" s="174"/>
      <c r="Z66" s="174"/>
      <c r="AA66" s="174"/>
      <c r="AO66" s="183">
        <f>SUM(HESAPLAMA21!J15+HESAPLAMA21!Y8+HESAPLAMA21!Y8)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SUM(HESAPLAMA21!J13)</f>
        <v>0</v>
      </c>
      <c r="W75" s="240"/>
      <c r="X75" s="240"/>
      <c r="Y75" s="240"/>
      <c r="Z75" s="240"/>
      <c r="AA75" s="240"/>
      <c r="BC75" s="240">
        <f>SUM(HESAPLAMA21!J12)</f>
        <v>0</v>
      </c>
      <c r="BD75" s="240"/>
      <c r="BE75" s="240"/>
      <c r="BF75" s="240"/>
      <c r="BG75" s="240"/>
      <c r="BM75" s="235">
        <f>SUM(HESAPLAMA21!AE8)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SUM(HESAPLAMA21!O14+HESAPLAMA21!O13+HESAPLAMA21!O12)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SUM(HESAPLAMA21!J15)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SUM(HESAPLAMA21!J14)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SUM(HESAPLAMA21!J13)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SUM(HESAPLAMA21!J12)</f>
        <v>0</v>
      </c>
      <c r="AT98" s="231"/>
      <c r="BS98" s="16"/>
    </row>
    <row r="99" spans="2:71" ht="7.5" customHeight="1" x14ac:dyDescent="0.25">
      <c r="B99" s="232">
        <f>SUM(HESAPLAMA21!J14)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156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(HESAPLAMA21!AP34)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(HESAPLAMA21!AP36)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(HESAPLAMA21!AP38)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(HESAPLAMA21!AP40)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(HESAPLAMA21!AR20)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SUM(HESAPLAMA21!Q8)</f>
        <v>0</v>
      </c>
      <c r="BA129" s="212"/>
      <c r="BB129" s="212"/>
      <c r="BC129" s="212"/>
      <c r="BD129" s="212"/>
      <c r="BE129" s="213" t="str">
        <f>(HESAPLAMA21!BA8)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(HESAPLAMA21!AR22)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SUM(HESAPLAMA21!AN13)*$AZ$129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CONCATENATE(HESAPLAMA21!M12,"*",HESAPLAMA21!O12,"*",HESAPLAMA21!J12)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(HESAPLAMA21!A12)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SUM(HESAPLAMA21!Q12)*$AZ$129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CONCATENATE(HESAPLAMA21!M13,"*",HESAPLAMA21!O13,"*",HESAPLAMA21!J13)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(HESAPLAMA21!A13)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SUM(HESAPLAMA21!Q13)*$AZ$129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CONCATENATE(HESAPLAMA21!M14,"*",HESAPLAMA21!O14,"*",HESAPLAMA21!J14)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(HESAPLAMA21!A14)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SUM(HESAPLAMA21!Q14)*$AZ$129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SUM(HESAPLAMA21!X12)*$AZ$129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CONCATENATE(HESAPLAMA21!M19,"*",HESAPLAMA21!O19,"*",HESAPLAMA21!J19)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(HESAPLAMA21!A19)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SUM(HESAPLAMA21!S19)*$AZ$129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CONCATENATE(HESAPLAMA21!M20,"*",HESAPLAMA21!O20,"*",HESAPLAMA21!J20)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(HESAPLAMA21!A20)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SUM(HESAPLAMA21!S20)*$AZ$129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CONCATENATE(HESAPLAMA21!M21,"*",HESAPLAMA21!O21,"*",HESAPLAMA21!J22)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(HESAPLAMA21!A21)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SUM(HESAPLAMA21!S21)*$AZ$129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SUM(HESAPLAMA21!X19)*$AZ$129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CONCATENATE(HESAPLAMA21!M32,"*",HESAPLAMA21!O32,"*",HESAPLAMA21!J32)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(HESAPLAMA21!A32)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SUM(HESAPLAMA21!Q32)*$AZ$129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CONCATENATE(HESAPLAMA21!M33,"*",HESAPLAMA21!O33,"*",HESAPLAMA21!J33)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(HESAPLAMA21!A33)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SUM(HESAPLAMA21!Q33)*$AZ$129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CONCATENATE(HESAPLAMA21!M34,"*",HESAPLAMA21!O34,"*",HESAPLAMA21!L35)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(HESAPLAMA21!A34)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SUM(HESAPLAMA21!Q34)*$AZ$129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SUM(HESAPLAMA21!X32)*$AZ$129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CONCATENATE(HESAPLAMA21!M25,"*",HESAPLAMA21!O25,"*",HESAPLAMA21!J25)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(HESAPLAMA21!A25)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SUM(HESAPLAMA21!S25)*$AZ$129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CONCATENATE(HESAPLAMA21!M26,"*",HESAPLAMA21!O26,"*",HESAPLAMA21!J26)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(HESAPLAMA21!A26)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SUM(HESAPLAMA21!S26)*$AZ$129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CONCATENATE(HESAPLAMA21!M27,"*",HESAPLAMA21!O27,"*",HESAPLAMA21!J27)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(HESAPLAMA21!A27)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SUM(HESAPLAMA21!S27)*$AZ$129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CONCATENATE(HESAPLAMA21!M34,"*",HESAPLAMA21!O28,"*",HESAPLAMA21!K29)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(HESAPLAMA21!A28)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SUM(HESAPLAMA21!S28)*$AZ$129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SUM(HESAPLAMA21!X25)*$AZ$129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SUM(HESAPLAMA21!AP15)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SUM(HESAPLAMA21!AR15)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SUM(HESAPLAMA21!AN15)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W38:AB40"/>
    <mergeCell ref="V66:AA69"/>
    <mergeCell ref="BO116:BR116"/>
    <mergeCell ref="A1:E3"/>
    <mergeCell ref="F1:J3"/>
    <mergeCell ref="V14:AC15"/>
    <mergeCell ref="R17:Y18"/>
    <mergeCell ref="Z17:AG18"/>
    <mergeCell ref="C25:E29"/>
    <mergeCell ref="AU54:AU58"/>
    <mergeCell ref="BO54:BQ58"/>
    <mergeCell ref="B55:D59"/>
    <mergeCell ref="BO1:BR2"/>
    <mergeCell ref="BC65:BG66"/>
    <mergeCell ref="AO66:AQ68"/>
    <mergeCell ref="AT25:AU29"/>
    <mergeCell ref="AN38:AQ39"/>
    <mergeCell ref="V44:AC45"/>
    <mergeCell ref="BD44:BK45"/>
    <mergeCell ref="R47:Y48"/>
    <mergeCell ref="Z47:AG48"/>
    <mergeCell ref="AZ47:BG48"/>
    <mergeCell ref="BH47:BO48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1600-000000000000}"/>
    <hyperlink ref="F1:J3" location="'AMBALAJ LİSTESİ'!A1" display="AMBALAJ LİSTESİ" xr:uid="{00000000-0004-0000-16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8" man="1"/>
  </rowBreaks>
  <drawing r:id="rId3"/>
  <legacyDrawingHF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ayfa47">
    <tabColor rgb="FFFF0000"/>
  </sheetPr>
  <dimension ref="A1:BY284"/>
  <sheetViews>
    <sheetView showZeros="0" topLeftCell="A28" zoomScaleNormal="100" workbookViewId="0">
      <selection activeCell="BX46" sqref="BX46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157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SUM(HESAPLAMA22!J34)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SUM(HESAPLAMA22!J33)</f>
        <v>92</v>
      </c>
      <c r="D25" s="232"/>
      <c r="E25" s="232"/>
      <c r="AT25" s="239">
        <f>SUM(HESAPLAMA22!J33-HESAPLAMA22!AE8-HESAPLAMA22!AE8)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SUM(HESAPLAMA22!J32)</f>
        <v>46</v>
      </c>
      <c r="X38" s="174"/>
      <c r="Y38" s="174"/>
      <c r="Z38" s="174"/>
      <c r="AA38" s="174"/>
      <c r="AB38" s="174"/>
      <c r="AN38" s="174">
        <f>SUM(HESAPLAMA22!J15)+25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SUM(HESAPLAMA22!J21)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SUM(HESAPLAMA22!J28)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SUM(HESAPLAMA22!J26-HESAPLAMA22!AE8)</f>
        <v>116</v>
      </c>
      <c r="BO54" s="231">
        <f>SUM(HESAPLAMA22!J26)</f>
        <v>139</v>
      </c>
      <c r="BP54" s="231"/>
      <c r="BQ54" s="231"/>
      <c r="BS54" s="16"/>
    </row>
    <row r="55" spans="2:77" ht="7.5" customHeight="1" x14ac:dyDescent="0.25">
      <c r="B55" s="231">
        <f>SUM(HESAPLAMA22!J20)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SUM(HESAPLAMA22!J25)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SUM(HESAPLAMA22!J19)</f>
        <v>92</v>
      </c>
      <c r="W66" s="174"/>
      <c r="X66" s="174"/>
      <c r="Y66" s="174"/>
      <c r="Z66" s="174"/>
      <c r="AA66" s="174"/>
      <c r="AO66" s="183">
        <f>SUM(HESAPLAMA22!J15+HESAPLAMA22!Y8+HESAPLAMA22!Y8)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SUM(HESAPLAMA22!J13)</f>
        <v>0</v>
      </c>
      <c r="W75" s="240"/>
      <c r="X75" s="240"/>
      <c r="Y75" s="240"/>
      <c r="Z75" s="240"/>
      <c r="AA75" s="240"/>
      <c r="BC75" s="240">
        <f>SUM(HESAPLAMA22!J12)</f>
        <v>0</v>
      </c>
      <c r="BD75" s="240"/>
      <c r="BE75" s="240"/>
      <c r="BF75" s="240"/>
      <c r="BG75" s="240"/>
      <c r="BM75" s="235">
        <f>SUM(HESAPLAMA22!AE8)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SUM(HESAPLAMA22!O14+HESAPLAMA22!O13+HESAPLAMA22!O12)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SUM(HESAPLAMA22!J15)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SUM(HESAPLAMA22!J14)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SUM(HESAPLAMA22!J13)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SUM(HESAPLAMA22!J12)</f>
        <v>0</v>
      </c>
      <c r="AT98" s="231"/>
      <c r="BS98" s="16"/>
    </row>
    <row r="99" spans="2:71" ht="7.5" customHeight="1" x14ac:dyDescent="0.25">
      <c r="B99" s="232">
        <f>SUM(HESAPLAMA22!J14)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158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(HESAPLAMA22!AP34)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(HESAPLAMA22!AP36)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(HESAPLAMA22!AP38)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(HESAPLAMA22!AP40)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(HESAPLAMA22!AR20)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SUM(HESAPLAMA22!Q8)</f>
        <v>0</v>
      </c>
      <c r="BA129" s="212"/>
      <c r="BB129" s="212"/>
      <c r="BC129" s="212"/>
      <c r="BD129" s="212"/>
      <c r="BE129" s="213" t="str">
        <f>(HESAPLAMA22!BA8)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(HESAPLAMA22!AR22)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SUM(HESAPLAMA22!AN13)*$AZ$129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CONCATENATE(HESAPLAMA22!M12,"*",HESAPLAMA22!O12,"*",HESAPLAMA22!J12)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(HESAPLAMA22!A12)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SUM(HESAPLAMA22!Q12)*$AZ$129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CONCATENATE(HESAPLAMA22!M13,"*",HESAPLAMA22!O13,"*",HESAPLAMA22!J13)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(HESAPLAMA22!A13)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SUM(HESAPLAMA22!Q13)*$AZ$129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CONCATENATE(HESAPLAMA22!M14,"*",HESAPLAMA22!O14,"*",HESAPLAMA22!J14)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(HESAPLAMA22!A14)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SUM(HESAPLAMA22!Q14)*$AZ$129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SUM(HESAPLAMA22!X12)*$AZ$129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CONCATENATE(HESAPLAMA22!M19,"*",HESAPLAMA22!O19,"*",HESAPLAMA22!J19)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(HESAPLAMA22!A19)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SUM(HESAPLAMA22!S19)*$AZ$129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CONCATENATE(HESAPLAMA22!M20,"*",HESAPLAMA22!O20,"*",HESAPLAMA22!J20)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(HESAPLAMA22!A20)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SUM(HESAPLAMA22!S20)*$AZ$129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CONCATENATE(HESAPLAMA22!M21,"*",HESAPLAMA22!O21,"*",HESAPLAMA22!J22)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(HESAPLAMA22!A21)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SUM(HESAPLAMA22!S21)*$AZ$129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SUM(HESAPLAMA22!X19)*$AZ$129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CONCATENATE(HESAPLAMA22!M32,"*",HESAPLAMA22!O32,"*",HESAPLAMA22!J32)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(HESAPLAMA22!A32)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SUM(HESAPLAMA22!Q32)*$AZ$129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CONCATENATE(HESAPLAMA22!M33,"*",HESAPLAMA22!O33,"*",HESAPLAMA22!J33)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(HESAPLAMA22!A33)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SUM(HESAPLAMA22!Q33)*$AZ$129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CONCATENATE(HESAPLAMA22!M34,"*",HESAPLAMA22!O34,"*",HESAPLAMA22!L35)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(HESAPLAMA22!A34)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SUM(HESAPLAMA22!Q34)*$AZ$129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SUM(HESAPLAMA22!X32)*$AZ$129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CONCATENATE(HESAPLAMA22!M25,"*",HESAPLAMA22!O25,"*",HESAPLAMA22!J25)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(HESAPLAMA22!A25)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SUM(HESAPLAMA22!S25)*$AZ$129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CONCATENATE(HESAPLAMA22!M26,"*",HESAPLAMA22!O26,"*",HESAPLAMA22!J26)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(HESAPLAMA22!A26)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SUM(HESAPLAMA22!S26)*$AZ$129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CONCATENATE(HESAPLAMA22!M27,"*",HESAPLAMA22!O27,"*",HESAPLAMA22!J27)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(HESAPLAMA22!A27)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SUM(HESAPLAMA22!S27)*$AZ$129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CONCATENATE(HESAPLAMA22!M34,"*",HESAPLAMA22!O28,"*",HESAPLAMA22!K29)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(HESAPLAMA22!A28)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SUM(HESAPLAMA22!S28)*$AZ$129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SUM(HESAPLAMA22!X25)*$AZ$129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SUM(HESAPLAMA22!AP15)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SUM(HESAPLAMA22!AR15)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SUM(HESAPLAMA22!AN15)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W38:AB40"/>
    <mergeCell ref="V66:AA69"/>
    <mergeCell ref="BO116:BR116"/>
    <mergeCell ref="A1:E3"/>
    <mergeCell ref="F1:J3"/>
    <mergeCell ref="V14:AC15"/>
    <mergeCell ref="R17:Y18"/>
    <mergeCell ref="Z17:AG18"/>
    <mergeCell ref="C25:E29"/>
    <mergeCell ref="AU54:AU58"/>
    <mergeCell ref="BO54:BQ58"/>
    <mergeCell ref="B55:D59"/>
    <mergeCell ref="BO1:BR2"/>
    <mergeCell ref="BC65:BG66"/>
    <mergeCell ref="AO66:AQ68"/>
    <mergeCell ref="AT25:AU29"/>
    <mergeCell ref="AN38:AQ39"/>
    <mergeCell ref="V44:AC45"/>
    <mergeCell ref="BD44:BK45"/>
    <mergeCell ref="R47:Y48"/>
    <mergeCell ref="Z47:AG48"/>
    <mergeCell ref="AZ47:BG48"/>
    <mergeCell ref="BH47:BO48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1700-000000000000}"/>
    <hyperlink ref="F1:J3" location="'AMBALAJ LİSTESİ'!A1" display="AMBALAJ LİSTESİ" xr:uid="{00000000-0004-0000-17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8" man="1"/>
  </rowBreaks>
  <drawing r:id="rId3"/>
  <legacyDrawingHF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yfa49">
    <tabColor rgb="FFFF0000"/>
  </sheetPr>
  <dimension ref="A1:BY284"/>
  <sheetViews>
    <sheetView showZeros="0" topLeftCell="A31" zoomScaleNormal="100" workbookViewId="0">
      <selection activeCell="BU54" sqref="BU54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159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SUM(HESAPLAMA23!J34)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SUM(HESAPLAMA23!J33)</f>
        <v>92</v>
      </c>
      <c r="D25" s="232"/>
      <c r="E25" s="232"/>
      <c r="AT25" s="239">
        <f>SUM(HESAPLAMA23!J33-HESAPLAMA23!AE8-HESAPLAMA23!AE8)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SUM(HESAPLAMA23!J32)</f>
        <v>46</v>
      </c>
      <c r="X38" s="174"/>
      <c r="Y38" s="174"/>
      <c r="Z38" s="174"/>
      <c r="AA38" s="174"/>
      <c r="AB38" s="174"/>
      <c r="AN38" s="174">
        <f>SUM(HESAPLAMA23!J15)+25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SUM(HESAPLAMA23!J21)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SUM(HESAPLAMA23!J28)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SUM(HESAPLAMA23!J26-HESAPLAMA23!AE8)</f>
        <v>116</v>
      </c>
      <c r="BO54" s="231">
        <f>SUM(HESAPLAMA23!J26)</f>
        <v>139</v>
      </c>
      <c r="BP54" s="231"/>
      <c r="BQ54" s="231"/>
      <c r="BS54" s="16"/>
    </row>
    <row r="55" spans="2:77" ht="7.5" customHeight="1" x14ac:dyDescent="0.25">
      <c r="B55" s="231">
        <f>SUM(HESAPLAMA23!J20)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SUM(HESAPLAMA23!J25)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SUM(HESAPLAMA23!J19)</f>
        <v>92</v>
      </c>
      <c r="W66" s="174"/>
      <c r="X66" s="174"/>
      <c r="Y66" s="174"/>
      <c r="Z66" s="174"/>
      <c r="AA66" s="174"/>
      <c r="AO66" s="183">
        <f>SUM(HESAPLAMA23!J15+HESAPLAMA23!Y8+HESAPLAMA23!Y8)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SUM(HESAPLAMA23!J13)</f>
        <v>0</v>
      </c>
      <c r="W75" s="240"/>
      <c r="X75" s="240"/>
      <c r="Y75" s="240"/>
      <c r="Z75" s="240"/>
      <c r="AA75" s="240"/>
      <c r="BC75" s="240">
        <f>SUM(HESAPLAMA23!J12)</f>
        <v>0</v>
      </c>
      <c r="BD75" s="240"/>
      <c r="BE75" s="240"/>
      <c r="BF75" s="240"/>
      <c r="BG75" s="240"/>
      <c r="BM75" s="235">
        <f>SUM(HESAPLAMA23!AE8)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SUM(HESAPLAMA23!O14+HESAPLAMA23!O13+HESAPLAMA23!O12)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SUM(HESAPLAMA23!J15)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SUM(HESAPLAMA23!J14)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SUM(HESAPLAMA23!J13)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SUM(HESAPLAMA23!J12)</f>
        <v>0</v>
      </c>
      <c r="AT98" s="231"/>
      <c r="BS98" s="16"/>
    </row>
    <row r="99" spans="2:71" ht="7.5" customHeight="1" x14ac:dyDescent="0.25">
      <c r="B99" s="232">
        <f>SUM(HESAPLAMA23!J14)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160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(HESAPLAMA23!AP34)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(HESAPLAMA23!AP36)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(HESAPLAMA23!AP38)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(HESAPLAMA23!AP40)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(HESAPLAMA23!AR20)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SUM(HESAPLAMA23!Q8)</f>
        <v>0</v>
      </c>
      <c r="BA129" s="212"/>
      <c r="BB129" s="212"/>
      <c r="BC129" s="212"/>
      <c r="BD129" s="212"/>
      <c r="BE129" s="213" t="str">
        <f>(HESAPLAMA23!BA8)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(HESAPLAMA23!AR22)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SUM(HESAPLAMA23!AN13)*$AZ$129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CONCATENATE(HESAPLAMA23!M12,"*",HESAPLAMA23!O12,"*",HESAPLAMA23!J12)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(HESAPLAMA23!A12)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SUM(HESAPLAMA23!Q12)*$AZ$129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CONCATENATE(HESAPLAMA23!M13,"*",HESAPLAMA23!O13,"*",HESAPLAMA23!J13)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(HESAPLAMA23!A13)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SUM(HESAPLAMA23!Q13)*$AZ$129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CONCATENATE(HESAPLAMA23!M14,"*",HESAPLAMA23!O14,"*",HESAPLAMA23!J14)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(HESAPLAMA23!A14)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SUM(HESAPLAMA23!Q14)*$AZ$129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SUM(HESAPLAMA23!X12)*$AZ$129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CONCATENATE(HESAPLAMA23!M19,"*",HESAPLAMA23!O19,"*",HESAPLAMA23!J19)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(HESAPLAMA23!A19)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SUM(HESAPLAMA23!S19)*$AZ$129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CONCATENATE(HESAPLAMA23!M20,"*",HESAPLAMA23!O20,"*",HESAPLAMA23!J20)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(HESAPLAMA23!A20)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SUM(HESAPLAMA23!S20)*$AZ$129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CONCATENATE(HESAPLAMA23!M21,"*",HESAPLAMA23!O21,"*",HESAPLAMA23!J22)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(HESAPLAMA23!A21)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SUM(HESAPLAMA23!S21)*$AZ$129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SUM(HESAPLAMA23!X19)*$AZ$129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CONCATENATE(HESAPLAMA23!M32,"*",HESAPLAMA23!O32,"*",HESAPLAMA23!J32)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(HESAPLAMA23!A32)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SUM(HESAPLAMA23!Q32)*$AZ$129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CONCATENATE(HESAPLAMA23!M33,"*",HESAPLAMA23!O33,"*",HESAPLAMA23!J33)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(HESAPLAMA23!A33)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SUM(HESAPLAMA23!Q33)*$AZ$129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CONCATENATE(HESAPLAMA23!M34,"*",HESAPLAMA23!O34,"*",HESAPLAMA23!L35)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(HESAPLAMA23!A34)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SUM(HESAPLAMA23!Q34)*$AZ$129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SUM(HESAPLAMA23!X32)*$AZ$129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CONCATENATE(HESAPLAMA23!M25,"*",HESAPLAMA23!O25,"*",HESAPLAMA23!J25)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(HESAPLAMA23!A25)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SUM(HESAPLAMA23!S25)*$AZ$129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CONCATENATE(HESAPLAMA23!M26,"*",HESAPLAMA23!O26,"*",HESAPLAMA23!J26)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(HESAPLAMA23!A26)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SUM(HESAPLAMA23!S26)*$AZ$129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CONCATENATE(HESAPLAMA23!M27,"*",HESAPLAMA23!O27,"*",HESAPLAMA23!J27)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(HESAPLAMA23!A27)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SUM(HESAPLAMA23!S27)*$AZ$129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CONCATENATE(HESAPLAMA23!M34,"*",HESAPLAMA23!O28,"*",HESAPLAMA23!K29)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(HESAPLAMA23!A28)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SUM(HESAPLAMA23!S28)*$AZ$129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SUM(HESAPLAMA23!X25)*$AZ$129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SUM(HESAPLAMA23!AP15)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SUM(HESAPLAMA23!AR15)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SUM(HESAPLAMA23!AN15)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W38:AB40"/>
    <mergeCell ref="V66:AA69"/>
    <mergeCell ref="BO116:BR116"/>
    <mergeCell ref="A1:E3"/>
    <mergeCell ref="F1:J3"/>
    <mergeCell ref="V14:AC15"/>
    <mergeCell ref="R17:Y18"/>
    <mergeCell ref="Z17:AG18"/>
    <mergeCell ref="C25:E29"/>
    <mergeCell ref="AU54:AU58"/>
    <mergeCell ref="BO54:BQ58"/>
    <mergeCell ref="B55:D59"/>
    <mergeCell ref="BO1:BR2"/>
    <mergeCell ref="BC65:BG66"/>
    <mergeCell ref="AO66:AQ68"/>
    <mergeCell ref="AT25:AU29"/>
    <mergeCell ref="AN38:AQ39"/>
    <mergeCell ref="V44:AC45"/>
    <mergeCell ref="BD44:BK45"/>
    <mergeCell ref="R47:Y48"/>
    <mergeCell ref="Z47:AG48"/>
    <mergeCell ref="AZ47:BG48"/>
    <mergeCell ref="BH47:BO48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1800-000000000000}"/>
    <hyperlink ref="F1:J3" location="'AMBALAJ LİSTESİ'!A1" display="AMBALAJ LİSTESİ" xr:uid="{00000000-0004-0000-18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8" man="1"/>
  </rowBreaks>
  <drawing r:id="rId3"/>
  <legacyDrawingHF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ayfa51">
    <tabColor rgb="FFFF0000"/>
  </sheetPr>
  <dimension ref="A1:BY284"/>
  <sheetViews>
    <sheetView showZeros="0" topLeftCell="A22" zoomScaleNormal="100" workbookViewId="0">
      <selection activeCell="V66" sqref="V66:AA69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161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SUM(HESAPLAMA24!J34)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SUM(HESAPLAMA24!J33)</f>
        <v>92</v>
      </c>
      <c r="D25" s="232"/>
      <c r="E25" s="232"/>
      <c r="AT25" s="239">
        <f>SUM(HESAPLAMA24!J33-HESAPLAMA24!AE8-HESAPLAMA24!AE8)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SUM(HESAPLAMA24!J32)</f>
        <v>46</v>
      </c>
      <c r="X38" s="174"/>
      <c r="Y38" s="174"/>
      <c r="Z38" s="174"/>
      <c r="AA38" s="174"/>
      <c r="AB38" s="174"/>
      <c r="AN38" s="174">
        <f>SUM(HESAPLAMA24!J15)+25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SUM(HESAPLAMA24!J21)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SUM(HESAPLAMA24!J28)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SUM(HESAPLAMA24!J26-HESAPLAMA24!AE8)</f>
        <v>116</v>
      </c>
      <c r="BO54" s="231">
        <f>SUM(HESAPLAMA24!J26)</f>
        <v>139</v>
      </c>
      <c r="BP54" s="231"/>
      <c r="BQ54" s="231"/>
      <c r="BS54" s="16"/>
    </row>
    <row r="55" spans="2:77" ht="7.5" customHeight="1" x14ac:dyDescent="0.25">
      <c r="B55" s="231">
        <f>SUM(HESAPLAMA24!J20)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SUM(HESAPLAMA24!J25)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SUM(HESAPLAMA24!J19)</f>
        <v>92</v>
      </c>
      <c r="W66" s="174"/>
      <c r="X66" s="174"/>
      <c r="Y66" s="174"/>
      <c r="Z66" s="174"/>
      <c r="AA66" s="174"/>
      <c r="AO66" s="183">
        <f>SUM(HESAPLAMA24!J15+HESAPLAMA24!Y8+HESAPLAMA24!Y8)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SUM(HESAPLAMA24!J13)</f>
        <v>0</v>
      </c>
      <c r="W75" s="240"/>
      <c r="X75" s="240"/>
      <c r="Y75" s="240"/>
      <c r="Z75" s="240"/>
      <c r="AA75" s="240"/>
      <c r="BC75" s="240">
        <f>SUM(HESAPLAMA24!J12)</f>
        <v>0</v>
      </c>
      <c r="BD75" s="240"/>
      <c r="BE75" s="240"/>
      <c r="BF75" s="240"/>
      <c r="BG75" s="240"/>
      <c r="BM75" s="235">
        <f>SUM(HESAPLAMA24!AE8)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SUM(HESAPLAMA24!O14+HESAPLAMA24!O13+HESAPLAMA24!O12)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SUM(HESAPLAMA24!J15)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SUM(HESAPLAMA24!J14)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SUM(HESAPLAMA24!J13)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SUM(HESAPLAMA24!J12)</f>
        <v>0</v>
      </c>
      <c r="AT98" s="231"/>
      <c r="BS98" s="16"/>
    </row>
    <row r="99" spans="2:71" ht="7.5" customHeight="1" x14ac:dyDescent="0.25">
      <c r="B99" s="232">
        <f>SUM(HESAPLAMA24!J14)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162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(HESAPLAMA24!AP34)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(HESAPLAMA24!AP36)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(HESAPLAMA24!AP38)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(HESAPLAMA24!AP40)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(HESAPLAMA24!AR20)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SUM(HESAPLAMA24!Q8)</f>
        <v>0</v>
      </c>
      <c r="BA129" s="212"/>
      <c r="BB129" s="212"/>
      <c r="BC129" s="212"/>
      <c r="BD129" s="212"/>
      <c r="BE129" s="213" t="str">
        <f>(HESAPLAMA24!BA8)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(HESAPLAMA24!AR22)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SUM(HESAPLAMA24!AN13)*$AZ$129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CONCATENATE(HESAPLAMA24!M12,"*",HESAPLAMA24!O12,"*",HESAPLAMA24!J12)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(HESAPLAMA24!A12)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SUM(HESAPLAMA24!Q12)*$AZ$129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CONCATENATE(HESAPLAMA24!M13,"*",HESAPLAMA24!O13,"*",HESAPLAMA24!J13)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(HESAPLAMA24!A13)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SUM(HESAPLAMA24!Q13)*$AZ$129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CONCATENATE(HESAPLAMA24!M14,"*",HESAPLAMA24!O14,"*",HESAPLAMA24!J14)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(HESAPLAMA24!A14)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SUM(HESAPLAMA24!Q14)*$AZ$129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SUM(HESAPLAMA24!X12)*$AZ$129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CONCATENATE(HESAPLAMA24!M19,"*",HESAPLAMA24!O19,"*",HESAPLAMA24!J19)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(HESAPLAMA24!A19)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SUM(HESAPLAMA24!S19)*$AZ$129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CONCATENATE(HESAPLAMA24!M20,"*",HESAPLAMA24!O20,"*",HESAPLAMA24!J20)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(HESAPLAMA24!A20)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SUM(HESAPLAMA24!S20)*$AZ$129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CONCATENATE(HESAPLAMA24!M21,"*",HESAPLAMA24!O21,"*",HESAPLAMA24!J22)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(HESAPLAMA24!A21)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SUM(HESAPLAMA24!S21)*$AZ$129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SUM(HESAPLAMA24!X19)*$AZ$129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CONCATENATE(HESAPLAMA24!M32,"*",HESAPLAMA24!O32,"*",HESAPLAMA24!J32)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(HESAPLAMA24!A32)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SUM(HESAPLAMA24!Q32)*$AZ$129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CONCATENATE(HESAPLAMA24!M33,"*",HESAPLAMA24!O33,"*",HESAPLAMA24!J33)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(HESAPLAMA24!A33)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SUM(HESAPLAMA24!Q33)*$AZ$129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CONCATENATE(HESAPLAMA24!M34,"*",HESAPLAMA24!O34,"*",HESAPLAMA24!L35)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(HESAPLAMA24!A34)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SUM(HESAPLAMA24!Q34)*$AZ$129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SUM(HESAPLAMA24!X32)*$AZ$129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CONCATENATE(HESAPLAMA24!M25,"*",HESAPLAMA24!O25,"*",HESAPLAMA24!J25)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(HESAPLAMA24!A25)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SUM(HESAPLAMA24!S25)*$AZ$129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CONCATENATE(HESAPLAMA24!M26,"*",HESAPLAMA24!O26,"*",HESAPLAMA24!J26)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(HESAPLAMA24!A26)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SUM(HESAPLAMA24!S26)*$AZ$129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CONCATENATE(HESAPLAMA24!M27,"*",HESAPLAMA24!O27,"*",HESAPLAMA24!J27)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(HESAPLAMA24!A27)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SUM(HESAPLAMA24!S27)*$AZ$129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CONCATENATE(HESAPLAMA24!M34,"*",HESAPLAMA24!O28,"*",HESAPLAMA24!K29)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(HESAPLAMA24!A28)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SUM(HESAPLAMA24!S28)*$AZ$129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SUM(HESAPLAMA24!X25)*$AZ$129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SUM(HESAPLAMA24!AP15)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SUM(HESAPLAMA24!AR15)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SUM(HESAPLAMA24!AN15)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J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W38:AB40"/>
    <mergeCell ref="V66:AA69"/>
    <mergeCell ref="BO116:BR116"/>
    <mergeCell ref="A1:E3"/>
    <mergeCell ref="F1:J3"/>
    <mergeCell ref="V14:AC15"/>
    <mergeCell ref="R17:Y18"/>
    <mergeCell ref="Z17:AG18"/>
    <mergeCell ref="C25:E29"/>
    <mergeCell ref="AU54:AU58"/>
    <mergeCell ref="BO54:BQ58"/>
    <mergeCell ref="B55:D59"/>
    <mergeCell ref="BO1:BR2"/>
    <mergeCell ref="BC65:BG66"/>
    <mergeCell ref="AO66:AQ68"/>
    <mergeCell ref="AT25:AU29"/>
    <mergeCell ref="AN38:AQ39"/>
    <mergeCell ref="V44:AC45"/>
    <mergeCell ref="BD44:BK45"/>
    <mergeCell ref="R47:Y48"/>
    <mergeCell ref="Z47:AG48"/>
    <mergeCell ref="AZ47:BG48"/>
    <mergeCell ref="BH47:BO48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1900-000000000000}"/>
    <hyperlink ref="F1:J3" location="'AMBALAJ LİSTESİ'!A1" display="AMBALAJ LİSTESİ" xr:uid="{00000000-0004-0000-19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8" man="1"/>
  </rowBreaks>
  <drawing r:id="rId3"/>
  <legacyDrawingHF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yfa53">
    <tabColor rgb="FFFF0000"/>
  </sheetPr>
  <dimension ref="A1:BY284"/>
  <sheetViews>
    <sheetView showZeros="0" topLeftCell="A18" zoomScaleNormal="100" workbookViewId="0">
      <selection activeCell="BT28" sqref="BT28"/>
    </sheetView>
  </sheetViews>
  <sheetFormatPr defaultColWidth="9.140625" defaultRowHeight="15" x14ac:dyDescent="0.25"/>
  <cols>
    <col min="1" max="46" width="1.42578125" style="4" customWidth="1"/>
    <col min="47" max="47" width="2" style="4" customWidth="1"/>
    <col min="48" max="48" width="1.42578125" style="4" customWidth="1"/>
    <col min="49" max="49" width="1.5703125" style="4" customWidth="1"/>
    <col min="50" max="58" width="1.42578125" style="4" customWidth="1"/>
    <col min="59" max="59" width="1.140625" style="4" customWidth="1"/>
    <col min="60" max="60" width="1.42578125" style="4" customWidth="1"/>
    <col min="61" max="61" width="1.140625" style="4" customWidth="1"/>
    <col min="62" max="67" width="1.42578125" style="4" customWidth="1"/>
    <col min="68" max="68" width="1.28515625" style="4" customWidth="1"/>
    <col min="69" max="69" width="0.7109375" style="4" customWidth="1"/>
    <col min="70" max="70" width="0.5703125" style="4" customWidth="1"/>
    <col min="71" max="71" width="1.140625" style="4" customWidth="1"/>
    <col min="72" max="16384" width="9.140625" style="4"/>
  </cols>
  <sheetData>
    <row r="1" spans="1:71" ht="7.5" customHeight="1" x14ac:dyDescent="0.25">
      <c r="A1" s="270" t="s">
        <v>107</v>
      </c>
      <c r="B1" s="270"/>
      <c r="C1" s="270"/>
      <c r="D1" s="270"/>
      <c r="E1" s="270"/>
      <c r="F1" s="241" t="s">
        <v>103</v>
      </c>
      <c r="G1" s="241"/>
      <c r="H1" s="241"/>
      <c r="I1" s="241"/>
      <c r="J1" s="241"/>
      <c r="BO1" s="233" t="s">
        <v>163</v>
      </c>
      <c r="BP1" s="234"/>
      <c r="BQ1" s="234"/>
      <c r="BR1" s="234"/>
      <c r="BS1" s="16"/>
    </row>
    <row r="2" spans="1:71" ht="7.5" customHeight="1" x14ac:dyDescent="0.25">
      <c r="A2" s="270"/>
      <c r="B2" s="270"/>
      <c r="C2" s="270"/>
      <c r="D2" s="270"/>
      <c r="E2" s="270"/>
      <c r="F2" s="241"/>
      <c r="G2" s="241"/>
      <c r="H2" s="241"/>
      <c r="I2" s="241"/>
      <c r="J2" s="241"/>
      <c r="BO2" s="234"/>
      <c r="BP2" s="234"/>
      <c r="BQ2" s="234"/>
      <c r="BR2" s="234"/>
      <c r="BS2" s="16"/>
    </row>
    <row r="3" spans="1:71" ht="7.5" customHeight="1" x14ac:dyDescent="0.25">
      <c r="A3" s="270"/>
      <c r="B3" s="270"/>
      <c r="C3" s="270"/>
      <c r="D3" s="270"/>
      <c r="E3" s="270"/>
      <c r="F3" s="241"/>
      <c r="G3" s="241"/>
      <c r="H3" s="241"/>
      <c r="I3" s="241"/>
      <c r="J3" s="241"/>
      <c r="BS3" s="16"/>
    </row>
    <row r="4" spans="1:71" ht="7.5" customHeight="1" x14ac:dyDescent="0.25">
      <c r="BS4" s="16"/>
    </row>
    <row r="5" spans="1:71" ht="7.5" customHeight="1" x14ac:dyDescent="0.25">
      <c r="BS5" s="16"/>
    </row>
    <row r="6" spans="1:71" ht="7.5" customHeight="1" x14ac:dyDescent="0.25">
      <c r="BS6" s="16"/>
    </row>
    <row r="7" spans="1:71" ht="7.5" customHeight="1" x14ac:dyDescent="0.25">
      <c r="BS7" s="16"/>
    </row>
    <row r="8" spans="1:71" ht="7.5" customHeight="1" x14ac:dyDescent="0.25">
      <c r="BS8" s="16"/>
    </row>
    <row r="9" spans="1:71" ht="7.5" customHeight="1" x14ac:dyDescent="0.25">
      <c r="BS9" s="16"/>
    </row>
    <row r="10" spans="1:71" ht="7.5" customHeight="1" x14ac:dyDescent="0.25">
      <c r="BS10" s="16"/>
    </row>
    <row r="11" spans="1:71" ht="7.5" customHeight="1" x14ac:dyDescent="0.25">
      <c r="BS11" s="16"/>
    </row>
    <row r="12" spans="1:71" ht="7.5" customHeight="1" x14ac:dyDescent="0.25">
      <c r="BS12" s="16"/>
    </row>
    <row r="13" spans="1:71" ht="7.5" customHeight="1" x14ac:dyDescent="0.25">
      <c r="BS13" s="16"/>
    </row>
    <row r="14" spans="1:71" ht="7.5" customHeight="1" x14ac:dyDescent="0.25">
      <c r="V14" s="230" t="s">
        <v>35</v>
      </c>
      <c r="W14" s="230"/>
      <c r="X14" s="230"/>
      <c r="Y14" s="230"/>
      <c r="Z14" s="230"/>
      <c r="AA14" s="230"/>
      <c r="AB14" s="230"/>
      <c r="AC14" s="230"/>
      <c r="BS14" s="16"/>
    </row>
    <row r="15" spans="1:71" ht="7.5" customHeight="1" x14ac:dyDescent="0.25">
      <c r="V15" s="230"/>
      <c r="W15" s="230"/>
      <c r="X15" s="230"/>
      <c r="Y15" s="230"/>
      <c r="Z15" s="230"/>
      <c r="AA15" s="230"/>
      <c r="AB15" s="230"/>
      <c r="AC15" s="230"/>
      <c r="BS15" s="16"/>
    </row>
    <row r="16" spans="1:71" ht="7.5" customHeight="1" x14ac:dyDescent="0.25">
      <c r="BS16" s="16"/>
    </row>
    <row r="17" spans="3:71" ht="7.5" customHeight="1" x14ac:dyDescent="0.25">
      <c r="R17" s="235" t="s">
        <v>48</v>
      </c>
      <c r="S17" s="235"/>
      <c r="T17" s="235"/>
      <c r="U17" s="235"/>
      <c r="V17" s="235"/>
      <c r="W17" s="235"/>
      <c r="X17" s="235"/>
      <c r="Y17" s="235"/>
      <c r="Z17" s="237" t="e">
        <f>SUM(HESAPLAMA25!J34)</f>
        <v>#N/A</v>
      </c>
      <c r="AA17" s="238"/>
      <c r="AB17" s="238"/>
      <c r="AC17" s="238"/>
      <c r="AD17" s="238"/>
      <c r="AE17" s="238"/>
      <c r="AF17" s="238"/>
      <c r="AG17" s="238"/>
      <c r="BS17" s="16"/>
    </row>
    <row r="18" spans="3:71" ht="7.5" customHeight="1" x14ac:dyDescent="0.25">
      <c r="R18" s="235"/>
      <c r="S18" s="235"/>
      <c r="T18" s="235"/>
      <c r="U18" s="235"/>
      <c r="V18" s="235"/>
      <c r="W18" s="235"/>
      <c r="X18" s="235"/>
      <c r="Y18" s="235"/>
      <c r="Z18" s="238"/>
      <c r="AA18" s="238"/>
      <c r="AB18" s="238"/>
      <c r="AC18" s="238"/>
      <c r="AD18" s="238"/>
      <c r="AE18" s="238"/>
      <c r="AF18" s="238"/>
      <c r="AG18" s="238"/>
      <c r="BS18" s="16"/>
    </row>
    <row r="19" spans="3:71" ht="7.5" customHeight="1" x14ac:dyDescent="0.25">
      <c r="BS19" s="16"/>
    </row>
    <row r="20" spans="3:71" ht="7.5" customHeight="1" x14ac:dyDescent="0.25">
      <c r="BS20" s="16"/>
    </row>
    <row r="21" spans="3:71" ht="7.5" customHeight="1" x14ac:dyDescent="0.25">
      <c r="BS21" s="16"/>
    </row>
    <row r="22" spans="3:71" ht="7.5" customHeight="1" x14ac:dyDescent="0.25">
      <c r="BS22" s="16"/>
    </row>
    <row r="23" spans="3:71" ht="7.5" customHeight="1" x14ac:dyDescent="0.25">
      <c r="BS23" s="16"/>
    </row>
    <row r="24" spans="3:71" ht="7.5" customHeight="1" x14ac:dyDescent="0.25">
      <c r="AV24" s="37"/>
      <c r="AW24" s="14"/>
      <c r="BS24" s="16"/>
    </row>
    <row r="25" spans="3:71" ht="7.5" customHeight="1" x14ac:dyDescent="0.25">
      <c r="C25" s="232">
        <f>SUM(HESAPLAMA25!J33)</f>
        <v>92</v>
      </c>
      <c r="D25" s="232"/>
      <c r="E25" s="232"/>
      <c r="AT25" s="239">
        <f>SUM(HESAPLAMA25!J33-HESAPLAMA25!AE8-HESAPLAMA25!AE8)</f>
        <v>46</v>
      </c>
      <c r="AU25" s="244"/>
      <c r="AV25" s="14"/>
      <c r="AW25" s="14"/>
      <c r="BS25" s="16"/>
    </row>
    <row r="26" spans="3:71" ht="7.5" customHeight="1" x14ac:dyDescent="0.25">
      <c r="C26" s="232"/>
      <c r="D26" s="232"/>
      <c r="E26" s="232"/>
      <c r="AT26" s="244"/>
      <c r="AU26" s="244"/>
      <c r="BS26" s="16"/>
    </row>
    <row r="27" spans="3:71" ht="7.5" customHeight="1" x14ac:dyDescent="0.25">
      <c r="C27" s="232"/>
      <c r="D27" s="232"/>
      <c r="E27" s="232"/>
      <c r="AT27" s="244"/>
      <c r="AU27" s="244"/>
      <c r="BS27" s="16"/>
    </row>
    <row r="28" spans="3:71" ht="7.5" customHeight="1" x14ac:dyDescent="0.25">
      <c r="C28" s="232"/>
      <c r="D28" s="232"/>
      <c r="E28" s="232"/>
      <c r="AT28" s="244"/>
      <c r="AU28" s="244"/>
      <c r="BS28" s="16"/>
    </row>
    <row r="29" spans="3:71" ht="7.5" customHeight="1" x14ac:dyDescent="0.25">
      <c r="C29" s="232"/>
      <c r="D29" s="232"/>
      <c r="E29" s="232"/>
      <c r="AT29" s="244"/>
      <c r="AU29" s="244"/>
      <c r="BS29" s="16"/>
    </row>
    <row r="30" spans="3:71" ht="7.5" customHeight="1" x14ac:dyDescent="0.25">
      <c r="BS30" s="16"/>
    </row>
    <row r="31" spans="3:71" ht="7.5" customHeight="1" x14ac:dyDescent="0.25">
      <c r="BS31" s="16"/>
    </row>
    <row r="32" spans="3:71" ht="7.5" customHeight="1" x14ac:dyDescent="0.25">
      <c r="BS32" s="16"/>
    </row>
    <row r="33" spans="18:71" ht="7.5" customHeight="1" x14ac:dyDescent="0.25">
      <c r="BS33" s="16"/>
    </row>
    <row r="34" spans="18:71" ht="7.5" customHeight="1" x14ac:dyDescent="0.25">
      <c r="BS34" s="16"/>
    </row>
    <row r="35" spans="18:71" ht="7.5" customHeight="1" x14ac:dyDescent="0.25">
      <c r="V35" s="13"/>
      <c r="BS35" s="16"/>
    </row>
    <row r="36" spans="18:71" ht="7.5" customHeight="1" x14ac:dyDescent="0.25">
      <c r="BS36" s="16"/>
    </row>
    <row r="37" spans="18:71" ht="7.5" customHeight="1" x14ac:dyDescent="0.25">
      <c r="BS37" s="16"/>
    </row>
    <row r="38" spans="18:71" ht="7.5" customHeight="1" x14ac:dyDescent="0.25">
      <c r="W38" s="174">
        <f>SUM(HESAPLAMA25!J32)</f>
        <v>46</v>
      </c>
      <c r="X38" s="174"/>
      <c r="Y38" s="174"/>
      <c r="Z38" s="174"/>
      <c r="AA38" s="174"/>
      <c r="AB38" s="174"/>
      <c r="AN38" s="174">
        <f>SUM(HESAPLAMA25!J15)+25</f>
        <v>325</v>
      </c>
      <c r="AO38" s="174"/>
      <c r="AP38" s="174"/>
      <c r="AQ38" s="174"/>
      <c r="BS38" s="16"/>
    </row>
    <row r="39" spans="18:71" ht="7.5" customHeight="1" x14ac:dyDescent="0.25">
      <c r="W39" s="174"/>
      <c r="X39" s="174"/>
      <c r="Y39" s="174"/>
      <c r="Z39" s="174"/>
      <c r="AA39" s="174"/>
      <c r="AB39" s="174"/>
      <c r="AN39" s="174"/>
      <c r="AO39" s="174"/>
      <c r="AP39" s="174"/>
      <c r="AQ39" s="174"/>
      <c r="BS39" s="16"/>
    </row>
    <row r="40" spans="18:71" ht="7.5" customHeight="1" x14ac:dyDescent="0.25">
      <c r="W40" s="174"/>
      <c r="X40" s="174"/>
      <c r="Y40" s="174"/>
      <c r="Z40" s="174"/>
      <c r="AA40" s="174"/>
      <c r="AB40" s="174"/>
      <c r="BS40" s="16"/>
    </row>
    <row r="41" spans="18:71" ht="7.5" customHeight="1" x14ac:dyDescent="0.25">
      <c r="BS41" s="16"/>
    </row>
    <row r="42" spans="18:71" ht="7.5" customHeight="1" x14ac:dyDescent="0.25">
      <c r="AW42" s="15"/>
      <c r="BS42" s="16"/>
    </row>
    <row r="43" spans="18:71" ht="7.5" customHeight="1" x14ac:dyDescent="0.25">
      <c r="AW43" s="15"/>
      <c r="BS43" s="16"/>
    </row>
    <row r="44" spans="18:71" ht="7.5" customHeight="1" x14ac:dyDescent="0.25">
      <c r="V44" s="230" t="s">
        <v>37</v>
      </c>
      <c r="W44" s="230"/>
      <c r="X44" s="230"/>
      <c r="Y44" s="230"/>
      <c r="Z44" s="230"/>
      <c r="AA44" s="230"/>
      <c r="AB44" s="230"/>
      <c r="AC44" s="230"/>
      <c r="AW44" s="15"/>
      <c r="BD44" s="230" t="s">
        <v>36</v>
      </c>
      <c r="BE44" s="230"/>
      <c r="BF44" s="230"/>
      <c r="BG44" s="230"/>
      <c r="BH44" s="230"/>
      <c r="BI44" s="230"/>
      <c r="BJ44" s="230"/>
      <c r="BK44" s="230"/>
      <c r="BS44" s="16"/>
    </row>
    <row r="45" spans="18:71" ht="7.5" customHeight="1" x14ac:dyDescent="0.25">
      <c r="V45" s="230"/>
      <c r="W45" s="230"/>
      <c r="X45" s="230"/>
      <c r="Y45" s="230"/>
      <c r="Z45" s="230"/>
      <c r="AA45" s="230"/>
      <c r="AB45" s="230"/>
      <c r="AC45" s="230"/>
      <c r="AW45" s="15"/>
      <c r="BD45" s="230"/>
      <c r="BE45" s="230"/>
      <c r="BF45" s="230"/>
      <c r="BG45" s="230"/>
      <c r="BH45" s="230"/>
      <c r="BI45" s="230"/>
      <c r="BJ45" s="230"/>
      <c r="BK45" s="230"/>
      <c r="BS45" s="16"/>
    </row>
    <row r="46" spans="18:71" ht="7.5" customHeight="1" x14ac:dyDescent="0.25">
      <c r="AU46" s="15"/>
      <c r="AV46" s="15"/>
      <c r="AW46" s="15"/>
      <c r="BS46" s="16"/>
    </row>
    <row r="47" spans="18:71" ht="7.5" customHeight="1" x14ac:dyDescent="0.25">
      <c r="R47" s="235" t="s">
        <v>48</v>
      </c>
      <c r="S47" s="235"/>
      <c r="T47" s="235"/>
      <c r="U47" s="235"/>
      <c r="V47" s="235"/>
      <c r="W47" s="235"/>
      <c r="X47" s="235"/>
      <c r="Y47" s="235"/>
      <c r="Z47" s="237" t="e">
        <f>SUM(HESAPLAMA25!J21)</f>
        <v>#N/A</v>
      </c>
      <c r="AA47" s="238"/>
      <c r="AB47" s="238"/>
      <c r="AC47" s="238"/>
      <c r="AD47" s="238"/>
      <c r="AE47" s="238"/>
      <c r="AF47" s="238"/>
      <c r="AG47" s="238"/>
      <c r="AZ47" s="235" t="s">
        <v>48</v>
      </c>
      <c r="BA47" s="235"/>
      <c r="BB47" s="235"/>
      <c r="BC47" s="235"/>
      <c r="BD47" s="235"/>
      <c r="BE47" s="235"/>
      <c r="BF47" s="235"/>
      <c r="BG47" s="235"/>
      <c r="BH47" s="237">
        <f>SUM(HESAPLAMA25!J28)</f>
        <v>191.60375779195982</v>
      </c>
      <c r="BI47" s="238"/>
      <c r="BJ47" s="238"/>
      <c r="BK47" s="238"/>
      <c r="BL47" s="238"/>
      <c r="BM47" s="238"/>
      <c r="BN47" s="238"/>
      <c r="BO47" s="238"/>
      <c r="BS47" s="16"/>
    </row>
    <row r="48" spans="18:71" ht="7.5" customHeight="1" x14ac:dyDescent="0.25">
      <c r="R48" s="235"/>
      <c r="S48" s="235"/>
      <c r="T48" s="235"/>
      <c r="U48" s="235"/>
      <c r="V48" s="235"/>
      <c r="W48" s="235"/>
      <c r="X48" s="235"/>
      <c r="Y48" s="235"/>
      <c r="Z48" s="238"/>
      <c r="AA48" s="238"/>
      <c r="AB48" s="238"/>
      <c r="AC48" s="238"/>
      <c r="AD48" s="238"/>
      <c r="AE48" s="238"/>
      <c r="AF48" s="238"/>
      <c r="AG48" s="238"/>
      <c r="AZ48" s="235"/>
      <c r="BA48" s="235"/>
      <c r="BB48" s="235"/>
      <c r="BC48" s="235"/>
      <c r="BD48" s="235"/>
      <c r="BE48" s="235"/>
      <c r="BF48" s="235"/>
      <c r="BG48" s="235"/>
      <c r="BH48" s="238"/>
      <c r="BI48" s="238"/>
      <c r="BJ48" s="238"/>
      <c r="BK48" s="238"/>
      <c r="BL48" s="238"/>
      <c r="BM48" s="238"/>
      <c r="BN48" s="238"/>
      <c r="BO48" s="238"/>
      <c r="BS48" s="16"/>
    </row>
    <row r="49" spans="2:77" ht="3.75" customHeight="1" x14ac:dyDescent="0.25">
      <c r="BS49" s="16"/>
    </row>
    <row r="50" spans="2:77" ht="7.5" customHeight="1" x14ac:dyDescent="0.25">
      <c r="BS50" s="16"/>
    </row>
    <row r="51" spans="2:77" ht="7.5" customHeight="1" x14ac:dyDescent="0.25">
      <c r="BS51" s="16"/>
    </row>
    <row r="52" spans="2:77" ht="7.5" customHeight="1" x14ac:dyDescent="0.25">
      <c r="BS52" s="16"/>
    </row>
    <row r="53" spans="2:77" ht="7.5" customHeight="1" x14ac:dyDescent="0.25">
      <c r="BS53" s="16"/>
    </row>
    <row r="54" spans="2:77" ht="7.5" customHeight="1" x14ac:dyDescent="0.25">
      <c r="AU54" s="231">
        <f>SUM(HESAPLAMA25!J26-HESAPLAMA25!AE8)</f>
        <v>116</v>
      </c>
      <c r="BO54" s="231">
        <f>SUM(HESAPLAMA25!J26)</f>
        <v>139</v>
      </c>
      <c r="BP54" s="231"/>
      <c r="BQ54" s="231"/>
      <c r="BS54" s="16"/>
    </row>
    <row r="55" spans="2:77" ht="7.5" customHeight="1" x14ac:dyDescent="0.25">
      <c r="B55" s="231">
        <f>SUM(HESAPLAMA25!J20)</f>
        <v>217</v>
      </c>
      <c r="C55" s="231"/>
      <c r="D55" s="231"/>
      <c r="AU55" s="231"/>
      <c r="BO55" s="231"/>
      <c r="BP55" s="231"/>
      <c r="BQ55" s="231"/>
      <c r="BS55" s="16"/>
    </row>
    <row r="56" spans="2:77" ht="7.5" customHeight="1" x14ac:dyDescent="0.25">
      <c r="B56" s="231"/>
      <c r="C56" s="231"/>
      <c r="D56" s="231"/>
      <c r="AU56" s="231"/>
      <c r="BO56" s="231"/>
      <c r="BP56" s="231"/>
      <c r="BQ56" s="231"/>
      <c r="BS56" s="16"/>
    </row>
    <row r="57" spans="2:77" ht="7.5" customHeight="1" x14ac:dyDescent="0.25">
      <c r="B57" s="231"/>
      <c r="C57" s="231"/>
      <c r="D57" s="231"/>
      <c r="AU57" s="231"/>
      <c r="BO57" s="231"/>
      <c r="BP57" s="231"/>
      <c r="BQ57" s="231"/>
      <c r="BS57" s="16"/>
      <c r="BW57" s="15"/>
      <c r="BX57" s="15"/>
      <c r="BY57" s="15"/>
    </row>
    <row r="58" spans="2:77" ht="7.5" customHeight="1" x14ac:dyDescent="0.25">
      <c r="B58" s="231"/>
      <c r="C58" s="231"/>
      <c r="D58" s="231"/>
      <c r="AU58" s="231"/>
      <c r="BO58" s="231"/>
      <c r="BP58" s="231"/>
      <c r="BQ58" s="231"/>
      <c r="BS58" s="16"/>
      <c r="BV58" s="15"/>
      <c r="BW58" s="15"/>
      <c r="BX58" s="15"/>
      <c r="BY58" s="15"/>
    </row>
    <row r="59" spans="2:77" ht="7.5" customHeight="1" x14ac:dyDescent="0.25">
      <c r="B59" s="231"/>
      <c r="C59" s="231"/>
      <c r="D59" s="231"/>
      <c r="BS59" s="16"/>
      <c r="BV59" s="15"/>
      <c r="BW59" s="15"/>
      <c r="BX59" s="15"/>
      <c r="BY59" s="15"/>
    </row>
    <row r="60" spans="2:77" ht="7.5" customHeight="1" x14ac:dyDescent="0.25">
      <c r="BS60" s="16"/>
      <c r="BV60" s="15"/>
      <c r="BW60" s="15"/>
      <c r="BX60" s="15"/>
      <c r="BY60" s="15"/>
    </row>
    <row r="61" spans="2:77" ht="7.5" customHeight="1" x14ac:dyDescent="0.25">
      <c r="BS61" s="16"/>
    </row>
    <row r="62" spans="2:77" ht="7.5" customHeight="1" x14ac:dyDescent="0.25">
      <c r="BS62" s="16"/>
    </row>
    <row r="63" spans="2:77" ht="7.5" customHeight="1" x14ac:dyDescent="0.25">
      <c r="BS63" s="16"/>
    </row>
    <row r="64" spans="2:77" ht="7.5" customHeight="1" x14ac:dyDescent="0.25">
      <c r="BS64" s="16"/>
    </row>
    <row r="65" spans="6:71" ht="7.5" customHeight="1" x14ac:dyDescent="0.25">
      <c r="BC65" s="180">
        <f>SUM(HESAPLAMA25!J25)</f>
        <v>0</v>
      </c>
      <c r="BD65" s="180"/>
      <c r="BE65" s="180"/>
      <c r="BF65" s="180"/>
      <c r="BG65" s="180"/>
      <c r="BS65" s="16"/>
    </row>
    <row r="66" spans="6:71" ht="7.5" customHeight="1" x14ac:dyDescent="0.25">
      <c r="V66" s="174">
        <f>SUM(HESAPLAMA25!J19)</f>
        <v>92</v>
      </c>
      <c r="W66" s="174"/>
      <c r="X66" s="174"/>
      <c r="Y66" s="174"/>
      <c r="Z66" s="174"/>
      <c r="AA66" s="174"/>
      <c r="AO66" s="183">
        <f>SUM(HESAPLAMA25!J15+HESAPLAMA25!Y8+HESAPLAMA25!Y8)</f>
        <v>346</v>
      </c>
      <c r="AP66" s="183"/>
      <c r="AQ66" s="183"/>
      <c r="BC66" s="180"/>
      <c r="BD66" s="180"/>
      <c r="BE66" s="180"/>
      <c r="BF66" s="180"/>
      <c r="BG66" s="180"/>
      <c r="BS66" s="16"/>
    </row>
    <row r="67" spans="6:71" ht="7.5" customHeight="1" x14ac:dyDescent="0.25">
      <c r="V67" s="174"/>
      <c r="W67" s="174"/>
      <c r="X67" s="174"/>
      <c r="Y67" s="174"/>
      <c r="Z67" s="174"/>
      <c r="AA67" s="174"/>
      <c r="AO67" s="183"/>
      <c r="AP67" s="183"/>
      <c r="AQ67" s="183"/>
      <c r="BS67" s="16"/>
    </row>
    <row r="68" spans="6:71" ht="7.5" customHeight="1" x14ac:dyDescent="0.25">
      <c r="V68" s="174"/>
      <c r="W68" s="174"/>
      <c r="X68" s="174"/>
      <c r="Y68" s="174"/>
      <c r="Z68" s="174"/>
      <c r="AA68" s="174"/>
      <c r="AO68" s="183"/>
      <c r="AP68" s="183"/>
      <c r="AQ68" s="183"/>
      <c r="BS68" s="16"/>
    </row>
    <row r="69" spans="6:71" ht="7.5" customHeight="1" x14ac:dyDescent="0.25">
      <c r="V69" s="174"/>
      <c r="W69" s="174"/>
      <c r="X69" s="174"/>
      <c r="Y69" s="174"/>
      <c r="Z69" s="174"/>
      <c r="AA69" s="174"/>
      <c r="BS69" s="16"/>
    </row>
    <row r="70" spans="6:71" ht="7.5" customHeight="1" x14ac:dyDescent="0.25">
      <c r="BS70" s="16"/>
    </row>
    <row r="71" spans="6:71" ht="7.5" customHeight="1" x14ac:dyDescent="0.25">
      <c r="BS71" s="16"/>
    </row>
    <row r="72" spans="6:71" ht="7.5" customHeight="1" x14ac:dyDescent="0.25">
      <c r="F72" s="230" t="s">
        <v>45</v>
      </c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W72" s="230" t="s">
        <v>46</v>
      </c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  <c r="BM72" s="230"/>
      <c r="BS72" s="16"/>
    </row>
    <row r="73" spans="6:71" ht="7.5" customHeight="1" x14ac:dyDescent="0.25"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0"/>
      <c r="BJ73" s="230"/>
      <c r="BK73" s="230"/>
      <c r="BL73" s="230"/>
      <c r="BM73" s="230"/>
      <c r="BS73" s="16"/>
    </row>
    <row r="74" spans="6:71" ht="7.5" customHeight="1" x14ac:dyDescent="0.25"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BS74" s="38"/>
    </row>
    <row r="75" spans="6:71" ht="9.75" customHeight="1" x14ac:dyDescent="0.25">
      <c r="V75" s="240">
        <f>SUM(HESAPLAMA25!J13)</f>
        <v>0</v>
      </c>
      <c r="W75" s="240"/>
      <c r="X75" s="240"/>
      <c r="Y75" s="240"/>
      <c r="Z75" s="240"/>
      <c r="AA75" s="240"/>
      <c r="BC75" s="240">
        <f>SUM(HESAPLAMA25!J12)</f>
        <v>0</v>
      </c>
      <c r="BD75" s="240"/>
      <c r="BE75" s="240"/>
      <c r="BF75" s="240"/>
      <c r="BG75" s="240"/>
      <c r="BM75" s="235">
        <f>SUM(HESAPLAMA25!AE8)</f>
        <v>23</v>
      </c>
      <c r="BN75" s="235"/>
      <c r="BO75" s="235"/>
      <c r="BS75" s="16"/>
    </row>
    <row r="76" spans="6:71" ht="9" customHeight="1" x14ac:dyDescent="0.25">
      <c r="V76" s="240"/>
      <c r="W76" s="240"/>
      <c r="X76" s="240"/>
      <c r="Y76" s="240"/>
      <c r="Z76" s="240"/>
      <c r="AA76" s="240"/>
      <c r="BC76" s="240"/>
      <c r="BD76" s="240"/>
      <c r="BE76" s="240"/>
      <c r="BF76" s="240"/>
      <c r="BG76" s="240"/>
      <c r="BM76" s="235"/>
      <c r="BN76" s="235"/>
      <c r="BO76" s="235"/>
      <c r="BS76" s="39"/>
    </row>
    <row r="77" spans="6:71" ht="7.5" customHeight="1" x14ac:dyDescent="0.25">
      <c r="V77" s="240"/>
      <c r="W77" s="240"/>
      <c r="X77" s="240"/>
      <c r="Y77" s="240"/>
      <c r="Z77" s="240"/>
      <c r="AA77" s="240"/>
      <c r="BC77" s="240"/>
      <c r="BD77" s="240"/>
      <c r="BE77" s="240"/>
      <c r="BF77" s="240"/>
      <c r="BG77" s="240"/>
      <c r="BS77" s="16"/>
    </row>
    <row r="78" spans="6:71" ht="7.5" customHeight="1" x14ac:dyDescent="0.25">
      <c r="BS78" s="16"/>
    </row>
    <row r="79" spans="6:71" ht="7.5" customHeight="1" x14ac:dyDescent="0.25">
      <c r="AS79" s="182">
        <f>SUM(HESAPLAMA25!O14+HESAPLAMA25!O13+HESAPLAMA25!O12)</f>
        <v>209</v>
      </c>
      <c r="AT79" s="182"/>
      <c r="BS79" s="16"/>
    </row>
    <row r="80" spans="6:71" ht="7.5" customHeight="1" x14ac:dyDescent="0.25">
      <c r="AS80" s="182"/>
      <c r="AT80" s="182"/>
      <c r="BS80" s="16"/>
    </row>
    <row r="81" spans="6:71" ht="7.5" customHeight="1" x14ac:dyDescent="0.25">
      <c r="AS81" s="182"/>
      <c r="AT81" s="182"/>
      <c r="BS81" s="16"/>
    </row>
    <row r="82" spans="6:71" ht="7.5" customHeight="1" x14ac:dyDescent="0.25">
      <c r="BS82" s="16"/>
    </row>
    <row r="83" spans="6:71" ht="7.5" customHeight="1" x14ac:dyDescent="0.25">
      <c r="F83" s="174">
        <f>SUM(HESAPLAMA25!J15)</f>
        <v>300</v>
      </c>
      <c r="G83" s="174"/>
      <c r="H83" s="174"/>
      <c r="I83" s="174"/>
      <c r="J83" s="174"/>
      <c r="BS83" s="16"/>
    </row>
    <row r="84" spans="6:71" ht="7.5" customHeight="1" x14ac:dyDescent="0.25">
      <c r="F84" s="174"/>
      <c r="G84" s="174"/>
      <c r="H84" s="174"/>
      <c r="I84" s="174"/>
      <c r="J84" s="174"/>
      <c r="BC84" s="174">
        <f>SUM(HESAPLAMA25!J14)</f>
        <v>46</v>
      </c>
      <c r="BD84" s="236"/>
      <c r="BE84" s="236"/>
      <c r="BF84" s="236"/>
      <c r="BG84" s="236"/>
      <c r="BH84" s="236"/>
      <c r="BS84" s="16"/>
    </row>
    <row r="85" spans="6:71" ht="7.5" customHeight="1" x14ac:dyDescent="0.25">
      <c r="BC85" s="236"/>
      <c r="BD85" s="236"/>
      <c r="BE85" s="236"/>
      <c r="BF85" s="236"/>
      <c r="BG85" s="236"/>
      <c r="BH85" s="236"/>
      <c r="BS85" s="16"/>
    </row>
    <row r="86" spans="6:71" ht="7.5" customHeight="1" x14ac:dyDescent="0.25">
      <c r="F86" s="230" t="s">
        <v>47</v>
      </c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0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BS86" s="16"/>
    </row>
    <row r="87" spans="6:71" ht="7.5" customHeight="1" x14ac:dyDescent="0.25"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BS87" s="16"/>
    </row>
    <row r="88" spans="6:71" ht="7.5" customHeight="1" x14ac:dyDescent="0.25">
      <c r="V88" s="174">
        <f>SUM(HESAPLAMA25!J13)</f>
        <v>0</v>
      </c>
      <c r="W88" s="174"/>
      <c r="X88" s="174"/>
      <c r="Y88" s="174"/>
      <c r="Z88" s="174"/>
      <c r="BS88" s="16"/>
    </row>
    <row r="89" spans="6:71" ht="7.5" customHeight="1" x14ac:dyDescent="0.25">
      <c r="V89" s="174"/>
      <c r="W89" s="174"/>
      <c r="X89" s="174"/>
      <c r="Y89" s="174"/>
      <c r="Z89" s="174"/>
      <c r="BS89" s="16"/>
    </row>
    <row r="90" spans="6:71" ht="4.5" customHeight="1" x14ac:dyDescent="0.25">
      <c r="BS90" s="16"/>
    </row>
    <row r="91" spans="6:71" ht="7.5" customHeight="1" x14ac:dyDescent="0.25">
      <c r="BS91" s="16"/>
    </row>
    <row r="92" spans="6:71" ht="7.5" customHeight="1" x14ac:dyDescent="0.25">
      <c r="BS92" s="16"/>
    </row>
    <row r="93" spans="6:71" ht="7.5" customHeight="1" x14ac:dyDescent="0.25">
      <c r="BS93" s="16"/>
    </row>
    <row r="94" spans="6:71" ht="7.5" customHeight="1" x14ac:dyDescent="0.25">
      <c r="BS94" s="16"/>
    </row>
    <row r="95" spans="6:71" ht="7.5" customHeight="1" x14ac:dyDescent="0.25">
      <c r="BS95" s="16"/>
    </row>
    <row r="96" spans="6:71" ht="7.5" customHeight="1" x14ac:dyDescent="0.25">
      <c r="BS96" s="16"/>
    </row>
    <row r="97" spans="2:71" ht="7.5" customHeight="1" x14ac:dyDescent="0.25">
      <c r="BS97" s="16"/>
    </row>
    <row r="98" spans="2:71" ht="7.5" customHeight="1" x14ac:dyDescent="0.25">
      <c r="AS98" s="231">
        <f>SUM(HESAPLAMA25!J12)</f>
        <v>0</v>
      </c>
      <c r="AT98" s="231"/>
      <c r="BS98" s="16"/>
    </row>
    <row r="99" spans="2:71" ht="7.5" customHeight="1" x14ac:dyDescent="0.25">
      <c r="B99" s="232">
        <f>SUM(HESAPLAMA25!J14)</f>
        <v>46</v>
      </c>
      <c r="C99" s="232"/>
      <c r="AS99" s="231"/>
      <c r="AT99" s="231"/>
      <c r="AW99" s="15"/>
      <c r="AX99" s="15"/>
      <c r="AY99" s="15"/>
      <c r="BS99" s="16"/>
    </row>
    <row r="100" spans="2:71" ht="7.5" customHeight="1" x14ac:dyDescent="0.25">
      <c r="B100" s="232"/>
      <c r="C100" s="232"/>
      <c r="AS100" s="231"/>
      <c r="AT100" s="231"/>
      <c r="AW100" s="15"/>
      <c r="AX100" s="15"/>
      <c r="AY100" s="15"/>
      <c r="BS100" s="16"/>
    </row>
    <row r="101" spans="2:71" ht="7.5" customHeight="1" x14ac:dyDescent="0.25">
      <c r="B101" s="232"/>
      <c r="C101" s="232"/>
      <c r="AS101" s="231"/>
      <c r="AT101" s="231"/>
      <c r="AW101" s="15"/>
      <c r="AX101" s="15"/>
      <c r="AY101" s="15"/>
      <c r="BS101" s="16"/>
    </row>
    <row r="102" spans="2:71" ht="7.5" customHeight="1" x14ac:dyDescent="0.25">
      <c r="B102" s="232"/>
      <c r="C102" s="232"/>
      <c r="AS102" s="231"/>
      <c r="AT102" s="231"/>
      <c r="AW102" s="15"/>
      <c r="AX102" s="15"/>
      <c r="AY102" s="15"/>
      <c r="BS102" s="16"/>
    </row>
    <row r="103" spans="2:71" ht="7.5" customHeight="1" x14ac:dyDescent="0.25">
      <c r="B103" s="15"/>
      <c r="C103" s="15"/>
      <c r="D103" s="15"/>
      <c r="AW103" s="15"/>
      <c r="AX103" s="15"/>
      <c r="AY103" s="15"/>
      <c r="BS103" s="16"/>
    </row>
    <row r="104" spans="2:71" ht="7.5" customHeight="1" x14ac:dyDescent="0.25">
      <c r="BS104" s="16"/>
    </row>
    <row r="105" spans="2:71" ht="7.5" customHeight="1" x14ac:dyDescent="0.25">
      <c r="BS105" s="16"/>
    </row>
    <row r="106" spans="2:71" ht="7.5" customHeight="1" x14ac:dyDescent="0.25">
      <c r="BS106" s="16"/>
    </row>
    <row r="107" spans="2:71" ht="7.5" customHeight="1" x14ac:dyDescent="0.25">
      <c r="BS107" s="16"/>
    </row>
    <row r="108" spans="2:71" ht="7.5" customHeight="1" x14ac:dyDescent="0.25">
      <c r="BS108" s="16"/>
    </row>
    <row r="109" spans="2:71" ht="7.5" customHeight="1" x14ac:dyDescent="0.25">
      <c r="BS109" s="16"/>
    </row>
    <row r="110" spans="2:71" ht="7.5" customHeight="1" x14ac:dyDescent="0.25">
      <c r="BS110" s="16"/>
    </row>
    <row r="111" spans="2:71" ht="7.5" customHeight="1" x14ac:dyDescent="0.25">
      <c r="BS111" s="16"/>
    </row>
    <row r="112" spans="2:71" ht="7.5" customHeight="1" x14ac:dyDescent="0.25">
      <c r="BS112" s="16"/>
    </row>
    <row r="113" spans="1:71" ht="7.5" customHeight="1" x14ac:dyDescent="0.25">
      <c r="BS113" s="16"/>
    </row>
    <row r="114" spans="1:71" ht="7.5" customHeight="1" x14ac:dyDescent="0.25"/>
    <row r="115" spans="1:71" ht="15" customHeight="1" x14ac:dyDescent="0.25"/>
    <row r="116" spans="1:71" ht="15" customHeight="1" x14ac:dyDescent="0.25">
      <c r="BO116" s="233" t="s">
        <v>164</v>
      </c>
      <c r="BP116" s="234"/>
      <c r="BQ116" s="234"/>
      <c r="BR116" s="234"/>
    </row>
    <row r="117" spans="1:71" ht="15" customHeight="1" x14ac:dyDescent="0.25"/>
    <row r="118" spans="1:71" ht="15" customHeight="1" x14ac:dyDescent="0.25"/>
    <row r="119" spans="1:71" ht="15" customHeight="1" x14ac:dyDescent="0.25"/>
    <row r="120" spans="1:71" ht="15" customHeight="1" x14ac:dyDescent="0.25"/>
    <row r="121" spans="1:71" ht="15" customHeight="1" x14ac:dyDescent="0.25"/>
    <row r="122" spans="1:71" ht="15" customHeight="1" x14ac:dyDescent="0.25"/>
    <row r="123" spans="1:71" ht="18.75" customHeight="1" x14ac:dyDescent="0.25">
      <c r="A123" s="245" t="s">
        <v>44</v>
      </c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40" t="s">
        <v>32</v>
      </c>
      <c r="T123" s="261" t="str">
        <f>(HESAPLAMA25!AP34)</f>
        <v>PA581-5010</v>
      </c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</row>
    <row r="124" spans="1:71" ht="18.75" customHeight="1" x14ac:dyDescent="0.25">
      <c r="A124" s="245" t="s">
        <v>29</v>
      </c>
      <c r="B124" s="245"/>
      <c r="C124" s="245"/>
      <c r="D124" s="245"/>
      <c r="E124" s="245"/>
      <c r="F124" s="245"/>
      <c r="G124" s="245"/>
      <c r="H124" s="245"/>
      <c r="I124" s="245"/>
      <c r="J124" s="245"/>
      <c r="K124" s="245"/>
      <c r="L124" s="245"/>
      <c r="M124" s="245"/>
      <c r="N124" s="245"/>
      <c r="O124" s="245"/>
      <c r="P124" s="245"/>
      <c r="Q124" s="245"/>
      <c r="R124" s="245"/>
      <c r="S124" s="40" t="s">
        <v>32</v>
      </c>
      <c r="T124" s="261">
        <f>(HESAPLAMA25!AP36)</f>
        <v>0</v>
      </c>
      <c r="U124" s="261"/>
      <c r="V124" s="261"/>
      <c r="W124" s="261"/>
      <c r="X124" s="261"/>
      <c r="Y124" s="261"/>
      <c r="Z124" s="261"/>
      <c r="AA124" s="261"/>
      <c r="AB124" s="261"/>
      <c r="AC124" s="261"/>
      <c r="AD124" s="261"/>
      <c r="AE124" s="261"/>
      <c r="AF124" s="261"/>
      <c r="AG124" s="261"/>
      <c r="AH124" s="261"/>
      <c r="AI124" s="261"/>
      <c r="AJ124" s="261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</row>
    <row r="125" spans="1:71" ht="18.75" customHeight="1" x14ac:dyDescent="0.25">
      <c r="A125" s="245" t="s">
        <v>31</v>
      </c>
      <c r="B125" s="245"/>
      <c r="C125" s="245"/>
      <c r="D125" s="245"/>
      <c r="E125" s="245"/>
      <c r="F125" s="245"/>
      <c r="G125" s="245"/>
      <c r="H125" s="245"/>
      <c r="I125" s="245"/>
      <c r="J125" s="245"/>
      <c r="K125" s="245"/>
      <c r="L125" s="245"/>
      <c r="M125" s="245"/>
      <c r="N125" s="245"/>
      <c r="O125" s="245"/>
      <c r="P125" s="245"/>
      <c r="Q125" s="245"/>
      <c r="R125" s="245"/>
      <c r="S125" s="40" t="s">
        <v>32</v>
      </c>
      <c r="T125" s="261" t="str">
        <f>(HESAPLAMA25!AP38)</f>
        <v xml:space="preserve">KAPALI SANDIK </v>
      </c>
      <c r="U125" s="261"/>
      <c r="V125" s="261"/>
      <c r="W125" s="261"/>
      <c r="X125" s="261"/>
      <c r="Y125" s="261"/>
      <c r="Z125" s="261"/>
      <c r="AA125" s="261"/>
      <c r="AB125" s="261"/>
      <c r="AC125" s="261"/>
      <c r="AD125" s="261"/>
      <c r="AE125" s="261"/>
      <c r="AF125" s="261"/>
      <c r="AG125" s="261"/>
      <c r="AH125" s="261"/>
      <c r="AI125" s="261"/>
      <c r="AJ125" s="261"/>
      <c r="AK125" s="261"/>
      <c r="AL125" s="261"/>
      <c r="AM125" s="261"/>
      <c r="AN125" s="261"/>
      <c r="AO125" s="261"/>
      <c r="AP125" s="261"/>
      <c r="AQ125" s="261"/>
      <c r="AR125" s="261"/>
      <c r="AS125" s="261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  <c r="BG125" s="261"/>
      <c r="BH125" s="261"/>
      <c r="BI125" s="261"/>
      <c r="BJ125" s="261"/>
      <c r="BK125" s="261"/>
      <c r="BL125" s="261"/>
      <c r="BM125" s="261"/>
      <c r="BN125" s="261"/>
      <c r="BO125" s="261"/>
      <c r="BP125" s="261"/>
      <c r="BQ125" s="261"/>
      <c r="BR125" s="261"/>
    </row>
    <row r="126" spans="1:71" ht="18.75" customHeight="1" x14ac:dyDescent="0.25">
      <c r="A126" s="245" t="s">
        <v>0</v>
      </c>
      <c r="B126" s="245"/>
      <c r="C126" s="245"/>
      <c r="D126" s="245"/>
      <c r="E126" s="245"/>
      <c r="F126" s="245"/>
      <c r="G126" s="245"/>
      <c r="H126" s="245"/>
      <c r="I126" s="245"/>
      <c r="J126" s="245"/>
      <c r="K126" s="245"/>
      <c r="L126" s="245"/>
      <c r="M126" s="245"/>
      <c r="N126" s="245"/>
      <c r="O126" s="245"/>
      <c r="P126" s="245"/>
      <c r="Q126" s="245"/>
      <c r="R126" s="245"/>
      <c r="S126" s="40" t="s">
        <v>32</v>
      </c>
      <c r="T126" s="261">
        <f>(HESAPLAMA25!AP40)</f>
        <v>0</v>
      </c>
      <c r="U126" s="261"/>
      <c r="V126" s="261"/>
      <c r="W126" s="261"/>
      <c r="X126" s="261"/>
      <c r="Y126" s="261"/>
      <c r="Z126" s="261"/>
      <c r="AA126" s="261"/>
      <c r="AB126" s="261"/>
      <c r="AC126" s="261"/>
      <c r="AD126" s="261"/>
      <c r="AE126" s="261"/>
      <c r="AF126" s="261"/>
      <c r="AG126" s="261"/>
      <c r="AH126" s="261"/>
      <c r="AI126" s="261"/>
      <c r="AJ126" s="261"/>
      <c r="AK126" s="261"/>
      <c r="AL126" s="261"/>
      <c r="AM126" s="261"/>
      <c r="AN126" s="261"/>
      <c r="AO126" s="261"/>
      <c r="AP126" s="261"/>
      <c r="AQ126" s="261"/>
      <c r="AR126" s="261"/>
      <c r="AS126" s="261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  <c r="BG126" s="261"/>
      <c r="BH126" s="261"/>
      <c r="BI126" s="261"/>
      <c r="BJ126" s="261"/>
      <c r="BK126" s="261"/>
      <c r="BL126" s="261"/>
      <c r="BM126" s="261"/>
      <c r="BN126" s="261"/>
      <c r="BO126" s="261"/>
      <c r="BP126" s="261"/>
      <c r="BQ126" s="261"/>
      <c r="BR126" s="261"/>
    </row>
    <row r="127" spans="1:71" ht="15" customHeight="1" x14ac:dyDescent="0.25"/>
    <row r="128" spans="1:71" ht="12.75" customHeight="1" x14ac:dyDescent="0.25">
      <c r="A128" s="194"/>
      <c r="B128" s="194"/>
      <c r="C128" s="194"/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226"/>
      <c r="S128" s="227" t="s">
        <v>52</v>
      </c>
      <c r="T128" s="228"/>
      <c r="U128" s="228"/>
      <c r="V128" s="228"/>
      <c r="W128" s="228"/>
      <c r="X128" s="228"/>
      <c r="Y128" s="228"/>
      <c r="Z128" s="228"/>
      <c r="AA128" s="228"/>
      <c r="AB128" s="229"/>
      <c r="AC128" s="228" t="s">
        <v>53</v>
      </c>
      <c r="AD128" s="228"/>
      <c r="AE128" s="228"/>
      <c r="AF128" s="229"/>
      <c r="AG128" s="42" t="s">
        <v>54</v>
      </c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3"/>
      <c r="AZ128" s="198" t="s">
        <v>4</v>
      </c>
      <c r="BA128" s="198"/>
      <c r="BB128" s="198"/>
      <c r="BC128" s="198"/>
      <c r="BD128" s="198"/>
      <c r="BE128" s="199" t="s">
        <v>55</v>
      </c>
      <c r="BF128" s="200"/>
      <c r="BG128" s="200"/>
      <c r="BH128" s="200"/>
      <c r="BI128" s="200"/>
      <c r="BJ128" s="200"/>
      <c r="BK128" s="200"/>
      <c r="BL128" s="200"/>
      <c r="BM128" s="200"/>
      <c r="BN128" s="200"/>
      <c r="BO128" s="200"/>
      <c r="BP128" s="201"/>
    </row>
    <row r="129" spans="1:70" ht="12.75" customHeight="1" x14ac:dyDescent="0.25">
      <c r="A129" s="250" t="s">
        <v>49</v>
      </c>
      <c r="B129" s="250"/>
      <c r="C129" s="250"/>
      <c r="D129" s="250"/>
      <c r="E129" s="250"/>
      <c r="F129" s="250"/>
      <c r="G129" s="250"/>
      <c r="H129" s="250"/>
      <c r="I129" s="250"/>
      <c r="J129" s="250"/>
      <c r="K129" s="250"/>
      <c r="L129" s="250"/>
      <c r="M129" s="250"/>
      <c r="N129" s="250"/>
      <c r="O129" s="250"/>
      <c r="P129" s="250"/>
      <c r="Q129" s="250"/>
      <c r="R129" s="254"/>
      <c r="S129" s="255" t="s">
        <v>51</v>
      </c>
      <c r="T129" s="256"/>
      <c r="U129" s="256"/>
      <c r="V129" s="256"/>
      <c r="W129" s="256"/>
      <c r="X129" s="256"/>
      <c r="Y129" s="256"/>
      <c r="Z129" s="256"/>
      <c r="AA129" s="256"/>
      <c r="AB129" s="256"/>
      <c r="AC129" s="256"/>
      <c r="AD129" s="256"/>
      <c r="AE129" s="256"/>
      <c r="AF129" s="257"/>
      <c r="AG129" s="262" t="str">
        <f>(HESAPLAMA25!AR20)</f>
        <v xml:space="preserve"> </v>
      </c>
      <c r="AH129" s="263"/>
      <c r="AI129" s="263"/>
      <c r="AJ129" s="263"/>
      <c r="AK129" s="263"/>
      <c r="AL129" s="263"/>
      <c r="AM129" s="263"/>
      <c r="AN129" s="263"/>
      <c r="AO129" s="263"/>
      <c r="AP129" s="263"/>
      <c r="AQ129" s="263"/>
      <c r="AR129" s="263"/>
      <c r="AS129" s="263"/>
      <c r="AT129" s="263"/>
      <c r="AU129" s="263"/>
      <c r="AV129" s="263"/>
      <c r="AW129" s="263"/>
      <c r="AX129" s="263"/>
      <c r="AY129" s="264"/>
      <c r="AZ129" s="212">
        <f>SUM(HESAPLAMA25!Q8)</f>
        <v>0</v>
      </c>
      <c r="BA129" s="212"/>
      <c r="BB129" s="212"/>
      <c r="BC129" s="212"/>
      <c r="BD129" s="212"/>
      <c r="BE129" s="213" t="str">
        <f>(HESAPLAMA25!BA8)</f>
        <v>ÇAM</v>
      </c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5"/>
      <c r="BQ129" s="41"/>
      <c r="BR129" s="41"/>
    </row>
    <row r="130" spans="1:70" ht="12.75" customHeight="1" x14ac:dyDescent="0.25">
      <c r="A130" s="250" t="s">
        <v>50</v>
      </c>
      <c r="B130" s="250"/>
      <c r="C130" s="250"/>
      <c r="D130" s="250"/>
      <c r="E130" s="250"/>
      <c r="F130" s="250"/>
      <c r="G130" s="250"/>
      <c r="H130" s="250"/>
      <c r="I130" s="250"/>
      <c r="J130" s="250"/>
      <c r="K130" s="250"/>
      <c r="L130" s="250"/>
      <c r="M130" s="250"/>
      <c r="N130" s="250"/>
      <c r="O130" s="250"/>
      <c r="P130" s="250"/>
      <c r="Q130" s="250"/>
      <c r="R130" s="254"/>
      <c r="S130" s="258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59"/>
      <c r="AF130" s="260"/>
      <c r="AG130" s="262" t="str">
        <f>(HESAPLAMA25!AR22)</f>
        <v xml:space="preserve"> </v>
      </c>
      <c r="AH130" s="263"/>
      <c r="AI130" s="263"/>
      <c r="AJ130" s="263"/>
      <c r="AK130" s="263"/>
      <c r="AL130" s="263"/>
      <c r="AM130" s="263"/>
      <c r="AN130" s="263"/>
      <c r="AO130" s="263"/>
      <c r="AP130" s="263"/>
      <c r="AQ130" s="263"/>
      <c r="AR130" s="263"/>
      <c r="AS130" s="263"/>
      <c r="AT130" s="263"/>
      <c r="AU130" s="263"/>
      <c r="AV130" s="263"/>
      <c r="AW130" s="263"/>
      <c r="AX130" s="263"/>
      <c r="AY130" s="264"/>
      <c r="AZ130" s="212"/>
      <c r="BA130" s="212"/>
      <c r="BB130" s="212"/>
      <c r="BC130" s="212"/>
      <c r="BD130" s="212"/>
      <c r="BE130" s="216"/>
      <c r="BF130" s="217"/>
      <c r="BG130" s="217"/>
      <c r="BH130" s="217"/>
      <c r="BI130" s="217"/>
      <c r="BJ130" s="217"/>
      <c r="BK130" s="217"/>
      <c r="BL130" s="217"/>
      <c r="BM130" s="217"/>
      <c r="BN130" s="217"/>
      <c r="BO130" s="217"/>
      <c r="BP130" s="218"/>
      <c r="BQ130" s="41"/>
      <c r="BR130" s="41"/>
    </row>
    <row r="131" spans="1:70" ht="15.75" customHeight="1" x14ac:dyDescent="0.3">
      <c r="A131" s="250" t="s">
        <v>60</v>
      </c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4"/>
      <c r="S131" s="224" t="e">
        <f>SUM(HESAPLAMA25!AN13)*$AZ$129</f>
        <v>#N/A</v>
      </c>
      <c r="T131" s="225"/>
      <c r="U131" s="225"/>
      <c r="V131" s="225"/>
      <c r="W131" s="225"/>
      <c r="X131" s="225"/>
      <c r="Y131" s="225"/>
      <c r="Z131" s="225"/>
      <c r="AA131" s="225"/>
      <c r="AB131" s="225"/>
      <c r="AC131" s="178" t="s">
        <v>9</v>
      </c>
      <c r="AD131" s="178"/>
      <c r="AE131" s="178"/>
      <c r="AF131" s="179"/>
      <c r="AG131" s="265" t="str">
        <f>CONCATENATE("TOPLAM"," ",BE129," ","HACMİ")</f>
        <v>TOPLAM ÇAM HACMİ</v>
      </c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7"/>
      <c r="AZ131" s="212"/>
      <c r="BA131" s="212"/>
      <c r="BB131" s="212"/>
      <c r="BC131" s="212"/>
      <c r="BD131" s="212"/>
      <c r="BE131" s="219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1"/>
    </row>
    <row r="132" spans="1:70" ht="12.75" customHeight="1" x14ac:dyDescent="0.25"/>
    <row r="133" spans="1:70" ht="12.75" customHeight="1" x14ac:dyDescent="0.25">
      <c r="A133" s="250" t="s">
        <v>57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176" t="str">
        <f>CONCATENATE(HESAPLAMA25!M12,"*",HESAPLAMA25!O12,"*",HESAPLAMA25!J12)</f>
        <v>93*23*0</v>
      </c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8" t="s">
        <v>61</v>
      </c>
      <c r="AD133" s="178"/>
      <c r="AE133" s="178"/>
      <c r="AF133" s="179"/>
      <c r="AG133" s="265" t="str">
        <f>(HESAPLAMA25!A12)</f>
        <v>ALT PALET ÜST TAHTALARI</v>
      </c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7"/>
      <c r="AZ133" s="194">
        <f>SUM(HESAPLAMA25!Q12)*$AZ$129</f>
        <v>0</v>
      </c>
      <c r="BA133" s="194"/>
      <c r="BB133" s="194"/>
      <c r="BC133" s="194"/>
      <c r="BD133" s="194"/>
      <c r="BE133" s="191" t="str">
        <f>($BE$129)</f>
        <v>ÇAM</v>
      </c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3"/>
    </row>
    <row r="134" spans="1:70" ht="12.75" customHeight="1" x14ac:dyDescent="0.25">
      <c r="A134" s="250" t="s">
        <v>58</v>
      </c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176" t="str">
        <f>CONCATENATE(HESAPLAMA25!M13,"*",HESAPLAMA25!O13,"*",HESAPLAMA25!J13)</f>
        <v>93*93*0</v>
      </c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8" t="s">
        <v>61</v>
      </c>
      <c r="AD134" s="178"/>
      <c r="AE134" s="178"/>
      <c r="AF134" s="179"/>
      <c r="AG134" s="265" t="str">
        <f>(HESAPLAMA25!A13)</f>
        <v>ALT PALET ÜST TAKOZLARI</v>
      </c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7"/>
      <c r="AZ134" s="194">
        <f>SUM(HESAPLAMA25!Q13)*$AZ$129</f>
        <v>0</v>
      </c>
      <c r="BA134" s="194"/>
      <c r="BB134" s="194"/>
      <c r="BC134" s="194"/>
      <c r="BD134" s="194"/>
      <c r="BE134" s="191" t="str">
        <f t="shared" ref="BE134:BE135" si="0">($BE$129)</f>
        <v>ÇAM</v>
      </c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3"/>
    </row>
    <row r="135" spans="1:70" ht="12.75" customHeight="1" x14ac:dyDescent="0.25">
      <c r="A135" s="250" t="s">
        <v>59</v>
      </c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176" t="str">
        <f>CONCATENATE(HESAPLAMA25!M14,"*",HESAPLAMA25!O14,"*",HESAPLAMA25!J14)</f>
        <v>93*93*46</v>
      </c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8" t="s">
        <v>61</v>
      </c>
      <c r="AD135" s="178"/>
      <c r="AE135" s="178"/>
      <c r="AF135" s="179"/>
      <c r="AG135" s="265" t="str">
        <f>(HESAPLAMA25!A14)</f>
        <v>ALT PALET ALT TAKOZLARI</v>
      </c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7"/>
      <c r="AZ135" s="194">
        <f>SUM(HESAPLAMA25!Q14)*$AZ$129</f>
        <v>0</v>
      </c>
      <c r="BA135" s="194"/>
      <c r="BB135" s="194"/>
      <c r="BC135" s="194"/>
      <c r="BD135" s="194"/>
      <c r="BE135" s="191" t="str">
        <f t="shared" si="0"/>
        <v>ÇAM</v>
      </c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3"/>
    </row>
    <row r="136" spans="1:70" ht="3.75" customHeight="1" x14ac:dyDescent="0.25"/>
    <row r="137" spans="1:70" ht="13.5" customHeight="1" x14ac:dyDescent="0.25">
      <c r="A137" s="250" t="s">
        <v>62</v>
      </c>
      <c r="B137" s="250"/>
      <c r="C137" s="250"/>
      <c r="D137" s="250"/>
      <c r="E137" s="250"/>
      <c r="F137" s="250"/>
      <c r="G137" s="250"/>
      <c r="H137" s="250"/>
      <c r="I137" s="250"/>
      <c r="J137" s="250"/>
      <c r="K137" s="250"/>
      <c r="L137" s="250"/>
      <c r="M137" s="250"/>
      <c r="N137" s="250"/>
      <c r="O137" s="250"/>
      <c r="P137" s="250"/>
      <c r="Q137" s="250"/>
      <c r="R137" s="250"/>
      <c r="S137" s="176">
        <f>SUM(HESAPLAMA25!X12)*$AZ$129</f>
        <v>0</v>
      </c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8" t="s">
        <v>9</v>
      </c>
      <c r="AD137" s="178"/>
      <c r="AE137" s="178"/>
      <c r="AF137" s="179"/>
      <c r="AG137" s="265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7"/>
      <c r="AZ137" s="194"/>
      <c r="BA137" s="194"/>
      <c r="BB137" s="194"/>
      <c r="BC137" s="194"/>
      <c r="BD137" s="194"/>
      <c r="BE137" s="191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3"/>
    </row>
    <row r="138" spans="1:70" ht="3.75" customHeight="1" x14ac:dyDescent="0.25"/>
    <row r="139" spans="1:70" ht="12.75" customHeight="1" x14ac:dyDescent="0.25">
      <c r="A139" s="250" t="s">
        <v>66</v>
      </c>
      <c r="B139" s="250"/>
      <c r="C139" s="250"/>
      <c r="D139" s="250"/>
      <c r="E139" s="250"/>
      <c r="F139" s="250"/>
      <c r="G139" s="250"/>
      <c r="H139" s="250"/>
      <c r="I139" s="250"/>
      <c r="J139" s="250"/>
      <c r="K139" s="250"/>
      <c r="L139" s="250"/>
      <c r="M139" s="250"/>
      <c r="N139" s="250"/>
      <c r="O139" s="250"/>
      <c r="P139" s="250"/>
      <c r="Q139" s="250"/>
      <c r="R139" s="250"/>
      <c r="S139" s="195">
        <f>SUM(AU54)</f>
        <v>116</v>
      </c>
      <c r="T139" s="196"/>
      <c r="U139" s="196"/>
      <c r="V139" s="196"/>
      <c r="W139" s="196"/>
      <c r="X139" s="196"/>
      <c r="Y139" s="196"/>
      <c r="Z139" s="196"/>
      <c r="AA139" s="196"/>
      <c r="AB139" s="196"/>
      <c r="AC139" s="178" t="s">
        <v>61</v>
      </c>
      <c r="AD139" s="178"/>
      <c r="AE139" s="178"/>
      <c r="AF139" s="179"/>
      <c r="AG139" s="265" t="s">
        <v>71</v>
      </c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7"/>
      <c r="AZ139" s="194"/>
      <c r="BA139" s="194"/>
      <c r="BB139" s="194"/>
      <c r="BC139" s="194"/>
      <c r="BD139" s="194"/>
      <c r="BE139" s="191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3"/>
    </row>
    <row r="140" spans="1:70" ht="12.75" customHeight="1" x14ac:dyDescent="0.25">
      <c r="A140" s="250" t="s">
        <v>67</v>
      </c>
      <c r="B140" s="250"/>
      <c r="C140" s="250"/>
      <c r="D140" s="250"/>
      <c r="E140" s="250"/>
      <c r="F140" s="250"/>
      <c r="G140" s="250"/>
      <c r="H140" s="250"/>
      <c r="I140" s="250"/>
      <c r="J140" s="250"/>
      <c r="K140" s="250"/>
      <c r="L140" s="250"/>
      <c r="M140" s="250"/>
      <c r="N140" s="250"/>
      <c r="O140" s="250"/>
      <c r="P140" s="250"/>
      <c r="Q140" s="250"/>
      <c r="R140" s="250"/>
      <c r="S140" s="176" t="str">
        <f>CONCATENATE(HESAPLAMA25!M19,"*",HESAPLAMA25!O19,"*",HESAPLAMA25!J19)</f>
        <v>93*23*92</v>
      </c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8" t="s">
        <v>61</v>
      </c>
      <c r="AD140" s="178"/>
      <c r="AE140" s="178"/>
      <c r="AF140" s="179"/>
      <c r="AG140" s="265" t="str">
        <f>(HESAPLAMA25!A19)</f>
        <v>ÖN DUVAR YATAY TAHTALARI</v>
      </c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7"/>
      <c r="AZ140" s="190">
        <f>SUM(HESAPLAMA25!S19)*$AZ$129</f>
        <v>0</v>
      </c>
      <c r="BA140" s="190"/>
      <c r="BB140" s="190"/>
      <c r="BC140" s="190"/>
      <c r="BD140" s="190"/>
      <c r="BE140" s="191" t="str">
        <f t="shared" ref="BE140:BE142" si="1">($BE$129)</f>
        <v>ÇAM</v>
      </c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3"/>
    </row>
    <row r="141" spans="1:70" ht="12.75" customHeight="1" x14ac:dyDescent="0.25">
      <c r="A141" s="250" t="s">
        <v>68</v>
      </c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50"/>
      <c r="M141" s="250"/>
      <c r="N141" s="250"/>
      <c r="O141" s="250"/>
      <c r="P141" s="250"/>
      <c r="Q141" s="250"/>
      <c r="R141" s="250"/>
      <c r="S141" s="176" t="str">
        <f>CONCATENATE(HESAPLAMA25!M20,"*",HESAPLAMA25!O20,"*",HESAPLAMA25!J20)</f>
        <v>93*23*217</v>
      </c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8" t="s">
        <v>61</v>
      </c>
      <c r="AD141" s="178"/>
      <c r="AE141" s="178"/>
      <c r="AF141" s="179"/>
      <c r="AG141" s="265" t="str">
        <f>(HESAPLAMA25!A20)</f>
        <v>ÖN DUVAR KUŞAK TAHTALARI</v>
      </c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7"/>
      <c r="AZ141" s="190">
        <f>SUM(HESAPLAMA25!S20)*$AZ$129</f>
        <v>0</v>
      </c>
      <c r="BA141" s="190"/>
      <c r="BB141" s="190"/>
      <c r="BC141" s="190"/>
      <c r="BD141" s="190"/>
      <c r="BE141" s="191" t="str">
        <f t="shared" si="1"/>
        <v>ÇAM</v>
      </c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3"/>
    </row>
    <row r="142" spans="1:70" ht="12.75" customHeight="1" x14ac:dyDescent="0.25">
      <c r="A142" s="250" t="s">
        <v>69</v>
      </c>
      <c r="B142" s="250"/>
      <c r="C142" s="250"/>
      <c r="D142" s="250"/>
      <c r="E142" s="250"/>
      <c r="F142" s="250"/>
      <c r="G142" s="250"/>
      <c r="H142" s="250"/>
      <c r="I142" s="250"/>
      <c r="J142" s="250"/>
      <c r="K142" s="250"/>
      <c r="L142" s="250"/>
      <c r="M142" s="250"/>
      <c r="N142" s="250"/>
      <c r="O142" s="250"/>
      <c r="P142" s="250"/>
      <c r="Q142" s="250"/>
      <c r="R142" s="250"/>
      <c r="S142" s="268" t="e">
        <f>CONCATENATE(HESAPLAMA25!M21,"*",HESAPLAMA25!O21,"*",HESAPLAMA25!J22)</f>
        <v>#N/A</v>
      </c>
      <c r="T142" s="269"/>
      <c r="U142" s="269"/>
      <c r="V142" s="269"/>
      <c r="W142" s="269"/>
      <c r="X142" s="269"/>
      <c r="Y142" s="269"/>
      <c r="Z142" s="269"/>
      <c r="AA142" s="269"/>
      <c r="AB142" s="269"/>
      <c r="AC142" s="178" t="s">
        <v>61</v>
      </c>
      <c r="AD142" s="178"/>
      <c r="AE142" s="178"/>
      <c r="AF142" s="179"/>
      <c r="AG142" s="265" t="str">
        <f>(HESAPLAMA25!A21)</f>
        <v>ÖN DUVAR ÇAPRAZ TAHTALARI</v>
      </c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7"/>
      <c r="AZ142" s="190">
        <f>SUM(HESAPLAMA25!S21)*$AZ$129</f>
        <v>0</v>
      </c>
      <c r="BA142" s="190"/>
      <c r="BB142" s="190"/>
      <c r="BC142" s="190"/>
      <c r="BD142" s="190"/>
      <c r="BE142" s="191" t="str">
        <f t="shared" si="1"/>
        <v>ÇAM</v>
      </c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3"/>
    </row>
    <row r="143" spans="1:70" ht="13.5" customHeight="1" x14ac:dyDescent="0.25">
      <c r="A143" s="250" t="s">
        <v>70</v>
      </c>
      <c r="B143" s="250"/>
      <c r="C143" s="250"/>
      <c r="D143" s="250"/>
      <c r="E143" s="250"/>
      <c r="F143" s="250"/>
      <c r="G143" s="250"/>
      <c r="H143" s="250"/>
      <c r="I143" s="250"/>
      <c r="J143" s="250"/>
      <c r="K143" s="250"/>
      <c r="L143" s="250"/>
      <c r="M143" s="250"/>
      <c r="N143" s="250"/>
      <c r="O143" s="250"/>
      <c r="P143" s="250"/>
      <c r="Q143" s="250"/>
      <c r="R143" s="250"/>
      <c r="S143" s="176" t="e">
        <f>SUM(HESAPLAMA25!X19)*$AZ$129</f>
        <v>#N/A</v>
      </c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8" t="s">
        <v>9</v>
      </c>
      <c r="AD143" s="178"/>
      <c r="AE143" s="178"/>
      <c r="AF143" s="179"/>
      <c r="AG143" s="265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7"/>
      <c r="AZ143" s="194"/>
      <c r="BA143" s="194"/>
      <c r="BB143" s="194"/>
      <c r="BC143" s="194"/>
      <c r="BD143" s="194"/>
      <c r="BE143" s="191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3"/>
    </row>
    <row r="144" spans="1:70" ht="3.75" customHeight="1" x14ac:dyDescent="0.25"/>
    <row r="145" spans="1:68" ht="13.5" customHeight="1" x14ac:dyDescent="0.25">
      <c r="A145" s="250" t="s">
        <v>72</v>
      </c>
      <c r="B145" s="250"/>
      <c r="C145" s="250"/>
      <c r="D145" s="250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250"/>
      <c r="R145" s="250"/>
      <c r="S145" s="176" t="str">
        <f>CONCATENATE(HESAPLAMA25!M32,"*",HESAPLAMA25!O32,"*",HESAPLAMA25!J32)</f>
        <v>93*23*46</v>
      </c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8" t="s">
        <v>61</v>
      </c>
      <c r="AD145" s="178"/>
      <c r="AE145" s="178"/>
      <c r="AF145" s="179"/>
      <c r="AG145" s="265" t="str">
        <f>(HESAPLAMA25!A32)</f>
        <v>ÜST TAVAN YATAY TAHTALARI</v>
      </c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7"/>
      <c r="AZ145" s="190">
        <f>SUM(HESAPLAMA25!Q32)*$AZ$129</f>
        <v>0</v>
      </c>
      <c r="BA145" s="190"/>
      <c r="BB145" s="190"/>
      <c r="BC145" s="190"/>
      <c r="BD145" s="190"/>
      <c r="BE145" s="191" t="str">
        <f t="shared" ref="BE145:BE147" si="2">($BE$129)</f>
        <v>ÇAM</v>
      </c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3"/>
    </row>
    <row r="146" spans="1:68" ht="13.5" customHeight="1" x14ac:dyDescent="0.25">
      <c r="A146" s="250" t="s">
        <v>73</v>
      </c>
      <c r="B146" s="250"/>
      <c r="C146" s="250"/>
      <c r="D146" s="250"/>
      <c r="E146" s="250"/>
      <c r="F146" s="250"/>
      <c r="G146" s="250"/>
      <c r="H146" s="250"/>
      <c r="I146" s="250"/>
      <c r="J146" s="250"/>
      <c r="K146" s="250"/>
      <c r="L146" s="250"/>
      <c r="M146" s="250"/>
      <c r="N146" s="250"/>
      <c r="O146" s="250"/>
      <c r="P146" s="250"/>
      <c r="Q146" s="250"/>
      <c r="R146" s="250"/>
      <c r="S146" s="176" t="str">
        <f>CONCATENATE(HESAPLAMA25!M33,"*",HESAPLAMA25!O33,"*",HESAPLAMA25!J33)</f>
        <v>93*23*92</v>
      </c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8" t="s">
        <v>61</v>
      </c>
      <c r="AD146" s="178"/>
      <c r="AE146" s="178"/>
      <c r="AF146" s="179"/>
      <c r="AG146" s="265" t="str">
        <f>(HESAPLAMA25!A33)</f>
        <v>ÜST TAVAN KUŞAK TAHTALARI</v>
      </c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7"/>
      <c r="AZ146" s="190">
        <f>SUM(HESAPLAMA25!Q33)*$AZ$129</f>
        <v>0</v>
      </c>
      <c r="BA146" s="190"/>
      <c r="BB146" s="190"/>
      <c r="BC146" s="190"/>
      <c r="BD146" s="190"/>
      <c r="BE146" s="191" t="str">
        <f t="shared" si="2"/>
        <v>ÇAM</v>
      </c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3"/>
    </row>
    <row r="147" spans="1:68" ht="13.5" customHeight="1" x14ac:dyDescent="0.25">
      <c r="A147" s="250" t="s">
        <v>74</v>
      </c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68" t="e">
        <f>CONCATENATE(HESAPLAMA25!M34,"*",HESAPLAMA25!O34,"*",HESAPLAMA25!L35)</f>
        <v>#N/A</v>
      </c>
      <c r="T147" s="269"/>
      <c r="U147" s="269"/>
      <c r="V147" s="269"/>
      <c r="W147" s="269"/>
      <c r="X147" s="269"/>
      <c r="Y147" s="269"/>
      <c r="Z147" s="269"/>
      <c r="AA147" s="269"/>
      <c r="AB147" s="269"/>
      <c r="AC147" s="178" t="s">
        <v>61</v>
      </c>
      <c r="AD147" s="178"/>
      <c r="AE147" s="178"/>
      <c r="AF147" s="179"/>
      <c r="AG147" s="265" t="str">
        <f>(HESAPLAMA25!A34)</f>
        <v>ÜST TAVN ÇAPRAZ TAHTALARI</v>
      </c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7"/>
      <c r="AZ147" s="190">
        <f>SUM(HESAPLAMA25!Q34)*$AZ$129</f>
        <v>0</v>
      </c>
      <c r="BA147" s="190"/>
      <c r="BB147" s="190"/>
      <c r="BC147" s="190"/>
      <c r="BD147" s="190"/>
      <c r="BE147" s="191" t="str">
        <f t="shared" si="2"/>
        <v>ÇAM</v>
      </c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3"/>
    </row>
    <row r="148" spans="1:68" ht="13.5" customHeight="1" x14ac:dyDescent="0.25">
      <c r="A148" s="250" t="s">
        <v>70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0"/>
      <c r="P148" s="250"/>
      <c r="Q148" s="250"/>
      <c r="R148" s="250"/>
      <c r="S148" s="176" t="e">
        <f>SUM(HESAPLAMA25!X32)*$AZ$129</f>
        <v>#N/A</v>
      </c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8" t="s">
        <v>9</v>
      </c>
      <c r="AD148" s="178"/>
      <c r="AE148" s="178"/>
      <c r="AF148" s="179"/>
      <c r="AG148" s="265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7"/>
      <c r="AZ148" s="194"/>
      <c r="BA148" s="194"/>
      <c r="BB148" s="194"/>
      <c r="BC148" s="194"/>
      <c r="BD148" s="194"/>
      <c r="BE148" s="191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3"/>
    </row>
    <row r="149" spans="1:68" ht="3.75" customHeight="1" x14ac:dyDescent="0.25"/>
    <row r="150" spans="1:68" ht="13.5" customHeight="1" x14ac:dyDescent="0.25">
      <c r="A150" s="250" t="s">
        <v>75</v>
      </c>
      <c r="B150" s="250"/>
      <c r="C150" s="250"/>
      <c r="D150" s="250"/>
      <c r="E150" s="250"/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176" t="str">
        <f>CONCATENATE(HESAPLAMA25!M25,"*",HESAPLAMA25!O25,"*",HESAPLAMA25!J25)</f>
        <v>93*23*0</v>
      </c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8" t="s">
        <v>61</v>
      </c>
      <c r="AD150" s="178"/>
      <c r="AE150" s="178"/>
      <c r="AF150" s="179"/>
      <c r="AG150" s="265" t="str">
        <f>(HESAPLAMA25!A25)</f>
        <v>YAN DUVAR YATAY TAHTALARI</v>
      </c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7"/>
      <c r="AZ150" s="190">
        <f>SUM(HESAPLAMA25!S25)*$AZ$129</f>
        <v>0</v>
      </c>
      <c r="BA150" s="190"/>
      <c r="BB150" s="190"/>
      <c r="BC150" s="190"/>
      <c r="BD150" s="190"/>
      <c r="BE150" s="191" t="str">
        <f t="shared" ref="BE150:BE153" si="3">($BE$129)</f>
        <v>ÇAM</v>
      </c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3"/>
    </row>
    <row r="151" spans="1:68" ht="13.5" customHeight="1" x14ac:dyDescent="0.25">
      <c r="A151" s="250" t="s">
        <v>78</v>
      </c>
      <c r="B151" s="250"/>
      <c r="C151" s="250"/>
      <c r="D151" s="250"/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176" t="str">
        <f>CONCATENATE(HESAPLAMA25!M26,"*",HESAPLAMA25!O26,"*",HESAPLAMA25!J26)</f>
        <v>93*23*139</v>
      </c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8" t="s">
        <v>61</v>
      </c>
      <c r="AD151" s="178"/>
      <c r="AE151" s="178"/>
      <c r="AF151" s="179"/>
      <c r="AG151" s="265" t="str">
        <f>(HESAPLAMA25!A26)</f>
        <v>YAN DUVAR KUŞAK TAHTALARI</v>
      </c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7"/>
      <c r="AZ151" s="190">
        <f>SUM(HESAPLAMA25!S26)*$AZ$129</f>
        <v>0</v>
      </c>
      <c r="BA151" s="190"/>
      <c r="BB151" s="190"/>
      <c r="BC151" s="190"/>
      <c r="BD151" s="190"/>
      <c r="BE151" s="191" t="str">
        <f t="shared" si="3"/>
        <v>ÇAM</v>
      </c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3"/>
    </row>
    <row r="152" spans="1:68" ht="13.5" customHeight="1" x14ac:dyDescent="0.25">
      <c r="A152" s="250" t="s">
        <v>76</v>
      </c>
      <c r="B152" s="250"/>
      <c r="C152" s="250"/>
      <c r="D152" s="250"/>
      <c r="E152" s="250"/>
      <c r="F152" s="250"/>
      <c r="G152" s="250"/>
      <c r="H152" s="250"/>
      <c r="I152" s="250"/>
      <c r="J152" s="250"/>
      <c r="K152" s="250"/>
      <c r="L152" s="250"/>
      <c r="M152" s="250"/>
      <c r="N152" s="250"/>
      <c r="O152" s="250"/>
      <c r="P152" s="250"/>
      <c r="Q152" s="250"/>
      <c r="R152" s="250"/>
      <c r="S152" s="176" t="str">
        <f>CONCATENATE(HESAPLAMA25!M27,"*",HESAPLAMA25!O27,"*",HESAPLAMA25!J27)</f>
        <v>93*23*-186</v>
      </c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8" t="s">
        <v>61</v>
      </c>
      <c r="AD152" s="178"/>
      <c r="AE152" s="178"/>
      <c r="AF152" s="179"/>
      <c r="AG152" s="265" t="str">
        <f>(HESAPLAMA25!A27)</f>
        <v>YAN DUVAR ÜST TAHTALARI</v>
      </c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7"/>
      <c r="AZ152" s="190">
        <f>SUM(HESAPLAMA25!S27)*$AZ$129</f>
        <v>0</v>
      </c>
      <c r="BA152" s="190"/>
      <c r="BB152" s="190"/>
      <c r="BC152" s="190"/>
      <c r="BD152" s="190"/>
      <c r="BE152" s="191" t="str">
        <f t="shared" si="3"/>
        <v>ÇAM</v>
      </c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3"/>
    </row>
    <row r="153" spans="1:68" ht="13.5" customHeight="1" x14ac:dyDescent="0.25">
      <c r="A153" s="250" t="s">
        <v>77</v>
      </c>
      <c r="B153" s="250"/>
      <c r="C153" s="250"/>
      <c r="D153" s="250"/>
      <c r="E153" s="250"/>
      <c r="F153" s="250"/>
      <c r="G153" s="250"/>
      <c r="H153" s="250"/>
      <c r="I153" s="250"/>
      <c r="J153" s="250"/>
      <c r="K153" s="250"/>
      <c r="L153" s="250"/>
      <c r="M153" s="250"/>
      <c r="N153" s="250"/>
      <c r="O153" s="250"/>
      <c r="P153" s="250"/>
      <c r="Q153" s="250"/>
      <c r="R153" s="250"/>
      <c r="S153" s="268" t="str">
        <f>CONCATENATE(HESAPLAMA25!M34,"*",HESAPLAMA25!O28,"*",HESAPLAMA25!K29)</f>
        <v>93*23*192</v>
      </c>
      <c r="T153" s="269"/>
      <c r="U153" s="269"/>
      <c r="V153" s="269"/>
      <c r="W153" s="269"/>
      <c r="X153" s="269"/>
      <c r="Y153" s="269"/>
      <c r="Z153" s="269"/>
      <c r="AA153" s="269"/>
      <c r="AB153" s="269"/>
      <c r="AC153" s="178" t="s">
        <v>61</v>
      </c>
      <c r="AD153" s="178"/>
      <c r="AE153" s="178"/>
      <c r="AF153" s="179"/>
      <c r="AG153" s="265" t="str">
        <f>(HESAPLAMA25!A28)</f>
        <v>YAN DUVAR ÇAPRAZ TAHTALARI</v>
      </c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7"/>
      <c r="AZ153" s="190">
        <f>SUM(HESAPLAMA25!S28)*$AZ$129</f>
        <v>0</v>
      </c>
      <c r="BA153" s="190"/>
      <c r="BB153" s="190"/>
      <c r="BC153" s="190"/>
      <c r="BD153" s="190"/>
      <c r="BE153" s="191" t="str">
        <f t="shared" si="3"/>
        <v>ÇAM</v>
      </c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3"/>
    </row>
    <row r="154" spans="1:68" ht="13.5" customHeight="1" x14ac:dyDescent="0.25">
      <c r="A154" s="250" t="s">
        <v>79</v>
      </c>
      <c r="B154" s="250"/>
      <c r="C154" s="250"/>
      <c r="D154" s="250"/>
      <c r="E154" s="250"/>
      <c r="F154" s="250"/>
      <c r="G154" s="250"/>
      <c r="H154" s="250"/>
      <c r="I154" s="250"/>
      <c r="J154" s="250"/>
      <c r="K154" s="250"/>
      <c r="L154" s="250"/>
      <c r="M154" s="250"/>
      <c r="N154" s="250"/>
      <c r="O154" s="250"/>
      <c r="P154" s="250"/>
      <c r="Q154" s="250"/>
      <c r="R154" s="250"/>
      <c r="S154" s="176">
        <f>SUM(HESAPLAMA25!X25)*$AZ$129</f>
        <v>0</v>
      </c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8" t="s">
        <v>9</v>
      </c>
      <c r="AD154" s="178"/>
      <c r="AE154" s="178"/>
      <c r="AF154" s="179"/>
    </row>
    <row r="155" spans="1:68" ht="13.5" customHeight="1" x14ac:dyDescent="0.25"/>
    <row r="156" spans="1:68" ht="13.5" customHeight="1" x14ac:dyDescent="0.25"/>
    <row r="157" spans="1:68" ht="13.5" customHeight="1" x14ac:dyDescent="0.25"/>
    <row r="158" spans="1:68" ht="13.5" customHeight="1" x14ac:dyDescent="0.25"/>
    <row r="159" spans="1:68" ht="13.5" customHeight="1" x14ac:dyDescent="0.25">
      <c r="M159" s="180">
        <f>SUM(HESAPLAMA25!AP15)</f>
        <v>92</v>
      </c>
      <c r="N159" s="181"/>
      <c r="O159" s="181"/>
      <c r="P159" s="181"/>
      <c r="Q159" s="181"/>
      <c r="R159" s="181"/>
    </row>
    <row r="160" spans="1:68" ht="13.5" customHeight="1" x14ac:dyDescent="0.25"/>
    <row r="161" spans="5:65" ht="13.5" customHeight="1" x14ac:dyDescent="0.25"/>
    <row r="162" spans="5:65" ht="13.5" customHeight="1" x14ac:dyDescent="0.25"/>
    <row r="163" spans="5:65" ht="13.5" customHeight="1" x14ac:dyDescent="0.25"/>
    <row r="164" spans="5:65" ht="13.5" customHeight="1" x14ac:dyDescent="0.25"/>
    <row r="165" spans="5:65" ht="13.5" customHeight="1" x14ac:dyDescent="0.25"/>
    <row r="166" spans="5:65" ht="13.5" customHeight="1" x14ac:dyDescent="0.25">
      <c r="E166" s="182">
        <f>SUM(HESAPLAMA25!AR15)</f>
        <v>255</v>
      </c>
      <c r="F166" s="182"/>
      <c r="BJ166" s="183">
        <f>SUM(S139)</f>
        <v>116</v>
      </c>
      <c r="BK166" s="184"/>
      <c r="BL166" s="184"/>
      <c r="BM166" s="184"/>
    </row>
    <row r="167" spans="5:65" ht="13.5" customHeight="1" x14ac:dyDescent="0.25">
      <c r="E167" s="182"/>
      <c r="F167" s="182"/>
    </row>
    <row r="168" spans="5:65" ht="13.5" customHeight="1" x14ac:dyDescent="0.25">
      <c r="E168" s="182"/>
      <c r="F168" s="182"/>
    </row>
    <row r="169" spans="5:65" ht="13.5" customHeight="1" x14ac:dyDescent="0.25">
      <c r="E169" s="182"/>
      <c r="F169" s="182"/>
    </row>
    <row r="170" spans="5:65" ht="13.5" customHeight="1" x14ac:dyDescent="0.25"/>
    <row r="171" spans="5:65" ht="13.5" customHeight="1" x14ac:dyDescent="0.25"/>
    <row r="172" spans="5:65" ht="13.5" customHeight="1" x14ac:dyDescent="0.25"/>
    <row r="173" spans="5:65" ht="13.5" customHeight="1" x14ac:dyDescent="0.25"/>
    <row r="174" spans="5:65" ht="13.5" customHeight="1" x14ac:dyDescent="0.25">
      <c r="AB174" s="174">
        <f>SUM(HESAPLAMA25!AN15)</f>
        <v>92</v>
      </c>
      <c r="AC174" s="174"/>
      <c r="AD174" s="174"/>
      <c r="AE174" s="174"/>
      <c r="AF174" s="174"/>
      <c r="AG174" s="174"/>
    </row>
    <row r="175" spans="5:65" ht="13.5" customHeight="1" x14ac:dyDescent="0.25"/>
    <row r="176" spans="5:65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</sheetData>
  <customSheetViews>
    <customSheetView guid="{E99924FF-40BE-437C-B107-39FDD9B81D77}" scale="130" zeroValues="0">
      <selection sqref="A1:E3"/>
      <pageMargins left="0.39370078740157483" right="0" top="0" bottom="0" header="0.31496062992125984" footer="0.31496062992125984"/>
      <pageSetup paperSize="9" orientation="portrait" r:id="rId1"/>
      <headerFooter scaleWithDoc="0" alignWithMargins="0">
        <oddHeader>&amp;L&amp;G</oddHeader>
      </headerFooter>
    </customSheetView>
  </customSheetViews>
  <mergeCells count="168">
    <mergeCell ref="V66:AA69"/>
    <mergeCell ref="W38:AB40"/>
    <mergeCell ref="BO116:BR116"/>
    <mergeCell ref="A1:E3"/>
    <mergeCell ref="F1:J3"/>
    <mergeCell ref="V14:AC15"/>
    <mergeCell ref="R17:Y18"/>
    <mergeCell ref="Z17:AG18"/>
    <mergeCell ref="C25:E29"/>
    <mergeCell ref="AU54:AU58"/>
    <mergeCell ref="BO54:BQ58"/>
    <mergeCell ref="B55:D59"/>
    <mergeCell ref="BO1:BR2"/>
    <mergeCell ref="BC65:BG66"/>
    <mergeCell ref="AO66:AQ68"/>
    <mergeCell ref="AT25:AU29"/>
    <mergeCell ref="AN38:AQ39"/>
    <mergeCell ref="V44:AC45"/>
    <mergeCell ref="BD44:BK45"/>
    <mergeCell ref="R47:Y48"/>
    <mergeCell ref="Z47:AG48"/>
    <mergeCell ref="AZ47:BG48"/>
    <mergeCell ref="BH47:BO48"/>
    <mergeCell ref="F83:J84"/>
    <mergeCell ref="BC84:BH85"/>
    <mergeCell ref="F86:AP87"/>
    <mergeCell ref="V88:Z89"/>
    <mergeCell ref="AS98:AT102"/>
    <mergeCell ref="B99:C102"/>
    <mergeCell ref="F72:AQ73"/>
    <mergeCell ref="AW72:BM73"/>
    <mergeCell ref="V75:AA77"/>
    <mergeCell ref="BC75:BG77"/>
    <mergeCell ref="BM75:BO76"/>
    <mergeCell ref="AS79:AT81"/>
    <mergeCell ref="A126:R126"/>
    <mergeCell ref="T126:BR126"/>
    <mergeCell ref="A128:R128"/>
    <mergeCell ref="S128:AB128"/>
    <mergeCell ref="AC128:AF128"/>
    <mergeCell ref="AZ128:BD128"/>
    <mergeCell ref="BE128:BP128"/>
    <mergeCell ref="A123:R123"/>
    <mergeCell ref="T123:BR123"/>
    <mergeCell ref="A124:R124"/>
    <mergeCell ref="T124:BR124"/>
    <mergeCell ref="A125:R125"/>
    <mergeCell ref="T125:BR125"/>
    <mergeCell ref="A129:R129"/>
    <mergeCell ref="S129:AF130"/>
    <mergeCell ref="AG129:AY129"/>
    <mergeCell ref="AZ129:BD131"/>
    <mergeCell ref="BE129:BP131"/>
    <mergeCell ref="A130:R130"/>
    <mergeCell ref="AG130:AY130"/>
    <mergeCell ref="A131:R131"/>
    <mergeCell ref="S131:AB131"/>
    <mergeCell ref="AC131:AF131"/>
    <mergeCell ref="BE133:BP133"/>
    <mergeCell ref="A134:R134"/>
    <mergeCell ref="S134:AB134"/>
    <mergeCell ref="AC134:AF134"/>
    <mergeCell ref="AG134:AY134"/>
    <mergeCell ref="AZ134:BD134"/>
    <mergeCell ref="BE134:BP134"/>
    <mergeCell ref="AG131:AY131"/>
    <mergeCell ref="A133:R133"/>
    <mergeCell ref="S133:AB133"/>
    <mergeCell ref="AC133:AF133"/>
    <mergeCell ref="AG133:AY133"/>
    <mergeCell ref="AZ133:BD133"/>
    <mergeCell ref="A137:R137"/>
    <mergeCell ref="S137:AB137"/>
    <mergeCell ref="AC137:AF137"/>
    <mergeCell ref="AG137:AY137"/>
    <mergeCell ref="AZ137:BD137"/>
    <mergeCell ref="BE137:BP137"/>
    <mergeCell ref="A135:R135"/>
    <mergeCell ref="S135:AB135"/>
    <mergeCell ref="AC135:AF135"/>
    <mergeCell ref="AG135:AY135"/>
    <mergeCell ref="AZ135:BD135"/>
    <mergeCell ref="BE135:BP135"/>
    <mergeCell ref="A140:R140"/>
    <mergeCell ref="S140:AB140"/>
    <mergeCell ref="AC140:AF140"/>
    <mergeCell ref="AG140:AY140"/>
    <mergeCell ref="AZ140:BD140"/>
    <mergeCell ref="BE140:BP140"/>
    <mergeCell ref="A139:R139"/>
    <mergeCell ref="S139:AB139"/>
    <mergeCell ref="AC139:AF139"/>
    <mergeCell ref="AG139:AY139"/>
    <mergeCell ref="AZ139:BD139"/>
    <mergeCell ref="BE139:BP139"/>
    <mergeCell ref="A142:R142"/>
    <mergeCell ref="S142:AB142"/>
    <mergeCell ref="AC142:AF142"/>
    <mergeCell ref="AG142:AY142"/>
    <mergeCell ref="AZ142:BD142"/>
    <mergeCell ref="BE142:BP142"/>
    <mergeCell ref="A141:R141"/>
    <mergeCell ref="S141:AB141"/>
    <mergeCell ref="AC141:AF141"/>
    <mergeCell ref="AG141:AY141"/>
    <mergeCell ref="AZ141:BD141"/>
    <mergeCell ref="BE141:BP141"/>
    <mergeCell ref="A145:R145"/>
    <mergeCell ref="S145:AB145"/>
    <mergeCell ref="AC145:AF145"/>
    <mergeCell ref="AG145:AY145"/>
    <mergeCell ref="AZ145:BD145"/>
    <mergeCell ref="BE145:BP145"/>
    <mergeCell ref="A143:R143"/>
    <mergeCell ref="S143:AB143"/>
    <mergeCell ref="AC143:AF143"/>
    <mergeCell ref="AG143:AY143"/>
    <mergeCell ref="AZ143:BD143"/>
    <mergeCell ref="BE143:BP143"/>
    <mergeCell ref="A147:R147"/>
    <mergeCell ref="S147:AB147"/>
    <mergeCell ref="AC147:AF147"/>
    <mergeCell ref="AG147:AY147"/>
    <mergeCell ref="AZ147:BD147"/>
    <mergeCell ref="BE147:BP147"/>
    <mergeCell ref="A146:R146"/>
    <mergeCell ref="S146:AB146"/>
    <mergeCell ref="AC146:AF146"/>
    <mergeCell ref="AG146:AY146"/>
    <mergeCell ref="AZ146:BD146"/>
    <mergeCell ref="BE146:BP146"/>
    <mergeCell ref="A150:R150"/>
    <mergeCell ref="S150:AB150"/>
    <mergeCell ref="AC150:AF150"/>
    <mergeCell ref="AG150:AY150"/>
    <mergeCell ref="AZ150:BD150"/>
    <mergeCell ref="BE150:BP150"/>
    <mergeCell ref="A148:R148"/>
    <mergeCell ref="S148:AB148"/>
    <mergeCell ref="AC148:AF148"/>
    <mergeCell ref="AG148:AY148"/>
    <mergeCell ref="AZ148:BD148"/>
    <mergeCell ref="BE148:BP148"/>
    <mergeCell ref="A152:R152"/>
    <mergeCell ref="S152:AB152"/>
    <mergeCell ref="AC152:AF152"/>
    <mergeCell ref="AG152:AY152"/>
    <mergeCell ref="AZ152:BD152"/>
    <mergeCell ref="BE152:BP152"/>
    <mergeCell ref="A151:R151"/>
    <mergeCell ref="S151:AB151"/>
    <mergeCell ref="AC151:AF151"/>
    <mergeCell ref="AG151:AY151"/>
    <mergeCell ref="AZ151:BD151"/>
    <mergeCell ref="BE151:BP151"/>
    <mergeCell ref="AB174:AG174"/>
    <mergeCell ref="A154:R154"/>
    <mergeCell ref="S154:AB154"/>
    <mergeCell ref="AC154:AF154"/>
    <mergeCell ref="M159:R159"/>
    <mergeCell ref="E166:F169"/>
    <mergeCell ref="BJ166:BM166"/>
    <mergeCell ref="A153:R153"/>
    <mergeCell ref="S153:AB153"/>
    <mergeCell ref="AC153:AF153"/>
    <mergeCell ref="AG153:AY153"/>
    <mergeCell ref="AZ153:BD153"/>
    <mergeCell ref="BE153:BP153"/>
  </mergeCells>
  <hyperlinks>
    <hyperlink ref="A1:E3" location="GİRİŞ!A1" display="GİRİŞ" xr:uid="{00000000-0004-0000-1A00-000000000000}"/>
    <hyperlink ref="F1:J3" location="'AMBALAJ LİSTESİ'!A1" display="AMBALAJ LİSTESİ" xr:uid="{00000000-0004-0000-1A00-000001000000}"/>
  </hyperlinks>
  <pageMargins left="0.39370078740157483" right="0" top="0" bottom="0" header="0.31496062992125984" footer="0.31496062992125984"/>
  <pageSetup paperSize="9" scale="95" orientation="portrait" r:id="rId2"/>
  <headerFooter scaleWithDoc="0" alignWithMargins="0">
    <oddHeader>&amp;L&amp;G</oddHeader>
  </headerFooter>
  <rowBreaks count="1" manualBreakCount="1">
    <brk id="110" max="68" man="1"/>
  </rowBreaks>
  <drawing r:id="rId3"/>
  <legacyDrawingHF r:id="rId4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ayfa54">
    <pageSetUpPr fitToPage="1"/>
  </sheetPr>
  <dimension ref="A2:R39"/>
  <sheetViews>
    <sheetView showGridLines="0" showZeros="0" zoomScaleNormal="100" workbookViewId="0">
      <selection activeCell="M6" sqref="M6:M7"/>
    </sheetView>
  </sheetViews>
  <sheetFormatPr defaultRowHeight="15" x14ac:dyDescent="0.25"/>
  <cols>
    <col min="1" max="2" width="2.140625" style="64" customWidth="1"/>
    <col min="3" max="3" width="4.28515625" style="64" customWidth="1"/>
    <col min="4" max="4" width="5.140625" customWidth="1"/>
    <col min="5" max="5" width="5.7109375" customWidth="1"/>
    <col min="6" max="6" width="5" hidden="1" customWidth="1"/>
    <col min="7" max="7" width="12.85546875" customWidth="1"/>
    <col min="8" max="8" width="17.85546875" hidden="1" customWidth="1"/>
    <col min="9" max="9" width="20.5703125" customWidth="1"/>
    <col min="10" max="10" width="20.42578125" hidden="1" customWidth="1"/>
    <col min="11" max="11" width="10.7109375" customWidth="1"/>
    <col min="12" max="12" width="8.5703125" hidden="1" customWidth="1"/>
    <col min="13" max="13" width="34.42578125" customWidth="1"/>
    <col min="14" max="14" width="27.42578125" hidden="1" customWidth="1"/>
    <col min="15" max="15" width="6.7109375" hidden="1" customWidth="1"/>
    <col min="16" max="18" width="6.85546875" hidden="1" customWidth="1"/>
    <col min="19" max="19" width="5" customWidth="1"/>
  </cols>
  <sheetData>
    <row r="2" spans="1:18" ht="21" x14ac:dyDescent="0.35">
      <c r="I2" s="275" t="s">
        <v>169</v>
      </c>
      <c r="J2" s="275"/>
      <c r="K2" s="275"/>
      <c r="L2" s="275"/>
      <c r="M2" s="275"/>
    </row>
    <row r="4" spans="1:18" x14ac:dyDescent="0.25">
      <c r="K4" s="67" t="s">
        <v>104</v>
      </c>
      <c r="M4" s="68">
        <f ca="1">TODAY()</f>
        <v>46142</v>
      </c>
    </row>
    <row r="5" spans="1:18" x14ac:dyDescent="0.25">
      <c r="K5" s="67" t="s">
        <v>105</v>
      </c>
      <c r="M5" s="83" t="str">
        <f>(GİRİŞ!C2)</f>
        <v>PA581-5010</v>
      </c>
    </row>
    <row r="6" spans="1:18" ht="19.5" customHeight="1" x14ac:dyDescent="0.25">
      <c r="K6" s="277" t="s">
        <v>176</v>
      </c>
      <c r="M6" s="279" t="s">
        <v>173</v>
      </c>
    </row>
    <row r="7" spans="1:18" ht="19.5" customHeight="1" x14ac:dyDescent="0.25">
      <c r="K7" s="278"/>
      <c r="M7" s="280"/>
    </row>
    <row r="8" spans="1:18" ht="51.75" customHeight="1" x14ac:dyDescent="0.25">
      <c r="A8" s="7"/>
      <c r="B8" s="7"/>
      <c r="C8" s="151" t="s">
        <v>101</v>
      </c>
      <c r="D8" s="151" t="s">
        <v>80</v>
      </c>
      <c r="E8" s="151" t="s">
        <v>4</v>
      </c>
      <c r="F8" s="152" t="s">
        <v>4</v>
      </c>
      <c r="G8" s="151" t="s">
        <v>171</v>
      </c>
      <c r="H8" s="153" t="s">
        <v>81</v>
      </c>
      <c r="I8" s="151" t="s">
        <v>174</v>
      </c>
      <c r="J8" s="153" t="s">
        <v>82</v>
      </c>
      <c r="K8" s="151" t="s">
        <v>175</v>
      </c>
      <c r="L8" s="153" t="s">
        <v>83</v>
      </c>
      <c r="M8" s="151" t="s">
        <v>0</v>
      </c>
      <c r="N8" s="62" t="s">
        <v>0</v>
      </c>
      <c r="O8" s="62"/>
      <c r="P8" s="61" t="s">
        <v>166</v>
      </c>
      <c r="Q8" s="61" t="s">
        <v>166</v>
      </c>
      <c r="R8" s="61" t="s">
        <v>166</v>
      </c>
    </row>
    <row r="9" spans="1:18" ht="18.75" customHeight="1" x14ac:dyDescent="0.25">
      <c r="A9" s="65">
        <v>1</v>
      </c>
      <c r="B9" s="65" t="s">
        <v>85</v>
      </c>
      <c r="C9" s="119">
        <v>1</v>
      </c>
      <c r="D9" s="143"/>
      <c r="E9" s="145">
        <v>1</v>
      </c>
      <c r="F9" s="146"/>
      <c r="G9" s="145" t="s">
        <v>170</v>
      </c>
      <c r="H9" s="146"/>
      <c r="I9" s="147">
        <f>'AMBALAJ LİSTESİ'!K34</f>
        <v>0</v>
      </c>
      <c r="J9" s="52"/>
      <c r="K9" s="147">
        <f>'AMBALAJ LİSTESİ'!K34*0.11</f>
        <v>0</v>
      </c>
      <c r="L9" s="148"/>
      <c r="M9" s="149" t="s">
        <v>172</v>
      </c>
      <c r="N9" s="122">
        <f>(HESAPLAMA1!$AP$40)</f>
        <v>0</v>
      </c>
      <c r="O9" s="115" t="e">
        <f>SUM(#REF!)</f>
        <v>#REF!</v>
      </c>
      <c r="P9" s="117" t="str">
        <f t="shared" ref="P9:P33" si="0">IFERROR(IF(E9&gt;0,Q9/E9," ")," ")</f>
        <v xml:space="preserve"> </v>
      </c>
      <c r="Q9" s="118" t="e">
        <f>SUM(K9*#REF!)</f>
        <v>#REF!</v>
      </c>
      <c r="R9" s="117" t="str">
        <f t="shared" ref="R9:R33" si="1">IFERROR(SUM(P9*E9)," ")</f>
        <v xml:space="preserve"> </v>
      </c>
    </row>
    <row r="10" spans="1:18" ht="18.75" customHeight="1" x14ac:dyDescent="0.25">
      <c r="A10" s="65">
        <v>2</v>
      </c>
      <c r="B10" s="65" t="s">
        <v>86</v>
      </c>
      <c r="C10" s="119">
        <v>2</v>
      </c>
      <c r="D10" s="143"/>
      <c r="E10" s="145"/>
      <c r="F10" s="146"/>
      <c r="G10" s="145"/>
      <c r="H10" s="146"/>
      <c r="I10" s="150"/>
      <c r="J10" s="52"/>
      <c r="K10" s="147"/>
      <c r="L10" s="148"/>
      <c r="M10" s="149"/>
      <c r="N10" s="122">
        <f>(HESAPLAMA2!$AP$40)</f>
        <v>0</v>
      </c>
      <c r="O10" s="115" t="e">
        <f>SUM(#REF!)</f>
        <v>#REF!</v>
      </c>
      <c r="P10" s="116" t="str">
        <f t="shared" si="0"/>
        <v xml:space="preserve"> </v>
      </c>
      <c r="Q10" s="112" t="e">
        <f>SUM(K10*#REF!)</f>
        <v>#REF!</v>
      </c>
      <c r="R10" s="116" t="str">
        <f t="shared" si="1"/>
        <v xml:space="preserve"> </v>
      </c>
    </row>
    <row r="11" spans="1:18" ht="18.75" customHeight="1" x14ac:dyDescent="0.25">
      <c r="A11" s="65">
        <v>3</v>
      </c>
      <c r="B11" s="65" t="s">
        <v>87</v>
      </c>
      <c r="C11" s="119">
        <v>3</v>
      </c>
      <c r="D11" s="143"/>
      <c r="E11" s="145"/>
      <c r="F11" s="146"/>
      <c r="G11" s="145"/>
      <c r="H11" s="146"/>
      <c r="I11" s="150"/>
      <c r="J11" s="52"/>
      <c r="K11" s="147"/>
      <c r="L11" s="148"/>
      <c r="M11" s="149"/>
      <c r="N11" s="122">
        <f>(HESAPLAMA3!$AP$40)</f>
        <v>0</v>
      </c>
      <c r="O11" s="115" t="e">
        <f>SUM(#REF!)</f>
        <v>#REF!</v>
      </c>
      <c r="P11" s="116" t="str">
        <f t="shared" si="0"/>
        <v xml:space="preserve"> </v>
      </c>
      <c r="Q11" s="112" t="e">
        <f>SUM(K11*#REF!)</f>
        <v>#REF!</v>
      </c>
      <c r="R11" s="116" t="str">
        <f t="shared" si="1"/>
        <v xml:space="preserve"> </v>
      </c>
    </row>
    <row r="12" spans="1:18" ht="18.75" customHeight="1" x14ac:dyDescent="0.25">
      <c r="A12" s="65">
        <v>4</v>
      </c>
      <c r="B12" s="65" t="s">
        <v>88</v>
      </c>
      <c r="C12" s="119">
        <v>4</v>
      </c>
      <c r="D12" s="120"/>
      <c r="E12" s="129"/>
      <c r="F12" s="130"/>
      <c r="G12" s="129"/>
      <c r="H12" s="130"/>
      <c r="I12" s="131"/>
      <c r="J12" s="132"/>
      <c r="K12" s="134"/>
      <c r="L12" s="133"/>
      <c r="M12" s="136"/>
      <c r="N12" s="122">
        <f>(HESAPLAMA4!$AP$40)</f>
        <v>0</v>
      </c>
      <c r="O12" s="115" t="e">
        <f>SUM(#REF!)</f>
        <v>#REF!</v>
      </c>
      <c r="P12" s="116" t="str">
        <f t="shared" si="0"/>
        <v xml:space="preserve"> </v>
      </c>
      <c r="Q12" s="112" t="e">
        <f>SUM(K12*#REF!)</f>
        <v>#REF!</v>
      </c>
      <c r="R12" s="116" t="str">
        <f t="shared" si="1"/>
        <v xml:space="preserve"> </v>
      </c>
    </row>
    <row r="13" spans="1:18" ht="18.75" customHeight="1" x14ac:dyDescent="0.25">
      <c r="A13" s="65">
        <v>5</v>
      </c>
      <c r="B13" s="65" t="s">
        <v>89</v>
      </c>
      <c r="C13" s="119">
        <v>5</v>
      </c>
      <c r="D13" s="120"/>
      <c r="E13" s="129"/>
      <c r="F13" s="130"/>
      <c r="G13" s="129"/>
      <c r="H13" s="130"/>
      <c r="I13" s="131"/>
      <c r="J13" s="132"/>
      <c r="K13" s="134"/>
      <c r="L13" s="133"/>
      <c r="M13" s="136"/>
      <c r="N13" s="122">
        <f>(HESAPLAMA5!$AP$40)</f>
        <v>0</v>
      </c>
      <c r="O13" s="115" t="e">
        <f>SUM(#REF!)</f>
        <v>#REF!</v>
      </c>
      <c r="P13" s="116" t="str">
        <f t="shared" si="0"/>
        <v xml:space="preserve"> </v>
      </c>
      <c r="Q13" s="112" t="e">
        <f>SUM(K13*#REF!)</f>
        <v>#REF!</v>
      </c>
      <c r="R13" s="116" t="str">
        <f t="shared" si="1"/>
        <v xml:space="preserve"> </v>
      </c>
    </row>
    <row r="14" spans="1:18" ht="18.75" customHeight="1" x14ac:dyDescent="0.25">
      <c r="A14" s="65">
        <v>6</v>
      </c>
      <c r="B14" s="65" t="s">
        <v>90</v>
      </c>
      <c r="C14" s="119">
        <v>6</v>
      </c>
      <c r="D14" s="120"/>
      <c r="E14" s="129"/>
      <c r="F14" s="130"/>
      <c r="G14" s="129"/>
      <c r="H14" s="130"/>
      <c r="I14" s="131"/>
      <c r="J14" s="132"/>
      <c r="K14" s="134"/>
      <c r="L14" s="133"/>
      <c r="M14" s="136"/>
      <c r="N14" s="122">
        <f>(HESAPLAMA6!$AP$40)</f>
        <v>0</v>
      </c>
      <c r="O14" s="115" t="e">
        <f>SUM(#REF!)</f>
        <v>#REF!</v>
      </c>
      <c r="P14" s="116" t="str">
        <f t="shared" si="0"/>
        <v xml:space="preserve"> </v>
      </c>
      <c r="Q14" s="112" t="e">
        <f>SUM(K14*#REF!)</f>
        <v>#REF!</v>
      </c>
      <c r="R14" s="116" t="str">
        <f t="shared" si="1"/>
        <v xml:space="preserve"> </v>
      </c>
    </row>
    <row r="15" spans="1:18" ht="18.75" customHeight="1" x14ac:dyDescent="0.25">
      <c r="A15" s="65">
        <v>7</v>
      </c>
      <c r="B15" s="65" t="s">
        <v>91</v>
      </c>
      <c r="C15" s="119">
        <v>7</v>
      </c>
      <c r="D15" s="120"/>
      <c r="E15" s="129"/>
      <c r="F15" s="130"/>
      <c r="G15" s="129"/>
      <c r="H15" s="130"/>
      <c r="I15" s="131"/>
      <c r="J15" s="132"/>
      <c r="K15" s="134"/>
      <c r="L15" s="133"/>
      <c r="M15" s="136"/>
      <c r="N15" s="122">
        <f>(HESAPLAMA7!$AP$40)</f>
        <v>0</v>
      </c>
      <c r="O15" s="115" t="e">
        <f>SUM(#REF!)</f>
        <v>#REF!</v>
      </c>
      <c r="P15" s="116" t="str">
        <f t="shared" si="0"/>
        <v xml:space="preserve"> </v>
      </c>
      <c r="Q15" s="112" t="e">
        <f>SUM(K15*#REF!)</f>
        <v>#REF!</v>
      </c>
      <c r="R15" s="116" t="str">
        <f t="shared" si="1"/>
        <v xml:space="preserve"> </v>
      </c>
    </row>
    <row r="16" spans="1:18" ht="18.75" customHeight="1" x14ac:dyDescent="0.25">
      <c r="A16" s="65">
        <v>8</v>
      </c>
      <c r="B16" s="65" t="s">
        <v>92</v>
      </c>
      <c r="C16" s="119">
        <v>8</v>
      </c>
      <c r="D16" s="120"/>
      <c r="E16" s="129"/>
      <c r="F16" s="130"/>
      <c r="G16" s="129"/>
      <c r="H16" s="130"/>
      <c r="I16" s="131"/>
      <c r="J16" s="132"/>
      <c r="K16" s="134"/>
      <c r="L16" s="133"/>
      <c r="M16" s="136"/>
      <c r="N16" s="122">
        <f>(HESAPLAMA8!$AP$40)</f>
        <v>0</v>
      </c>
      <c r="O16" s="115" t="e">
        <f>SUM(#REF!)</f>
        <v>#REF!</v>
      </c>
      <c r="P16" s="116" t="str">
        <f t="shared" si="0"/>
        <v xml:space="preserve"> </v>
      </c>
      <c r="Q16" s="112" t="e">
        <f>SUM(K16*#REF!)</f>
        <v>#REF!</v>
      </c>
      <c r="R16" s="116" t="str">
        <f t="shared" si="1"/>
        <v xml:space="preserve"> </v>
      </c>
    </row>
    <row r="17" spans="1:18" ht="18.75" customHeight="1" x14ac:dyDescent="0.25">
      <c r="A17" s="65">
        <v>9</v>
      </c>
      <c r="B17" s="65" t="s">
        <v>93</v>
      </c>
      <c r="C17" s="119">
        <v>9</v>
      </c>
      <c r="D17" s="120"/>
      <c r="E17" s="129"/>
      <c r="F17" s="130"/>
      <c r="G17" s="129"/>
      <c r="H17" s="130"/>
      <c r="I17" s="131"/>
      <c r="J17" s="132"/>
      <c r="K17" s="134"/>
      <c r="L17" s="133"/>
      <c r="M17" s="136"/>
      <c r="N17" s="122">
        <f>(HESAPLAMA9!$AP$40)</f>
        <v>0</v>
      </c>
      <c r="O17" s="115" t="e">
        <f>SUM(#REF!)</f>
        <v>#REF!</v>
      </c>
      <c r="P17" s="116" t="str">
        <f t="shared" si="0"/>
        <v xml:space="preserve"> </v>
      </c>
      <c r="Q17" s="112" t="e">
        <f>SUM(K17*#REF!)</f>
        <v>#REF!</v>
      </c>
      <c r="R17" s="116" t="str">
        <f t="shared" si="1"/>
        <v xml:space="preserve"> </v>
      </c>
    </row>
    <row r="18" spans="1:18" ht="18.75" customHeight="1" x14ac:dyDescent="0.25">
      <c r="A18" s="65">
        <v>10</v>
      </c>
      <c r="B18" s="65" t="s">
        <v>94</v>
      </c>
      <c r="C18" s="119">
        <v>10</v>
      </c>
      <c r="D18" s="120"/>
      <c r="E18" s="129"/>
      <c r="F18" s="130"/>
      <c r="G18" s="129"/>
      <c r="H18" s="130"/>
      <c r="I18" s="131"/>
      <c r="J18" s="132"/>
      <c r="K18" s="135"/>
      <c r="L18" s="133"/>
      <c r="M18" s="136"/>
      <c r="N18" s="122">
        <f>(HESAPLAMA10!$AP$40)</f>
        <v>0</v>
      </c>
      <c r="O18" s="115" t="e">
        <f>SUM(#REF!)</f>
        <v>#REF!</v>
      </c>
      <c r="P18" s="116" t="str">
        <f t="shared" si="0"/>
        <v xml:space="preserve"> </v>
      </c>
      <c r="Q18" s="112" t="e">
        <f>SUM(K18*#REF!)</f>
        <v>#REF!</v>
      </c>
      <c r="R18" s="116" t="str">
        <f t="shared" si="1"/>
        <v xml:space="preserve"> </v>
      </c>
    </row>
    <row r="19" spans="1:18" ht="18.75" customHeight="1" x14ac:dyDescent="0.25">
      <c r="A19" s="65">
        <v>11</v>
      </c>
      <c r="B19" s="65" t="s">
        <v>95</v>
      </c>
      <c r="C19" s="119">
        <v>11</v>
      </c>
      <c r="D19" s="120"/>
      <c r="E19" s="129"/>
      <c r="F19" s="130"/>
      <c r="G19" s="129"/>
      <c r="H19" s="130"/>
      <c r="I19" s="131"/>
      <c r="J19" s="132"/>
      <c r="K19" s="135"/>
      <c r="L19" s="133"/>
      <c r="M19" s="136"/>
      <c r="N19" s="122">
        <f>(HESAPLAMA11!$AP$40)</f>
        <v>0</v>
      </c>
      <c r="O19" s="115" t="e">
        <f>SUM(#REF!)</f>
        <v>#REF!</v>
      </c>
      <c r="P19" s="116" t="str">
        <f t="shared" si="0"/>
        <v xml:space="preserve"> </v>
      </c>
      <c r="Q19" s="112" t="e">
        <f>SUM(K19*#REF!)</f>
        <v>#REF!</v>
      </c>
      <c r="R19" s="116" t="str">
        <f t="shared" si="1"/>
        <v xml:space="preserve"> </v>
      </c>
    </row>
    <row r="20" spans="1:18" ht="18.75" customHeight="1" x14ac:dyDescent="0.25">
      <c r="A20" s="65">
        <v>12</v>
      </c>
      <c r="B20" s="65" t="s">
        <v>96</v>
      </c>
      <c r="C20" s="119">
        <v>12</v>
      </c>
      <c r="D20" s="120"/>
      <c r="E20" s="129"/>
      <c r="F20" s="130"/>
      <c r="G20" s="129"/>
      <c r="H20" s="130"/>
      <c r="I20" s="131"/>
      <c r="J20" s="132"/>
      <c r="K20" s="135"/>
      <c r="L20" s="133"/>
      <c r="M20" s="136"/>
      <c r="N20" s="122">
        <f>(HESAPLAMA12!$AP$40)</f>
        <v>0</v>
      </c>
      <c r="O20" s="115" t="e">
        <f>SUM(#REF!)</f>
        <v>#REF!</v>
      </c>
      <c r="P20" s="116" t="str">
        <f t="shared" si="0"/>
        <v xml:space="preserve"> </v>
      </c>
      <c r="Q20" s="112" t="e">
        <f>SUM(K20*#REF!)</f>
        <v>#REF!</v>
      </c>
      <c r="R20" s="116" t="str">
        <f t="shared" si="1"/>
        <v xml:space="preserve"> </v>
      </c>
    </row>
    <row r="21" spans="1:18" ht="18.75" customHeight="1" x14ac:dyDescent="0.25">
      <c r="A21" s="65">
        <v>13</v>
      </c>
      <c r="B21" s="65" t="s">
        <v>97</v>
      </c>
      <c r="C21" s="119">
        <v>13</v>
      </c>
      <c r="D21" s="120"/>
      <c r="E21" s="129"/>
      <c r="F21" s="130"/>
      <c r="G21" s="129"/>
      <c r="H21" s="130"/>
      <c r="I21" s="131"/>
      <c r="J21" s="132"/>
      <c r="K21" s="134"/>
      <c r="L21" s="133"/>
      <c r="M21" s="136"/>
      <c r="N21" s="122">
        <f>(HESAPLAMA13!$AP$40)</f>
        <v>0</v>
      </c>
      <c r="O21" s="115" t="e">
        <f>SUM(#REF!)</f>
        <v>#REF!</v>
      </c>
      <c r="P21" s="116" t="str">
        <f t="shared" si="0"/>
        <v xml:space="preserve"> </v>
      </c>
      <c r="Q21" s="112" t="e">
        <f>SUM(K21*#REF!)</f>
        <v>#REF!</v>
      </c>
      <c r="R21" s="116" t="str">
        <f t="shared" si="1"/>
        <v xml:space="preserve"> </v>
      </c>
    </row>
    <row r="22" spans="1:18" ht="18.75" customHeight="1" x14ac:dyDescent="0.25">
      <c r="A22" s="65">
        <v>14</v>
      </c>
      <c r="B22" s="65" t="s">
        <v>98</v>
      </c>
      <c r="C22" s="119">
        <v>14</v>
      </c>
      <c r="D22" s="120"/>
      <c r="E22" s="129"/>
      <c r="F22" s="130"/>
      <c r="G22" s="129"/>
      <c r="H22" s="130"/>
      <c r="I22" s="131"/>
      <c r="J22" s="132"/>
      <c r="K22" s="134"/>
      <c r="L22" s="133"/>
      <c r="M22" s="136"/>
      <c r="N22" s="122">
        <f>(HESAPLAMA14!$AP$40)</f>
        <v>0</v>
      </c>
      <c r="O22" s="115" t="e">
        <f>SUM(#REF!)</f>
        <v>#REF!</v>
      </c>
      <c r="P22" s="116" t="str">
        <f t="shared" si="0"/>
        <v xml:space="preserve"> </v>
      </c>
      <c r="Q22" s="112" t="e">
        <f>SUM(K22*#REF!)</f>
        <v>#REF!</v>
      </c>
      <c r="R22" s="116" t="str">
        <f t="shared" si="1"/>
        <v xml:space="preserve"> </v>
      </c>
    </row>
    <row r="23" spans="1:18" ht="18.75" customHeight="1" x14ac:dyDescent="0.25">
      <c r="A23" s="66">
        <v>15</v>
      </c>
      <c r="B23" s="66" t="s">
        <v>99</v>
      </c>
      <c r="C23" s="119">
        <v>15</v>
      </c>
      <c r="D23" s="120"/>
      <c r="E23" s="129"/>
      <c r="F23" s="130"/>
      <c r="G23" s="129"/>
      <c r="H23" s="130"/>
      <c r="I23" s="131"/>
      <c r="J23" s="132"/>
      <c r="K23" s="134"/>
      <c r="L23" s="133"/>
      <c r="M23" s="136"/>
      <c r="N23" s="122">
        <f>(HESAPLAMA15!$AP$40)</f>
        <v>0</v>
      </c>
      <c r="O23" s="115" t="e">
        <f>SUM(#REF!)</f>
        <v>#REF!</v>
      </c>
      <c r="P23" s="116" t="str">
        <f t="shared" si="0"/>
        <v xml:space="preserve"> </v>
      </c>
      <c r="Q23" s="112" t="e">
        <f>SUM(K23*#REF!)</f>
        <v>#REF!</v>
      </c>
      <c r="R23" s="116" t="str">
        <f t="shared" si="1"/>
        <v xml:space="preserve"> </v>
      </c>
    </row>
    <row r="24" spans="1:18" ht="18.75" customHeight="1" x14ac:dyDescent="0.25">
      <c r="A24" s="66">
        <v>16</v>
      </c>
      <c r="B24" s="66"/>
      <c r="C24" s="119">
        <v>16</v>
      </c>
      <c r="D24" s="120"/>
      <c r="E24" s="129"/>
      <c r="F24" s="130"/>
      <c r="G24" s="129"/>
      <c r="H24" s="130"/>
      <c r="I24" s="131"/>
      <c r="J24" s="132"/>
      <c r="K24" s="134"/>
      <c r="L24" s="133"/>
      <c r="M24" s="136"/>
      <c r="N24" s="122">
        <f>(HESAPLAMA16!$AP$40)</f>
        <v>0</v>
      </c>
      <c r="O24" s="115" t="e">
        <f>SUM(#REF!)</f>
        <v>#REF!</v>
      </c>
      <c r="P24" s="116" t="str">
        <f t="shared" si="0"/>
        <v xml:space="preserve"> </v>
      </c>
      <c r="Q24" s="112" t="e">
        <f>SUM(K24*#REF!)</f>
        <v>#REF!</v>
      </c>
      <c r="R24" s="116" t="str">
        <f t="shared" si="1"/>
        <v xml:space="preserve"> </v>
      </c>
    </row>
    <row r="25" spans="1:18" ht="18.75" customHeight="1" x14ac:dyDescent="0.25">
      <c r="A25" s="66">
        <v>17</v>
      </c>
      <c r="B25" s="66"/>
      <c r="C25" s="119">
        <v>17</v>
      </c>
      <c r="D25" s="120"/>
      <c r="E25" s="129"/>
      <c r="F25" s="130"/>
      <c r="G25" s="129"/>
      <c r="H25" s="130"/>
      <c r="I25" s="131"/>
      <c r="J25" s="132"/>
      <c r="K25" s="134"/>
      <c r="L25" s="133"/>
      <c r="M25" s="136"/>
      <c r="N25" s="122">
        <f>(HESAPLAMA17!$AP$40)</f>
        <v>0</v>
      </c>
      <c r="O25" s="115" t="e">
        <f>SUM(#REF!)</f>
        <v>#REF!</v>
      </c>
      <c r="P25" s="116" t="str">
        <f t="shared" si="0"/>
        <v xml:space="preserve"> </v>
      </c>
      <c r="Q25" s="112" t="e">
        <f>SUM(K25*#REF!)</f>
        <v>#REF!</v>
      </c>
      <c r="R25" s="116" t="str">
        <f t="shared" si="1"/>
        <v xml:space="preserve"> </v>
      </c>
    </row>
    <row r="26" spans="1:18" ht="18.75" customHeight="1" x14ac:dyDescent="0.25">
      <c r="A26" s="66">
        <v>18</v>
      </c>
      <c r="B26" s="66"/>
      <c r="C26" s="119">
        <v>18</v>
      </c>
      <c r="D26" s="120"/>
      <c r="E26" s="129"/>
      <c r="F26" s="130"/>
      <c r="G26" s="129"/>
      <c r="H26" s="130"/>
      <c r="I26" s="131"/>
      <c r="J26" s="132"/>
      <c r="K26" s="134"/>
      <c r="L26" s="133"/>
      <c r="M26" s="136"/>
      <c r="N26" s="122">
        <f>(HESAPLAMA18!$AP$40)</f>
        <v>0</v>
      </c>
      <c r="O26" s="115" t="e">
        <f>SUM(#REF!)</f>
        <v>#REF!</v>
      </c>
      <c r="P26" s="116" t="str">
        <f t="shared" si="0"/>
        <v xml:space="preserve"> </v>
      </c>
      <c r="Q26" s="112" t="e">
        <f>SUM(K26*#REF!)</f>
        <v>#REF!</v>
      </c>
      <c r="R26" s="116" t="str">
        <f t="shared" si="1"/>
        <v xml:space="preserve"> </v>
      </c>
    </row>
    <row r="27" spans="1:18" ht="18.75" customHeight="1" x14ac:dyDescent="0.25">
      <c r="A27" s="66">
        <v>19</v>
      </c>
      <c r="B27" s="66"/>
      <c r="C27" s="119">
        <v>19</v>
      </c>
      <c r="D27" s="120"/>
      <c r="E27" s="129"/>
      <c r="F27" s="130"/>
      <c r="G27" s="129"/>
      <c r="H27" s="130"/>
      <c r="I27" s="131"/>
      <c r="J27" s="132"/>
      <c r="K27" s="134"/>
      <c r="L27" s="133"/>
      <c r="M27" s="136"/>
      <c r="N27" s="122">
        <f>(HESAPLAMA19!$AP$40)</f>
        <v>0</v>
      </c>
      <c r="O27" s="115" t="e">
        <f>SUM(#REF!)</f>
        <v>#REF!</v>
      </c>
      <c r="P27" s="116" t="str">
        <f t="shared" si="0"/>
        <v xml:space="preserve"> </v>
      </c>
      <c r="Q27" s="112" t="e">
        <f>SUM(K27*#REF!)</f>
        <v>#REF!</v>
      </c>
      <c r="R27" s="116" t="str">
        <f t="shared" si="1"/>
        <v xml:space="preserve"> </v>
      </c>
    </row>
    <row r="28" spans="1:18" ht="18.75" customHeight="1" x14ac:dyDescent="0.25">
      <c r="A28" s="66">
        <v>20</v>
      </c>
      <c r="B28" s="66"/>
      <c r="C28" s="119">
        <v>20</v>
      </c>
      <c r="D28" s="120"/>
      <c r="E28" s="129"/>
      <c r="F28" s="130"/>
      <c r="G28" s="129"/>
      <c r="H28" s="130"/>
      <c r="I28" s="131"/>
      <c r="J28" s="132"/>
      <c r="K28" s="134"/>
      <c r="L28" s="133"/>
      <c r="M28" s="136"/>
      <c r="N28" s="122">
        <f>(HESAPLAMA20!$AP$40)</f>
        <v>0</v>
      </c>
      <c r="O28" s="115" t="e">
        <f>SUM(#REF!)</f>
        <v>#REF!</v>
      </c>
      <c r="P28" s="116" t="str">
        <f t="shared" si="0"/>
        <v xml:space="preserve"> </v>
      </c>
      <c r="Q28" s="112" t="e">
        <f>SUM(K28*#REF!)</f>
        <v>#REF!</v>
      </c>
      <c r="R28" s="116" t="str">
        <f t="shared" si="1"/>
        <v xml:space="preserve"> </v>
      </c>
    </row>
    <row r="29" spans="1:18" ht="18.75" customHeight="1" x14ac:dyDescent="0.25">
      <c r="A29" s="66">
        <v>21</v>
      </c>
      <c r="B29" s="66"/>
      <c r="C29" s="119">
        <v>21</v>
      </c>
      <c r="D29" s="120"/>
      <c r="E29" s="129"/>
      <c r="F29" s="130"/>
      <c r="G29" s="129"/>
      <c r="H29" s="130"/>
      <c r="I29" s="131"/>
      <c r="J29" s="132"/>
      <c r="K29" s="134"/>
      <c r="L29" s="133"/>
      <c r="M29" s="136"/>
      <c r="N29" s="122">
        <f>(HESAPLAMA21!$AP$40)</f>
        <v>0</v>
      </c>
      <c r="O29" s="115" t="e">
        <f>SUM(#REF!)</f>
        <v>#REF!</v>
      </c>
      <c r="P29" s="116" t="str">
        <f t="shared" si="0"/>
        <v xml:space="preserve"> </v>
      </c>
      <c r="Q29" s="112" t="e">
        <f>SUM(K29*#REF!)</f>
        <v>#REF!</v>
      </c>
      <c r="R29" s="116" t="str">
        <f t="shared" si="1"/>
        <v xml:space="preserve"> </v>
      </c>
    </row>
    <row r="30" spans="1:18" ht="18.75" customHeight="1" x14ac:dyDescent="0.25">
      <c r="A30" s="66">
        <v>22</v>
      </c>
      <c r="B30" s="66"/>
      <c r="C30" s="119">
        <v>22</v>
      </c>
      <c r="D30" s="120"/>
      <c r="E30" s="129"/>
      <c r="F30" s="130"/>
      <c r="G30" s="129"/>
      <c r="H30" s="130"/>
      <c r="I30" s="131"/>
      <c r="J30" s="132"/>
      <c r="K30" s="134"/>
      <c r="L30" s="133"/>
      <c r="M30" s="136"/>
      <c r="N30" s="122">
        <f>(HESAPLAMA22!$AP$40)</f>
        <v>0</v>
      </c>
      <c r="O30" s="115" t="e">
        <f>SUM(#REF!)</f>
        <v>#REF!</v>
      </c>
      <c r="P30" s="116" t="str">
        <f t="shared" si="0"/>
        <v xml:space="preserve"> </v>
      </c>
      <c r="Q30" s="112" t="e">
        <f>SUM(K30*#REF!)</f>
        <v>#REF!</v>
      </c>
      <c r="R30" s="116" t="str">
        <f t="shared" si="1"/>
        <v xml:space="preserve"> </v>
      </c>
    </row>
    <row r="31" spans="1:18" ht="18.75" customHeight="1" x14ac:dyDescent="0.25">
      <c r="A31" s="66">
        <v>23</v>
      </c>
      <c r="B31" s="66"/>
      <c r="C31" s="119">
        <v>23</v>
      </c>
      <c r="D31" s="120"/>
      <c r="E31" s="129"/>
      <c r="F31" s="130"/>
      <c r="G31" s="129"/>
      <c r="H31" s="130"/>
      <c r="I31" s="131"/>
      <c r="J31" s="132"/>
      <c r="K31" s="134"/>
      <c r="L31" s="133"/>
      <c r="M31" s="136"/>
      <c r="N31" s="122">
        <f>(HESAPLAMA23!$AP$40)</f>
        <v>0</v>
      </c>
      <c r="O31" s="115" t="e">
        <f>SUM(#REF!)</f>
        <v>#REF!</v>
      </c>
      <c r="P31" s="116" t="str">
        <f t="shared" si="0"/>
        <v xml:space="preserve"> </v>
      </c>
      <c r="Q31" s="112" t="e">
        <f>SUM(K31*#REF!)</f>
        <v>#REF!</v>
      </c>
      <c r="R31" s="116" t="str">
        <f t="shared" si="1"/>
        <v xml:space="preserve"> </v>
      </c>
    </row>
    <row r="32" spans="1:18" ht="18.75" customHeight="1" x14ac:dyDescent="0.25">
      <c r="A32" s="66">
        <v>24</v>
      </c>
      <c r="B32" s="66"/>
      <c r="C32" s="119">
        <v>24</v>
      </c>
      <c r="D32" s="120"/>
      <c r="E32" s="129"/>
      <c r="F32" s="130"/>
      <c r="G32" s="129"/>
      <c r="H32" s="130"/>
      <c r="I32" s="131"/>
      <c r="J32" s="132"/>
      <c r="K32" s="134"/>
      <c r="L32" s="133"/>
      <c r="M32" s="136"/>
      <c r="N32" s="121">
        <f>(HESAPLAMA24!$AP$40)</f>
        <v>0</v>
      </c>
      <c r="O32" s="115" t="e">
        <f>SUM(#REF!)</f>
        <v>#REF!</v>
      </c>
      <c r="P32" s="116" t="str">
        <f t="shared" si="0"/>
        <v xml:space="preserve"> </v>
      </c>
      <c r="Q32" s="112" t="e">
        <f>SUM(K32*#REF!)</f>
        <v>#REF!</v>
      </c>
      <c r="R32" s="116" t="str">
        <f t="shared" si="1"/>
        <v xml:space="preserve"> </v>
      </c>
    </row>
    <row r="33" spans="1:18" ht="18.75" customHeight="1" x14ac:dyDescent="0.25">
      <c r="A33" s="66">
        <v>25</v>
      </c>
      <c r="B33" s="66"/>
      <c r="C33" s="119">
        <v>25</v>
      </c>
      <c r="D33" s="120"/>
      <c r="E33" s="129"/>
      <c r="F33" s="130"/>
      <c r="G33" s="129"/>
      <c r="H33" s="130"/>
      <c r="I33" s="131"/>
      <c r="J33" s="132"/>
      <c r="K33" s="134"/>
      <c r="L33" s="133"/>
      <c r="M33" s="136"/>
      <c r="N33" s="121">
        <f>(HESAPLAMA25!$AP$40)</f>
        <v>0</v>
      </c>
      <c r="O33" s="115" t="e">
        <f>SUM(#REF!)</f>
        <v>#REF!</v>
      </c>
      <c r="P33" s="116" t="str">
        <f t="shared" si="0"/>
        <v xml:space="preserve"> </v>
      </c>
      <c r="Q33" s="112" t="e">
        <f>SUM(K33*#REF!)</f>
        <v>#REF!</v>
      </c>
      <c r="R33" s="116" t="str">
        <f t="shared" si="1"/>
        <v xml:space="preserve"> </v>
      </c>
    </row>
    <row r="34" spans="1:18" ht="18.75" customHeight="1" x14ac:dyDescent="0.25">
      <c r="A34" s="123"/>
      <c r="B34" s="123"/>
      <c r="C34" s="123"/>
      <c r="D34" s="123"/>
      <c r="E34" s="155">
        <f>SUM(E9:E33)</f>
        <v>1</v>
      </c>
      <c r="F34" s="138"/>
      <c r="G34" s="139" t="str">
        <f>IF(E34&gt;0,"Ad. Sandık"," ")</f>
        <v>Ad. Sandık</v>
      </c>
      <c r="H34" s="276" t="s">
        <v>179</v>
      </c>
      <c r="I34" s="276"/>
      <c r="J34" s="276"/>
      <c r="K34" s="154">
        <f>K9</f>
        <v>0</v>
      </c>
      <c r="L34" s="140">
        <f>SUM(L9:L33)</f>
        <v>0</v>
      </c>
      <c r="M34" s="141" t="str">
        <f>IF(K34&gt;0,N34," ")</f>
        <v xml:space="preserve"> </v>
      </c>
      <c r="N34" s="124" t="s">
        <v>9</v>
      </c>
      <c r="O34" s="113"/>
      <c r="P34" s="114"/>
    </row>
    <row r="35" spans="1:18" ht="18.75" customHeight="1" x14ac:dyDescent="0.25"/>
    <row r="36" spans="1:18" ht="18.75" customHeight="1" x14ac:dyDescent="0.25"/>
    <row r="37" spans="1:18" ht="18.75" customHeight="1" x14ac:dyDescent="0.25"/>
    <row r="38" spans="1:18" ht="18.75" customHeight="1" x14ac:dyDescent="0.25"/>
    <row r="39" spans="1:18" ht="18.75" customHeight="1" x14ac:dyDescent="0.25"/>
  </sheetData>
  <mergeCells count="4">
    <mergeCell ref="I2:M2"/>
    <mergeCell ref="H34:J34"/>
    <mergeCell ref="K6:K7"/>
    <mergeCell ref="M6:M7"/>
  </mergeCells>
  <hyperlinks>
    <hyperlink ref="A9" location="HESAPLAMA1!A1" display="HESAPLAMA1!A1" xr:uid="{00000000-0004-0000-1B00-000000000000}"/>
    <hyperlink ref="A10" location="HESAPLAMA2!A1" display="HESAPLAMA2!A1" xr:uid="{00000000-0004-0000-1B00-000001000000}"/>
    <hyperlink ref="B9" location="'SP1'!A1" display="S1" xr:uid="{00000000-0004-0000-1B00-000002000000}"/>
    <hyperlink ref="B10" location="'SP2'!A1" display="S2" xr:uid="{00000000-0004-0000-1B00-000003000000}"/>
    <hyperlink ref="A11" location="HESAPLAMA3!A1" display="HESAPLAMA3!A1" xr:uid="{00000000-0004-0000-1B00-000004000000}"/>
    <hyperlink ref="B11" location="'SP3'!A1" display="'SP3'!A1" xr:uid="{00000000-0004-0000-1B00-000005000000}"/>
    <hyperlink ref="A12" location="HESAPLAMA4!A1" display="HESAPLAMA4!A1" xr:uid="{00000000-0004-0000-1B00-000006000000}"/>
    <hyperlink ref="B12" location="'SP4'!A1" display="S4" xr:uid="{00000000-0004-0000-1B00-000007000000}"/>
    <hyperlink ref="A13" location="HESAPLAMA5!A1" display="HESAPLAMA5!A1" xr:uid="{00000000-0004-0000-1B00-000008000000}"/>
    <hyperlink ref="B13" location="'SP5'!A1" display="S5" xr:uid="{00000000-0004-0000-1B00-000009000000}"/>
    <hyperlink ref="A14" location="HESAPLAMA6!A1" display="HESAPLAMA6!A1" xr:uid="{00000000-0004-0000-1B00-00000A000000}"/>
    <hyperlink ref="B14" location="'SP6'!A1" display="S6" xr:uid="{00000000-0004-0000-1B00-00000B000000}"/>
    <hyperlink ref="A15" location="HESAPLAMA7!A1" display="HESAPLAMA7!A1" xr:uid="{00000000-0004-0000-1B00-00000C000000}"/>
    <hyperlink ref="B15" location="'SP7'!A1" display="S7" xr:uid="{00000000-0004-0000-1B00-00000D000000}"/>
    <hyperlink ref="A16" location="HESAPLAMA8!A1" display="HESAPLAMA8!A1" xr:uid="{00000000-0004-0000-1B00-00000E000000}"/>
    <hyperlink ref="B16" location="'SP8'!A1" display="'SP8'!A1" xr:uid="{00000000-0004-0000-1B00-00000F000000}"/>
    <hyperlink ref="A17" location="HESAPLAMA9!A1" display="HESAPLAMA9!A1" xr:uid="{00000000-0004-0000-1B00-000010000000}"/>
    <hyperlink ref="B17" location="'SP9'!A1" display="S9" xr:uid="{00000000-0004-0000-1B00-000011000000}"/>
    <hyperlink ref="A18" location="HESAPLAMA10!A1" display="HESAPLAMA10!A1" xr:uid="{00000000-0004-0000-1B00-000012000000}"/>
    <hyperlink ref="B18" location="'SP10'!A1" display="'SP10'!A1" xr:uid="{00000000-0004-0000-1B00-000013000000}"/>
    <hyperlink ref="A19" location="HESAPLAMA11!A1" display="HESAPLAMA11!A1" xr:uid="{00000000-0004-0000-1B00-000014000000}"/>
    <hyperlink ref="B19" location="'SP11'!A1" display="S11" xr:uid="{00000000-0004-0000-1B00-000015000000}"/>
    <hyperlink ref="A20" location="HESAPLAMA12!A1" display="HESAPLAMA12!A1" xr:uid="{00000000-0004-0000-1B00-000016000000}"/>
    <hyperlink ref="B20" location="'SP12'!A1" display="S12" xr:uid="{00000000-0004-0000-1B00-000017000000}"/>
    <hyperlink ref="A21" location="HESAPLAMA13!A1" display="HESAPLAMA13!A1" xr:uid="{00000000-0004-0000-1B00-000018000000}"/>
    <hyperlink ref="B21" location="'SP13'!A1" display="S12" xr:uid="{00000000-0004-0000-1B00-000019000000}"/>
    <hyperlink ref="A22" location="HESAPLAMA14!A1" display="HESAPLAMA14!A1" xr:uid="{00000000-0004-0000-1B00-00001A000000}"/>
    <hyperlink ref="B22" location="'SP14'!A1" display="S14" xr:uid="{00000000-0004-0000-1B00-00001B000000}"/>
  </hyperlinks>
  <pageMargins left="0.19685039370078741" right="0" top="0.39370078740157483" bottom="0.39370078740157483" header="0.31496062992125984" footer="0.31496062992125984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ayfa2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/>
    </sheetView>
  </sheetViews>
  <sheetFormatPr defaultColWidth="9.140625" defaultRowHeight="15" x14ac:dyDescent="0.25"/>
  <cols>
    <col min="1" max="56" width="2.42578125" customWidth="1"/>
    <col min="57" max="57" width="1" customWidth="1"/>
    <col min="58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4.28515625" hidden="1" customWidth="1"/>
    <col min="72" max="72" width="5.42578125" hidden="1" customWidth="1"/>
    <col min="73" max="73" width="4.28515625" hidden="1" customWidth="1"/>
    <col min="74" max="74" width="2.42578125" hidden="1" customWidth="1"/>
    <col min="75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1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1314</v>
      </c>
      <c r="BS3" s="19">
        <v>750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1512.9758755512264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(GİRİŞ!E4)</f>
        <v>0</v>
      </c>
      <c r="B8" s="298"/>
      <c r="C8" s="298"/>
      <c r="D8" s="298"/>
      <c r="E8" s="298"/>
      <c r="F8" s="298">
        <f>(GİRİŞ!F4)</f>
        <v>0</v>
      </c>
      <c r="G8" s="298"/>
      <c r="H8" s="298"/>
      <c r="I8" s="298"/>
      <c r="J8" s="298"/>
      <c r="K8" s="298">
        <f>(GİRİŞ!G4)</f>
        <v>0</v>
      </c>
      <c r="L8" s="298"/>
      <c r="M8" s="298"/>
      <c r="N8" s="298"/>
      <c r="O8" s="298"/>
      <c r="P8" s="3"/>
      <c r="Q8" s="299">
        <f>(GİRİŞ!H4)</f>
        <v>0</v>
      </c>
      <c r="R8" s="299"/>
      <c r="S8" s="299"/>
      <c r="T8" s="299"/>
      <c r="U8" s="12"/>
      <c r="V8" s="285">
        <f>(GİRİŞ!I4)</f>
        <v>93</v>
      </c>
      <c r="W8" s="285"/>
      <c r="X8" s="285"/>
      <c r="Y8" s="285">
        <f>(GİRİŞ!J4)</f>
        <v>23</v>
      </c>
      <c r="Z8" s="285"/>
      <c r="AA8" s="285"/>
      <c r="AB8" s="285">
        <f>(GİRİŞ!K4)</f>
        <v>93</v>
      </c>
      <c r="AC8" s="285"/>
      <c r="AD8" s="285"/>
      <c r="AE8" s="285">
        <f>(GİRİŞ!L4)</f>
        <v>23</v>
      </c>
      <c r="AF8" s="285"/>
      <c r="AG8" s="285"/>
      <c r="AH8" s="12"/>
      <c r="AI8" s="285">
        <f>(GİRİŞ!M4)</f>
        <v>93</v>
      </c>
      <c r="AJ8" s="348"/>
      <c r="AK8" s="348"/>
      <c r="AL8" s="285">
        <f>(GİRİŞ!N4)</f>
        <v>93</v>
      </c>
      <c r="AM8" s="285"/>
      <c r="AN8" s="285"/>
      <c r="AO8" s="285">
        <f>(GİRİŞ!O4)</f>
        <v>93</v>
      </c>
      <c r="AP8" s="285"/>
      <c r="AQ8" s="285"/>
      <c r="AR8" s="285">
        <f>(GİRİŞ!P4)</f>
        <v>93</v>
      </c>
      <c r="AS8" s="285"/>
      <c r="AT8" s="285"/>
      <c r="AU8" s="285">
        <f>(GİRİŞ!Q4)</f>
        <v>93</v>
      </c>
      <c r="AV8" s="285"/>
      <c r="AW8" s="285"/>
      <c r="AX8" s="285">
        <f>(GİRİŞ!R4)</f>
        <v>23</v>
      </c>
      <c r="AY8" s="285"/>
      <c r="AZ8" s="285"/>
      <c r="BA8" s="351" t="str">
        <f>(GİRİŞ!S4)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D11" s="3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D12" s="3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52">
        <f>(GİRİŞ!T4)</f>
        <v>4</v>
      </c>
      <c r="R13" s="353"/>
      <c r="S13" s="353"/>
      <c r="T13" s="354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16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(GİRİŞ!U4)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16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(GİRİŞ!W4)</f>
        <v>300</v>
      </c>
      <c r="K15" s="359"/>
      <c r="L15" s="359"/>
      <c r="AD15" s="16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16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16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16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16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16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16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16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16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16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16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(GİRİŞ!V4)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16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16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16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AD29" s="16"/>
    </row>
    <row r="30" spans="1:56" ht="10.5" customHeight="1" x14ac:dyDescent="0.25">
      <c r="AD30" s="16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16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16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16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16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90">
        <f>SUM(J19)</f>
        <v>92</v>
      </c>
      <c r="B35" s="91">
        <f>SUM(Q14*AI8)</f>
        <v>0</v>
      </c>
      <c r="C35" s="90">
        <f>SUM((J15+AE8+AE8)*2)</f>
        <v>692</v>
      </c>
      <c r="D35" s="90">
        <f>SUM(A35-B35-C35)</f>
        <v>-600</v>
      </c>
      <c r="E35" s="91">
        <f>SUM(F8+AE8+AE8)</f>
        <v>46</v>
      </c>
      <c r="F35" s="92">
        <f>SUM(J15+AE8)</f>
        <v>323</v>
      </c>
      <c r="G35" s="93">
        <f>SUM(Q34)</f>
        <v>-1</v>
      </c>
      <c r="H35" s="363" t="e">
        <f>VLOOKUP(G35,BK:BL,2,FALSE)</f>
        <v>#N/A</v>
      </c>
      <c r="I35" s="363"/>
      <c r="J35" s="363">
        <f>SUM(E35)</f>
        <v>46</v>
      </c>
      <c r="K35" s="363"/>
      <c r="L35" s="57" t="e">
        <f>FIXED(J34,0,1)</f>
        <v>#N/A</v>
      </c>
      <c r="AD35" s="3"/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D36" s="3"/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(GİRİŞ!C4)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D37" s="3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14">
        <f>(GİRİŞ!X4)</f>
        <v>0</v>
      </c>
      <c r="K38" s="314"/>
      <c r="L38" s="314"/>
      <c r="M38" s="315">
        <f>(GİRİŞ!Y4)</f>
        <v>0</v>
      </c>
      <c r="N38" s="315"/>
      <c r="O38" s="315">
        <f>(GİRİŞ!Z4)</f>
        <v>0</v>
      </c>
      <c r="P38" s="315"/>
      <c r="Q38" s="301">
        <f>(GİRİŞ!AA4)</f>
        <v>0</v>
      </c>
      <c r="R38" s="302"/>
      <c r="S38" s="302"/>
      <c r="T38" s="303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D38" s="3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(GİRİŞ!B4)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D39" s="3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D40" s="3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(GİRİŞ!D4)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tezinEwhae3fLe8e5EkU1R9loVFh6m0DOhg1xPxSdAUc1QBeZUlpOChSyIEPDiFT+EjLDj2YsW2hJoau8koJrA==" saltValue="YPHBzGZmqYOa+/y31G2QxQ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28" sqref="Q28:R28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AA37:AC37"/>
    <mergeCell ref="AA38:AC40"/>
    <mergeCell ref="X25:Z28"/>
    <mergeCell ref="Q31:T31"/>
    <mergeCell ref="Q32:T32"/>
    <mergeCell ref="Q33:T33"/>
    <mergeCell ref="Q34:T34"/>
    <mergeCell ref="U20:W20"/>
    <mergeCell ref="X19:Z21"/>
    <mergeCell ref="U21:W21"/>
    <mergeCell ref="U19:W19"/>
    <mergeCell ref="U28:W28"/>
    <mergeCell ref="Q27:R27"/>
    <mergeCell ref="S27:T27"/>
    <mergeCell ref="S19:T19"/>
    <mergeCell ref="S20:T20"/>
    <mergeCell ref="AA24:AC24"/>
    <mergeCell ref="AA25:AC28"/>
    <mergeCell ref="AA31:AC31"/>
    <mergeCell ref="AA32:AC34"/>
    <mergeCell ref="S26:T26"/>
    <mergeCell ref="Q21:R21"/>
    <mergeCell ref="S24:T24"/>
    <mergeCell ref="AA19:AC21"/>
    <mergeCell ref="H35:I35"/>
    <mergeCell ref="J35:K35"/>
    <mergeCell ref="U24:W24"/>
    <mergeCell ref="O33:P33"/>
    <mergeCell ref="S21:T21"/>
    <mergeCell ref="O27:P27"/>
    <mergeCell ref="S18:T18"/>
    <mergeCell ref="O28:P28"/>
    <mergeCell ref="Q28:R28"/>
    <mergeCell ref="S28:T28"/>
    <mergeCell ref="Q20:R20"/>
    <mergeCell ref="O19:P19"/>
    <mergeCell ref="Q19:R19"/>
    <mergeCell ref="J20:L20"/>
    <mergeCell ref="J19:L19"/>
    <mergeCell ref="M20:N20"/>
    <mergeCell ref="O20:P20"/>
    <mergeCell ref="D22:E22"/>
    <mergeCell ref="F22:G22"/>
    <mergeCell ref="G29:H29"/>
    <mergeCell ref="I29:J29"/>
    <mergeCell ref="A28:I28"/>
    <mergeCell ref="J28:L28"/>
    <mergeCell ref="M28:N28"/>
    <mergeCell ref="A27:I27"/>
    <mergeCell ref="U26:W26"/>
    <mergeCell ref="A26:I26"/>
    <mergeCell ref="J26:L26"/>
    <mergeCell ref="M26:N26"/>
    <mergeCell ref="O26:P26"/>
    <mergeCell ref="Q26:R26"/>
    <mergeCell ref="D23:E23"/>
    <mergeCell ref="F23:G23"/>
    <mergeCell ref="A11:I11"/>
    <mergeCell ref="A12:I12"/>
    <mergeCell ref="A13:I13"/>
    <mergeCell ref="A14:I14"/>
    <mergeCell ref="A18:I18"/>
    <mergeCell ref="A20:I20"/>
    <mergeCell ref="A21:I21"/>
    <mergeCell ref="A19:I19"/>
    <mergeCell ref="J15:L15"/>
    <mergeCell ref="A15:I15"/>
    <mergeCell ref="J13:L13"/>
    <mergeCell ref="J14:L14"/>
    <mergeCell ref="J11:L11"/>
    <mergeCell ref="J12:L12"/>
    <mergeCell ref="BT4:BU4"/>
    <mergeCell ref="U12:W12"/>
    <mergeCell ref="M14:N14"/>
    <mergeCell ref="AI7:AK7"/>
    <mergeCell ref="U18:W18"/>
    <mergeCell ref="AA11:AC11"/>
    <mergeCell ref="AA12:AC14"/>
    <mergeCell ref="AA18:AC18"/>
    <mergeCell ref="M18:N18"/>
    <mergeCell ref="O18:P18"/>
    <mergeCell ref="Q18:R18"/>
    <mergeCell ref="BI15:BJ15"/>
    <mergeCell ref="AT13:AZ14"/>
    <mergeCell ref="BR4:BS4"/>
    <mergeCell ref="AT4:AY4"/>
    <mergeCell ref="AI8:AK8"/>
    <mergeCell ref="AI6:AN6"/>
    <mergeCell ref="AO4:AR4"/>
    <mergeCell ref="AU6:AZ6"/>
    <mergeCell ref="AO6:AT6"/>
    <mergeCell ref="BA6:BD7"/>
    <mergeCell ref="BA8:BD8"/>
    <mergeCell ref="O13:P13"/>
    <mergeCell ref="Q13:T13"/>
    <mergeCell ref="U13:W13"/>
    <mergeCell ref="BK15:BL15"/>
    <mergeCell ref="AP15:AQ15"/>
    <mergeCell ref="AR15:AS15"/>
    <mergeCell ref="M11:N11"/>
    <mergeCell ref="O11:P11"/>
    <mergeCell ref="Q11:T11"/>
    <mergeCell ref="U11:W11"/>
    <mergeCell ref="X11:Z11"/>
    <mergeCell ref="M12:N12"/>
    <mergeCell ref="O12:P12"/>
    <mergeCell ref="Q12:T12"/>
    <mergeCell ref="O14:P14"/>
    <mergeCell ref="Q14:T14"/>
    <mergeCell ref="U14:W14"/>
    <mergeCell ref="AN15:AO15"/>
    <mergeCell ref="AN11:AS12"/>
    <mergeCell ref="AN13:AS14"/>
    <mergeCell ref="AT11:AZ12"/>
    <mergeCell ref="X31:Z31"/>
    <mergeCell ref="X24:Z24"/>
    <mergeCell ref="U25:W25"/>
    <mergeCell ref="A24:I24"/>
    <mergeCell ref="J24:L24"/>
    <mergeCell ref="M24:N24"/>
    <mergeCell ref="X12:Z14"/>
    <mergeCell ref="M13:N13"/>
    <mergeCell ref="O24:P24"/>
    <mergeCell ref="Q24:R24"/>
    <mergeCell ref="A31:I31"/>
    <mergeCell ref="J31:L31"/>
    <mergeCell ref="M31:N31"/>
    <mergeCell ref="O31:P31"/>
    <mergeCell ref="U31:W31"/>
    <mergeCell ref="J27:L27"/>
    <mergeCell ref="M27:N27"/>
    <mergeCell ref="U27:W27"/>
    <mergeCell ref="Q25:R25"/>
    <mergeCell ref="S25:T25"/>
    <mergeCell ref="M21:N21"/>
    <mergeCell ref="O21:P21"/>
    <mergeCell ref="J21:L21"/>
    <mergeCell ref="J18:L18"/>
    <mergeCell ref="M40:N40"/>
    <mergeCell ref="O40:P40"/>
    <mergeCell ref="A25:I25"/>
    <mergeCell ref="J25:L25"/>
    <mergeCell ref="M25:N25"/>
    <mergeCell ref="O25:P25"/>
    <mergeCell ref="BG15:BH15"/>
    <mergeCell ref="X32:Z34"/>
    <mergeCell ref="A33:I33"/>
    <mergeCell ref="J33:L33"/>
    <mergeCell ref="M33:N33"/>
    <mergeCell ref="U33:W33"/>
    <mergeCell ref="A34:I34"/>
    <mergeCell ref="J34:L34"/>
    <mergeCell ref="M34:N34"/>
    <mergeCell ref="O34:P34"/>
    <mergeCell ref="U34:W34"/>
    <mergeCell ref="A32:I32"/>
    <mergeCell ref="J32:L32"/>
    <mergeCell ref="M32:N32"/>
    <mergeCell ref="O32:P32"/>
    <mergeCell ref="U32:W32"/>
    <mergeCell ref="M19:N19"/>
    <mergeCell ref="X18:Z18"/>
    <mergeCell ref="Q40:T40"/>
    <mergeCell ref="U40:W40"/>
    <mergeCell ref="A37:I37"/>
    <mergeCell ref="J37:L37"/>
    <mergeCell ref="M37:N37"/>
    <mergeCell ref="O37:P37"/>
    <mergeCell ref="Q37:T37"/>
    <mergeCell ref="U37:W37"/>
    <mergeCell ref="X37:Z37"/>
    <mergeCell ref="A38:I38"/>
    <mergeCell ref="J38:L38"/>
    <mergeCell ref="M38:N38"/>
    <mergeCell ref="O38:P38"/>
    <mergeCell ref="Q38:T38"/>
    <mergeCell ref="U38:W38"/>
    <mergeCell ref="X38:Z40"/>
    <mergeCell ref="A39:I39"/>
    <mergeCell ref="J39:L39"/>
    <mergeCell ref="M39:N39"/>
    <mergeCell ref="O39:P39"/>
    <mergeCell ref="Q39:T39"/>
    <mergeCell ref="U39:W39"/>
    <mergeCell ref="A40:I40"/>
    <mergeCell ref="J40:L40"/>
    <mergeCell ref="A6:E7"/>
    <mergeCell ref="A8:E8"/>
    <mergeCell ref="F6:J7"/>
    <mergeCell ref="F8:J8"/>
    <mergeCell ref="Q6:T7"/>
    <mergeCell ref="Q8:T8"/>
    <mergeCell ref="AB7:AD7"/>
    <mergeCell ref="AB8:AD8"/>
    <mergeCell ref="AB6:AG6"/>
    <mergeCell ref="Y7:AA7"/>
    <mergeCell ref="Y8:AA8"/>
    <mergeCell ref="V7:X7"/>
    <mergeCell ref="V8:X8"/>
    <mergeCell ref="V6:AA6"/>
    <mergeCell ref="K6:O7"/>
    <mergeCell ref="K8:O8"/>
    <mergeCell ref="AE7:AG7"/>
    <mergeCell ref="AE8:AG8"/>
    <mergeCell ref="AO40:AO41"/>
    <mergeCell ref="AG40:AN41"/>
    <mergeCell ref="AG38:AN39"/>
    <mergeCell ref="AG36:AN37"/>
    <mergeCell ref="AG34:AN35"/>
    <mergeCell ref="AO36:AO37"/>
    <mergeCell ref="AO34:AO35"/>
    <mergeCell ref="AO38:AO39"/>
    <mergeCell ref="AP34:BD35"/>
    <mergeCell ref="AP36:BD37"/>
    <mergeCell ref="AP38:BD39"/>
    <mergeCell ref="AP40:BD41"/>
    <mergeCell ref="AX1:BA1"/>
    <mergeCell ref="AN20:AQ21"/>
    <mergeCell ref="AR20:BD21"/>
    <mergeCell ref="AN22:AQ23"/>
    <mergeCell ref="AR22:BD23"/>
    <mergeCell ref="AL7:AN7"/>
    <mergeCell ref="AL8:AN8"/>
    <mergeCell ref="AX7:AZ7"/>
    <mergeCell ref="AX8:AZ8"/>
    <mergeCell ref="AU7:AW7"/>
    <mergeCell ref="AU8:AW8"/>
    <mergeCell ref="AR7:AT7"/>
    <mergeCell ref="AR8:AT8"/>
    <mergeCell ref="AO7:AQ7"/>
    <mergeCell ref="AO8:AQ8"/>
    <mergeCell ref="BB1:BD2"/>
  </mergeCells>
  <dataValidations count="3">
    <dataValidation type="list" allowBlank="1" showInputMessage="1" showErrorMessage="1" sqref="Q26:R26" xr:uid="{00000000-0002-0000-1C00-000000000000}">
      <formula1>$BP$1:$BP$3</formula1>
    </dataValidation>
    <dataValidation type="list" allowBlank="1" showInputMessage="1" showErrorMessage="1" sqref="Q14:T14" xr:uid="{00000000-0002-0000-1C00-000001000000}">
      <formula1>$BN$1:$BN$5</formula1>
    </dataValidation>
    <dataValidation type="list" allowBlank="1" showInputMessage="1" showErrorMessage="1" sqref="Q13:T13" xr:uid="{00000000-0002-0000-1C00-000002000000}">
      <formula1>$BO$1:$BO$5</formula1>
    </dataValidation>
  </dataValidations>
  <hyperlinks>
    <hyperlink ref="BB1:BD2" location="GİRİŞ!A1" display="GİRİŞ!A1" xr:uid="{00000000-0004-0000-1C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ayfa3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activeCell="CH27" sqref="CH27"/>
    </sheetView>
  </sheetViews>
  <sheetFormatPr defaultColWidth="9.140625" defaultRowHeight="15" x14ac:dyDescent="0.25"/>
  <cols>
    <col min="1" max="56" width="2.42578125" customWidth="1"/>
    <col min="57" max="57" width="1" customWidth="1"/>
    <col min="58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4.28515625" hidden="1" customWidth="1"/>
    <col min="72" max="72" width="5.42578125" hidden="1" customWidth="1"/>
    <col min="73" max="73" width="4.28515625" hidden="1" customWidth="1"/>
    <col min="74" max="77" width="2.42578125" hidden="1" customWidth="1"/>
    <col min="78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2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1314</v>
      </c>
      <c r="BS3" s="19">
        <v>750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1512.9758755512264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(GİRİŞ!E5)</f>
        <v>0</v>
      </c>
      <c r="B8" s="298"/>
      <c r="C8" s="298"/>
      <c r="D8" s="298"/>
      <c r="E8" s="298"/>
      <c r="F8" s="298">
        <f>(GİRİŞ!F5)</f>
        <v>0</v>
      </c>
      <c r="G8" s="298"/>
      <c r="H8" s="298"/>
      <c r="I8" s="298"/>
      <c r="J8" s="298"/>
      <c r="K8" s="298">
        <f>SUM(GİRİŞ!G5)</f>
        <v>0</v>
      </c>
      <c r="L8" s="298"/>
      <c r="M8" s="298"/>
      <c r="N8" s="298"/>
      <c r="O8" s="298"/>
      <c r="P8" s="3"/>
      <c r="Q8" s="299">
        <f>(GİRİŞ!H5)</f>
        <v>0</v>
      </c>
      <c r="R8" s="299"/>
      <c r="S8" s="299"/>
      <c r="T8" s="299"/>
      <c r="U8" s="12"/>
      <c r="V8" s="285">
        <f>(GİRİŞ!I5)</f>
        <v>93</v>
      </c>
      <c r="W8" s="285"/>
      <c r="X8" s="285"/>
      <c r="Y8" s="285">
        <f>(GİRİŞ!J5)</f>
        <v>23</v>
      </c>
      <c r="Z8" s="285"/>
      <c r="AA8" s="285"/>
      <c r="AB8" s="285">
        <f>(GİRİŞ!K5)</f>
        <v>93</v>
      </c>
      <c r="AC8" s="285"/>
      <c r="AD8" s="285"/>
      <c r="AE8" s="285">
        <f>(GİRİŞ!L5)</f>
        <v>23</v>
      </c>
      <c r="AF8" s="285"/>
      <c r="AG8" s="285"/>
      <c r="AH8" s="12"/>
      <c r="AI8" s="285">
        <f>(GİRİŞ!M5)</f>
        <v>93</v>
      </c>
      <c r="AJ8" s="348"/>
      <c r="AK8" s="348"/>
      <c r="AL8" s="285">
        <f>(GİRİŞ!N5)</f>
        <v>93</v>
      </c>
      <c r="AM8" s="285"/>
      <c r="AN8" s="285"/>
      <c r="AO8" s="285">
        <f>(GİRİŞ!O5)</f>
        <v>93</v>
      </c>
      <c r="AP8" s="285"/>
      <c r="AQ8" s="285"/>
      <c r="AR8" s="285">
        <f>(GİRİŞ!P5)</f>
        <v>93</v>
      </c>
      <c r="AS8" s="285"/>
      <c r="AT8" s="285"/>
      <c r="AU8" s="285">
        <f>(GİRİŞ!Q5)</f>
        <v>93</v>
      </c>
      <c r="AV8" s="285"/>
      <c r="AW8" s="285"/>
      <c r="AX8" s="285">
        <f>(GİRİŞ!R5)</f>
        <v>23</v>
      </c>
      <c r="AY8" s="285"/>
      <c r="AZ8" s="285"/>
      <c r="BA8" s="351" t="str">
        <f>(GİRİŞ!S5)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AD10" s="3"/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D11" s="3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(F8)</f>
        <v>0</v>
      </c>
      <c r="K12" s="314"/>
      <c r="L12" s="314"/>
      <c r="M12" s="315">
        <f>(AU8)</f>
        <v>93</v>
      </c>
      <c r="N12" s="315"/>
      <c r="O12" s="315">
        <f>(AX8)</f>
        <v>23</v>
      </c>
      <c r="P12" s="315"/>
      <c r="Q12" s="329">
        <f>(J13/AU8)</f>
        <v>0</v>
      </c>
      <c r="R12" s="329"/>
      <c r="S12" s="329"/>
      <c r="T12" s="329"/>
      <c r="U12" s="304">
        <f>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D12" s="3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(A8)</f>
        <v>0</v>
      </c>
      <c r="K13" s="314"/>
      <c r="L13" s="314"/>
      <c r="M13" s="315">
        <f>(AO8)</f>
        <v>93</v>
      </c>
      <c r="N13" s="315"/>
      <c r="O13" s="315">
        <f>(AR8)</f>
        <v>93</v>
      </c>
      <c r="P13" s="315"/>
      <c r="Q13" s="332">
        <f>(GİRİŞ!T5)</f>
        <v>4</v>
      </c>
      <c r="R13" s="332"/>
      <c r="S13" s="332"/>
      <c r="T13" s="332"/>
      <c r="U13" s="304">
        <f>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16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(F8+AE8+AE8)</f>
        <v>46</v>
      </c>
      <c r="K14" s="314"/>
      <c r="L14" s="314"/>
      <c r="M14" s="315">
        <f>(AI8)</f>
        <v>93</v>
      </c>
      <c r="N14" s="315"/>
      <c r="O14" s="315">
        <f>(AL8)</f>
        <v>93</v>
      </c>
      <c r="P14" s="315"/>
      <c r="Q14" s="332">
        <f>(GİRİŞ!U5)</f>
        <v>0</v>
      </c>
      <c r="R14" s="332"/>
      <c r="S14" s="332"/>
      <c r="T14" s="332"/>
      <c r="U14" s="304">
        <f>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16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(GİRİŞ!W5)</f>
        <v>300</v>
      </c>
      <c r="K15" s="359"/>
      <c r="L15" s="359"/>
      <c r="AD15" s="16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16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16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16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16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16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16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16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16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16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16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(GİRİŞ!V5)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16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16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(Q26-1)</f>
        <v>1</v>
      </c>
      <c r="R28" s="364"/>
      <c r="S28" s="314">
        <f>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16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AD29" s="16"/>
    </row>
    <row r="30" spans="1:56" ht="10.5" customHeight="1" x14ac:dyDescent="0.25">
      <c r="AD30" s="16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16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16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16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16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D35" s="3"/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(GİRİŞ!C5)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14">
        <f>(GİRİŞ!X5)</f>
        <v>0</v>
      </c>
      <c r="K38" s="314"/>
      <c r="L38" s="314"/>
      <c r="M38" s="315">
        <f>(GİRİŞ!Y5)</f>
        <v>0</v>
      </c>
      <c r="N38" s="315"/>
      <c r="O38" s="315">
        <f>(GİRİŞ!Z5)</f>
        <v>0</v>
      </c>
      <c r="P38" s="315"/>
      <c r="Q38" s="301">
        <f>(GİRİŞ!AA5)</f>
        <v>0</v>
      </c>
      <c r="R38" s="302"/>
      <c r="S38" s="302"/>
      <c r="T38" s="303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(GİRİŞ!B5)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(GİRİŞ!D5)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E0rk4hKNHya2hsOUqkmL5psUu/dLdmJhWDn/J+OUMX2qriu/9aJNY45UMo0NjBaEneh7C5mgDowTuJMTInAshQ==" saltValue="l4J5SkZesyPlbapYqRmaUQ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AA19" sqref="AA19:AC21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AG40:AN41"/>
    <mergeCell ref="AO40:AO41"/>
    <mergeCell ref="AP40:BD41"/>
    <mergeCell ref="BB1:BD2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N11:AS12"/>
    <mergeCell ref="AT11:AZ12"/>
    <mergeCell ref="A12:I12"/>
    <mergeCell ref="J12:L12"/>
    <mergeCell ref="M12:N12"/>
    <mergeCell ref="O12:P12"/>
    <mergeCell ref="Q12:T12"/>
    <mergeCell ref="U12:W12"/>
    <mergeCell ref="X12:Z14"/>
    <mergeCell ref="AN13:AS14"/>
    <mergeCell ref="AT13:AZ14"/>
    <mergeCell ref="A14:I14"/>
    <mergeCell ref="J14:L14"/>
    <mergeCell ref="M14:N14"/>
    <mergeCell ref="O14:P14"/>
    <mergeCell ref="Q14:T14"/>
    <mergeCell ref="U14:W14"/>
    <mergeCell ref="AA12:AC14"/>
    <mergeCell ref="A13:I13"/>
    <mergeCell ref="J13:L13"/>
    <mergeCell ref="M13:N13"/>
    <mergeCell ref="O13:P13"/>
    <mergeCell ref="Q13:T13"/>
    <mergeCell ref="U13:W13"/>
    <mergeCell ref="A11:I11"/>
    <mergeCell ref="J11:L11"/>
    <mergeCell ref="M11:N11"/>
    <mergeCell ref="O11:P11"/>
    <mergeCell ref="Q11:T11"/>
    <mergeCell ref="U11:W11"/>
    <mergeCell ref="X11:Z11"/>
    <mergeCell ref="AB8:AD8"/>
    <mergeCell ref="AE8:AG8"/>
    <mergeCell ref="AA11:AC11"/>
    <mergeCell ref="A8:E8"/>
    <mergeCell ref="F8:J8"/>
    <mergeCell ref="K8:O8"/>
    <mergeCell ref="Q8:T8"/>
    <mergeCell ref="V8:X8"/>
    <mergeCell ref="Y8:AA8"/>
    <mergeCell ref="AU8:AW8"/>
    <mergeCell ref="AX8:AZ8"/>
    <mergeCell ref="BA8:BD8"/>
    <mergeCell ref="AI8:AK8"/>
    <mergeCell ref="AL8:AN8"/>
    <mergeCell ref="AO8:AQ8"/>
    <mergeCell ref="AR8:AT8"/>
    <mergeCell ref="AO4:AR4"/>
    <mergeCell ref="AT4:AY4"/>
    <mergeCell ref="AX1:BA1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  <mergeCell ref="AU7:AW7"/>
    <mergeCell ref="AX7:AZ7"/>
  </mergeCells>
  <dataValidations count="3">
    <dataValidation type="list" allowBlank="1" showInputMessage="1" showErrorMessage="1" sqref="Q13:T13" xr:uid="{00000000-0002-0000-1D00-000000000000}">
      <formula1>$BO$1:$BO$5</formula1>
    </dataValidation>
    <dataValidation type="list" allowBlank="1" showInputMessage="1" showErrorMessage="1" sqref="Q14:T14" xr:uid="{00000000-0002-0000-1D00-000001000000}">
      <formula1>$BN$1:$BN$5</formula1>
    </dataValidation>
    <dataValidation type="list" allowBlank="1" showInputMessage="1" showErrorMessage="1" sqref="Q26:R26" xr:uid="{00000000-0002-0000-1D00-000002000000}">
      <formula1>$BP$1:$BP$3</formula1>
    </dataValidation>
  </dataValidations>
  <hyperlinks>
    <hyperlink ref="BB1:BD2" location="GİRİŞ!A1" display="GİRİŞ!A1" xr:uid="{00000000-0004-0000-1D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ayfa5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7" width="1" customWidth="1"/>
    <col min="58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4.28515625" hidden="1" customWidth="1"/>
    <col min="72" max="72" width="5.42578125" hidden="1" customWidth="1"/>
    <col min="73" max="73" width="4.28515625" hidden="1" customWidth="1"/>
    <col min="74" max="77" width="2.42578125" hidden="1" customWidth="1"/>
    <col min="78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3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1314</v>
      </c>
      <c r="BS3" s="19">
        <v>750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1512.9758755512264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(GİRİŞ!E6)</f>
        <v>0</v>
      </c>
      <c r="B8" s="298"/>
      <c r="C8" s="298"/>
      <c r="D8" s="298"/>
      <c r="E8" s="298"/>
      <c r="F8" s="298">
        <f>(GİRİŞ!F6)</f>
        <v>0</v>
      </c>
      <c r="G8" s="298"/>
      <c r="H8" s="298"/>
      <c r="I8" s="298"/>
      <c r="J8" s="298"/>
      <c r="K8" s="298">
        <f>(GİRİŞ!G6)</f>
        <v>0</v>
      </c>
      <c r="L8" s="298"/>
      <c r="M8" s="298"/>
      <c r="N8" s="298"/>
      <c r="O8" s="298"/>
      <c r="P8" s="3"/>
      <c r="Q8" s="299">
        <f>(GİRİŞ!H6)</f>
        <v>0</v>
      </c>
      <c r="R8" s="299"/>
      <c r="S8" s="299"/>
      <c r="T8" s="299"/>
      <c r="U8" s="12"/>
      <c r="V8" s="285">
        <f>(GİRİŞ!I6)</f>
        <v>93</v>
      </c>
      <c r="W8" s="285"/>
      <c r="X8" s="285"/>
      <c r="Y8" s="285">
        <f>(GİRİŞ!J6)</f>
        <v>23</v>
      </c>
      <c r="Z8" s="285"/>
      <c r="AA8" s="285"/>
      <c r="AB8" s="285">
        <f>(GİRİŞ!K6)</f>
        <v>93</v>
      </c>
      <c r="AC8" s="285"/>
      <c r="AD8" s="285"/>
      <c r="AE8" s="285">
        <f>(GİRİŞ!L6)</f>
        <v>23</v>
      </c>
      <c r="AF8" s="285"/>
      <c r="AG8" s="285"/>
      <c r="AH8" s="12"/>
      <c r="AI8" s="285">
        <f>(GİRİŞ!M6)</f>
        <v>93</v>
      </c>
      <c r="AJ8" s="348"/>
      <c r="AK8" s="348"/>
      <c r="AL8" s="285">
        <f>(GİRİŞ!N6)</f>
        <v>93</v>
      </c>
      <c r="AM8" s="285"/>
      <c r="AN8" s="285"/>
      <c r="AO8" s="285">
        <f>(GİRİŞ!O6)</f>
        <v>93</v>
      </c>
      <c r="AP8" s="285"/>
      <c r="AQ8" s="285"/>
      <c r="AR8" s="285">
        <f>(GİRİŞ!P6)</f>
        <v>93</v>
      </c>
      <c r="AS8" s="285"/>
      <c r="AT8" s="285"/>
      <c r="AU8" s="285">
        <f>(GİRİŞ!Q6)</f>
        <v>93</v>
      </c>
      <c r="AV8" s="285"/>
      <c r="AW8" s="285"/>
      <c r="AX8" s="285">
        <f>(GİRİŞ!R6)</f>
        <v>23</v>
      </c>
      <c r="AY8" s="285"/>
      <c r="AZ8" s="285"/>
      <c r="BA8" s="351" t="str">
        <f>(GİRİŞ!S6)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D11" s="3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D12" s="3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(GİRİŞ!T6)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16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(GİRİŞ!U6)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16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(GİRİŞ!W6)</f>
        <v>300</v>
      </c>
      <c r="K15" s="359"/>
      <c r="L15" s="359"/>
      <c r="AD15" s="16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16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16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16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16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16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16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16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16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16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16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(GİRİŞ!V6)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16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16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16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AD29" s="16"/>
    </row>
    <row r="30" spans="1:56" ht="10.5" customHeight="1" x14ac:dyDescent="0.25">
      <c r="AD30" s="16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16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16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16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16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D35" s="3"/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D36" s="3"/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(GİRİŞ!C6)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D37" s="3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14">
        <f>(GİRİŞ!X6)</f>
        <v>0</v>
      </c>
      <c r="K38" s="314"/>
      <c r="L38" s="314"/>
      <c r="M38" s="315">
        <f>(GİRİŞ!Y6)</f>
        <v>0</v>
      </c>
      <c r="N38" s="315"/>
      <c r="O38" s="315">
        <f>(GİRİŞ!Z6)</f>
        <v>0</v>
      </c>
      <c r="P38" s="315"/>
      <c r="Q38" s="301">
        <f>(GİRİŞ!AA6)</f>
        <v>0</v>
      </c>
      <c r="R38" s="302"/>
      <c r="S38" s="302"/>
      <c r="T38" s="303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D38" s="3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(GİRİŞ!B6)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D39" s="3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D40" s="3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(GİRİŞ!D6)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/e4YbLvx8oXxTE8tRGQs9PNQE71H5+lWPXiHC0VdzE/7Wb5OdtKEE0tki6tqMnY5h4Bz3fmZTiJ7UvG3x7d5ew==" saltValue="h4QveLiABrZIy9tgDnMCQw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N13:AS14"/>
    <mergeCell ref="AT13:AZ14"/>
    <mergeCell ref="A14:I14"/>
    <mergeCell ref="J14:L14"/>
    <mergeCell ref="M14:N14"/>
    <mergeCell ref="O14:P14"/>
    <mergeCell ref="Q14:T14"/>
    <mergeCell ref="U14:W14"/>
    <mergeCell ref="X12:Z14"/>
    <mergeCell ref="AA12:AC14"/>
    <mergeCell ref="A13:I13"/>
    <mergeCell ref="J13:L13"/>
    <mergeCell ref="M13:N13"/>
    <mergeCell ref="O13:P13"/>
    <mergeCell ref="Q13:T13"/>
    <mergeCell ref="U13:W13"/>
    <mergeCell ref="BA8:BD8"/>
    <mergeCell ref="A11:I11"/>
    <mergeCell ref="J11:L11"/>
    <mergeCell ref="M11:N11"/>
    <mergeCell ref="O11:P11"/>
    <mergeCell ref="Q11:T11"/>
    <mergeCell ref="U11:W11"/>
    <mergeCell ref="Y8:AA8"/>
    <mergeCell ref="AB8:AD8"/>
    <mergeCell ref="AE8:AG8"/>
    <mergeCell ref="AI8:AK8"/>
    <mergeCell ref="AL8:AN8"/>
    <mergeCell ref="AO8:AQ8"/>
    <mergeCell ref="X11:Z11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AU7:AW7"/>
    <mergeCell ref="AX7:AZ7"/>
    <mergeCell ref="A8:E8"/>
    <mergeCell ref="F8:J8"/>
    <mergeCell ref="K8:O8"/>
    <mergeCell ref="Q8:T8"/>
    <mergeCell ref="V8:X8"/>
    <mergeCell ref="AR8:AT8"/>
    <mergeCell ref="AU8:AW8"/>
    <mergeCell ref="AX8:AZ8"/>
    <mergeCell ref="AX1:BA1"/>
    <mergeCell ref="BB1:BD2"/>
    <mergeCell ref="AO4:AR4"/>
    <mergeCell ref="AT4:AY4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</mergeCells>
  <dataValidations count="3">
    <dataValidation type="list" allowBlank="1" showInputMessage="1" showErrorMessage="1" sqref="Q26:R26" xr:uid="{00000000-0002-0000-1E00-000000000000}">
      <formula1>$BP$1:$BP$3</formula1>
    </dataValidation>
    <dataValidation type="list" allowBlank="1" showInputMessage="1" showErrorMessage="1" sqref="Q14:T14" xr:uid="{00000000-0002-0000-1E00-000001000000}">
      <formula1>$BN$1:$BN$5</formula1>
    </dataValidation>
    <dataValidation type="list" allowBlank="1" showInputMessage="1" showErrorMessage="1" sqref="Q13:T13" xr:uid="{00000000-0002-0000-1E00-000002000000}">
      <formula1>$BO$1:$BO$5</formula1>
    </dataValidation>
  </dataValidations>
  <hyperlinks>
    <hyperlink ref="BB1:BD2" location="GİRİŞ!A1" display="GİRİŞ!A1" xr:uid="{00000000-0004-0000-1E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ayfa8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7" width="1" customWidth="1"/>
    <col min="58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4.28515625" hidden="1" customWidth="1"/>
    <col min="72" max="72" width="5.42578125" hidden="1" customWidth="1"/>
    <col min="73" max="73" width="4.28515625" hidden="1" customWidth="1"/>
    <col min="74" max="77" width="2.42578125" hidden="1" customWidth="1"/>
    <col min="78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4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1314</v>
      </c>
      <c r="BS3" s="19">
        <v>750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1512.9758755512264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(GİRİŞ!E7)</f>
        <v>0</v>
      </c>
      <c r="B8" s="298"/>
      <c r="C8" s="298"/>
      <c r="D8" s="298"/>
      <c r="E8" s="298"/>
      <c r="F8" s="298">
        <f>(GİRİŞ!F7)</f>
        <v>0</v>
      </c>
      <c r="G8" s="298"/>
      <c r="H8" s="298"/>
      <c r="I8" s="298"/>
      <c r="J8" s="298"/>
      <c r="K8" s="298">
        <f>(GİRİŞ!G7)</f>
        <v>0</v>
      </c>
      <c r="L8" s="298"/>
      <c r="M8" s="298"/>
      <c r="N8" s="298"/>
      <c r="O8" s="298"/>
      <c r="P8" s="3"/>
      <c r="Q8" s="299">
        <f>(GİRİŞ!H7)</f>
        <v>0</v>
      </c>
      <c r="R8" s="299"/>
      <c r="S8" s="299"/>
      <c r="T8" s="299"/>
      <c r="U8" s="12"/>
      <c r="V8" s="285">
        <f>(GİRİŞ!I7)</f>
        <v>93</v>
      </c>
      <c r="W8" s="285"/>
      <c r="X8" s="285"/>
      <c r="Y8" s="285">
        <f>(GİRİŞ!J7)</f>
        <v>23</v>
      </c>
      <c r="Z8" s="285"/>
      <c r="AA8" s="285"/>
      <c r="AB8" s="285">
        <f>(GİRİŞ!K7)</f>
        <v>93</v>
      </c>
      <c r="AC8" s="285"/>
      <c r="AD8" s="285"/>
      <c r="AE8" s="285">
        <f>(GİRİŞ!L7)</f>
        <v>23</v>
      </c>
      <c r="AF8" s="285"/>
      <c r="AG8" s="285"/>
      <c r="AH8" s="12"/>
      <c r="AI8" s="285">
        <f>(GİRİŞ!M7)</f>
        <v>93</v>
      </c>
      <c r="AJ8" s="348"/>
      <c r="AK8" s="348"/>
      <c r="AL8" s="285">
        <f>(GİRİŞ!N7)</f>
        <v>93</v>
      </c>
      <c r="AM8" s="285"/>
      <c r="AN8" s="285"/>
      <c r="AO8" s="285">
        <f>(GİRİŞ!O7)</f>
        <v>93</v>
      </c>
      <c r="AP8" s="285"/>
      <c r="AQ8" s="285"/>
      <c r="AR8" s="285">
        <f>(GİRİŞ!P7)</f>
        <v>93</v>
      </c>
      <c r="AS8" s="285"/>
      <c r="AT8" s="285"/>
      <c r="AU8" s="285">
        <f>(GİRİŞ!Q7)</f>
        <v>93</v>
      </c>
      <c r="AV8" s="285"/>
      <c r="AW8" s="285"/>
      <c r="AX8" s="285">
        <f>(GİRİŞ!R7)</f>
        <v>23</v>
      </c>
      <c r="AY8" s="285"/>
      <c r="AZ8" s="285"/>
      <c r="BA8" s="351" t="str">
        <f>(GİRİŞ!S7)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(GİRİŞ!T7)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(GİRİŞ!U7)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(GİRİŞ!W7)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(GİRİŞ!V7)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(GİRİŞ!C7)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14">
        <f>(GİRİŞ!X7)</f>
        <v>0</v>
      </c>
      <c r="K38" s="314"/>
      <c r="L38" s="314"/>
      <c r="M38" s="315">
        <f>(GİRİŞ!Y7)</f>
        <v>0</v>
      </c>
      <c r="N38" s="315"/>
      <c r="O38" s="315">
        <f>(GİRİŞ!Z7)</f>
        <v>0</v>
      </c>
      <c r="P38" s="315"/>
      <c r="Q38" s="301">
        <f>(GİRİŞ!AA7)</f>
        <v>0</v>
      </c>
      <c r="R38" s="302"/>
      <c r="S38" s="302"/>
      <c r="T38" s="303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(GİRİŞ!B7)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(GİRİŞ!D7)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0rSnhADURcvPJaSQ1QwRZYUy0/IQ1wo2JWWhuqOHXB/z2IjyBwRQy7FO9pUwAzXtoErAg4tQJHxo9R2GlJJ63g==" saltValue="4OVyaWzOlU369bgy7HAYxQ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B1:BD2"/>
    <mergeCell ref="AO4:AR4"/>
    <mergeCell ref="AT4:AY4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  <mergeCell ref="AU7:AW7"/>
    <mergeCell ref="AX7:AZ7"/>
    <mergeCell ref="A8:E8"/>
    <mergeCell ref="F8:J8"/>
    <mergeCell ref="K8:O8"/>
    <mergeCell ref="Q8:T8"/>
    <mergeCell ref="V8:X8"/>
    <mergeCell ref="AR8:AT8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Y8:AA8"/>
    <mergeCell ref="AB8:AD8"/>
    <mergeCell ref="AE8:AG8"/>
    <mergeCell ref="AI8:AK8"/>
    <mergeCell ref="AL8:AN8"/>
    <mergeCell ref="AO8:AQ8"/>
    <mergeCell ref="X11:Z11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AN13:AS14"/>
    <mergeCell ref="AT13:AZ14"/>
    <mergeCell ref="A14:I14"/>
    <mergeCell ref="J14:L14"/>
    <mergeCell ref="M14:N14"/>
    <mergeCell ref="O14:P14"/>
    <mergeCell ref="Q14:T14"/>
    <mergeCell ref="U14:W14"/>
    <mergeCell ref="X12:Z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X1:BA1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</mergeCells>
  <dataValidations count="3">
    <dataValidation type="list" allowBlank="1" showInputMessage="1" showErrorMessage="1" sqref="Q13:T13" xr:uid="{00000000-0002-0000-1F00-000000000000}">
      <formula1>$BO$1:$BO$5</formula1>
    </dataValidation>
    <dataValidation type="list" allowBlank="1" showInputMessage="1" showErrorMessage="1" sqref="Q14:T14" xr:uid="{00000000-0002-0000-1F00-000001000000}">
      <formula1>$BN$1:$BN$5</formula1>
    </dataValidation>
    <dataValidation type="list" allowBlank="1" showInputMessage="1" showErrorMessage="1" sqref="Q26:R26" xr:uid="{00000000-0002-0000-1F00-000002000000}">
      <formula1>$BP$1:$BP$3</formula1>
    </dataValidation>
  </dataValidations>
  <hyperlinks>
    <hyperlink ref="BB1:BD2" location="GİRİŞ!A1" display="GİRİŞ!A1" xr:uid="{00000000-0004-0000-1F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ayfa10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activeCell="AT13" sqref="AT13:AZ14"/>
    </sheetView>
  </sheetViews>
  <sheetFormatPr defaultColWidth="9.140625" defaultRowHeight="15" x14ac:dyDescent="0.25"/>
  <cols>
    <col min="1" max="56" width="2.42578125" customWidth="1"/>
    <col min="57" max="57" width="1" customWidth="1"/>
    <col min="58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4.28515625" hidden="1" customWidth="1"/>
    <col min="72" max="72" width="5.42578125" hidden="1" customWidth="1"/>
    <col min="73" max="73" width="4.28515625" hidden="1" customWidth="1"/>
    <col min="74" max="77" width="2.42578125" hidden="1" customWidth="1"/>
    <col min="78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5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1314</v>
      </c>
      <c r="BS3" s="19">
        <v>750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1512.9758755512264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(GİRİŞ!E8)</f>
        <v>0</v>
      </c>
      <c r="B8" s="298"/>
      <c r="C8" s="298"/>
      <c r="D8" s="298"/>
      <c r="E8" s="298"/>
      <c r="F8" s="298">
        <f>(GİRİŞ!F8)</f>
        <v>0</v>
      </c>
      <c r="G8" s="298"/>
      <c r="H8" s="298"/>
      <c r="I8" s="298"/>
      <c r="J8" s="298"/>
      <c r="K8" s="298">
        <f>(GİRİŞ!G8)</f>
        <v>0</v>
      </c>
      <c r="L8" s="298"/>
      <c r="M8" s="298"/>
      <c r="N8" s="298"/>
      <c r="O8" s="298"/>
      <c r="P8" s="3"/>
      <c r="Q8" s="299">
        <f>(GİRİŞ!H8)</f>
        <v>0</v>
      </c>
      <c r="R8" s="299"/>
      <c r="S8" s="299"/>
      <c r="T8" s="299"/>
      <c r="U8" s="12"/>
      <c r="V8" s="285">
        <f>(GİRİŞ!I8)</f>
        <v>93</v>
      </c>
      <c r="W8" s="285"/>
      <c r="X8" s="285"/>
      <c r="Y8" s="285">
        <f>(GİRİŞ!J8)</f>
        <v>23</v>
      </c>
      <c r="Z8" s="285"/>
      <c r="AA8" s="285"/>
      <c r="AB8" s="285">
        <f>(GİRİŞ!K8)</f>
        <v>93</v>
      </c>
      <c r="AC8" s="285"/>
      <c r="AD8" s="285"/>
      <c r="AE8" s="285">
        <f>(GİRİŞ!L8)</f>
        <v>23</v>
      </c>
      <c r="AF8" s="285"/>
      <c r="AG8" s="285"/>
      <c r="AH8" s="12"/>
      <c r="AI8" s="285">
        <f>(GİRİŞ!M8)</f>
        <v>93</v>
      </c>
      <c r="AJ8" s="348"/>
      <c r="AK8" s="348"/>
      <c r="AL8" s="285">
        <f>(GİRİŞ!N8)</f>
        <v>93</v>
      </c>
      <c r="AM8" s="285"/>
      <c r="AN8" s="285"/>
      <c r="AO8" s="285">
        <f>(GİRİŞ!O8)</f>
        <v>93</v>
      </c>
      <c r="AP8" s="285"/>
      <c r="AQ8" s="285"/>
      <c r="AR8" s="285">
        <f>(GİRİŞ!P8)</f>
        <v>93</v>
      </c>
      <c r="AS8" s="285"/>
      <c r="AT8" s="285"/>
      <c r="AU8" s="285">
        <f>(GİRİŞ!Q8)</f>
        <v>93</v>
      </c>
      <c r="AV8" s="285"/>
      <c r="AW8" s="285"/>
      <c r="AX8" s="285">
        <f>(GİRİŞ!R8)</f>
        <v>23</v>
      </c>
      <c r="AY8" s="285"/>
      <c r="AZ8" s="285"/>
      <c r="BA8" s="351" t="str">
        <f>(GİRİŞ!S8)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(GİRİŞ!T8)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(GİRİŞ!U8)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(GİRİŞ!W8)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(GİRİŞ!V8)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(GİRİŞ!C8)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14">
        <f>(GİRİŞ!X8)</f>
        <v>0</v>
      </c>
      <c r="K38" s="314"/>
      <c r="L38" s="314"/>
      <c r="M38" s="315">
        <f>(GİRİŞ!Y8)</f>
        <v>0</v>
      </c>
      <c r="N38" s="315"/>
      <c r="O38" s="315">
        <f>(GİRİŞ!Z8)</f>
        <v>0</v>
      </c>
      <c r="P38" s="315"/>
      <c r="Q38" s="301">
        <f>(GİRİŞ!AA8)</f>
        <v>0</v>
      </c>
      <c r="R38" s="302"/>
      <c r="S38" s="302"/>
      <c r="T38" s="303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(GİRİŞ!B8)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(GİRİŞ!D8)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NKD1huEipw0oSWdQB0wj720dUpIdC6YETMFOSVZzQ4qFrWX89ZJfFZQNbpoNdTctHB8TDt7JUaoRwr4BTBSksw==" saltValue="qEHQaRBUKbExR5+NNNWELA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N13:AS14"/>
    <mergeCell ref="AT13:AZ14"/>
    <mergeCell ref="A14:I14"/>
    <mergeCell ref="J14:L14"/>
    <mergeCell ref="M14:N14"/>
    <mergeCell ref="O14:P14"/>
    <mergeCell ref="Q14:T14"/>
    <mergeCell ref="U14:W14"/>
    <mergeCell ref="X12:Z14"/>
    <mergeCell ref="AA12:AC14"/>
    <mergeCell ref="A13:I13"/>
    <mergeCell ref="J13:L13"/>
    <mergeCell ref="M13:N13"/>
    <mergeCell ref="O13:P13"/>
    <mergeCell ref="Q13:T13"/>
    <mergeCell ref="U13:W13"/>
    <mergeCell ref="BA8:BD8"/>
    <mergeCell ref="A11:I11"/>
    <mergeCell ref="J11:L11"/>
    <mergeCell ref="M11:N11"/>
    <mergeCell ref="O11:P11"/>
    <mergeCell ref="Q11:T11"/>
    <mergeCell ref="U11:W11"/>
    <mergeCell ref="Y8:AA8"/>
    <mergeCell ref="AB8:AD8"/>
    <mergeCell ref="AE8:AG8"/>
    <mergeCell ref="AI8:AK8"/>
    <mergeCell ref="AL8:AN8"/>
    <mergeCell ref="AO8:AQ8"/>
    <mergeCell ref="X11:Z11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AU7:AW7"/>
    <mergeCell ref="AX7:AZ7"/>
    <mergeCell ref="A8:E8"/>
    <mergeCell ref="F8:J8"/>
    <mergeCell ref="K8:O8"/>
    <mergeCell ref="Q8:T8"/>
    <mergeCell ref="V8:X8"/>
    <mergeCell ref="AR8:AT8"/>
    <mergeCell ref="AU8:AW8"/>
    <mergeCell ref="AX8:AZ8"/>
    <mergeCell ref="AX1:BA1"/>
    <mergeCell ref="BB1:BD2"/>
    <mergeCell ref="AO4:AR4"/>
    <mergeCell ref="AT4:AY4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</mergeCells>
  <dataValidations count="3">
    <dataValidation type="list" allowBlank="1" showInputMessage="1" showErrorMessage="1" sqref="Q26:R26" xr:uid="{00000000-0002-0000-2000-000000000000}">
      <formula1>$BP$1:$BP$3</formula1>
    </dataValidation>
    <dataValidation type="list" allowBlank="1" showInputMessage="1" showErrorMessage="1" sqref="Q14:T14" xr:uid="{00000000-0002-0000-2000-000001000000}">
      <formula1>$BN$1:$BN$5</formula1>
    </dataValidation>
    <dataValidation type="list" allowBlank="1" showInputMessage="1" showErrorMessage="1" sqref="Q13:T13" xr:uid="{00000000-0002-0000-2000-000002000000}">
      <formula1>$BO$1:$BO$5</formula1>
    </dataValidation>
  </dataValidations>
  <hyperlinks>
    <hyperlink ref="BB1:BD2" location="GİRİŞ!A1" display="GİRİŞ!A1" xr:uid="{00000000-0004-0000-20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yfa12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activeCell="D3" sqref="D3"/>
    </sheetView>
  </sheetViews>
  <sheetFormatPr defaultColWidth="9.140625" defaultRowHeight="15" x14ac:dyDescent="0.25"/>
  <cols>
    <col min="1" max="56" width="2.42578125" customWidth="1"/>
    <col min="57" max="57" width="1" customWidth="1"/>
    <col min="58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4.28515625" hidden="1" customWidth="1"/>
    <col min="72" max="72" width="5.42578125" hidden="1" customWidth="1"/>
    <col min="73" max="73" width="4.28515625" hidden="1" customWidth="1"/>
    <col min="74" max="77" width="2.42578125" hidden="1" customWidth="1"/>
    <col min="78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6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1314</v>
      </c>
      <c r="BS3" s="19">
        <v>750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1512.9758755512264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(GİRİŞ!E9)</f>
        <v>0</v>
      </c>
      <c r="B8" s="298"/>
      <c r="C8" s="298"/>
      <c r="D8" s="298"/>
      <c r="E8" s="298"/>
      <c r="F8" s="298">
        <f>(GİRİŞ!F9)</f>
        <v>0</v>
      </c>
      <c r="G8" s="298"/>
      <c r="H8" s="298"/>
      <c r="I8" s="298"/>
      <c r="J8" s="298"/>
      <c r="K8" s="298">
        <f>(GİRİŞ!G9)</f>
        <v>0</v>
      </c>
      <c r="L8" s="298"/>
      <c r="M8" s="298"/>
      <c r="N8" s="298"/>
      <c r="O8" s="298"/>
      <c r="P8" s="3"/>
      <c r="Q8" s="299">
        <f>(GİRİŞ!H9)</f>
        <v>0</v>
      </c>
      <c r="R8" s="299"/>
      <c r="S8" s="299"/>
      <c r="T8" s="299"/>
      <c r="U8" s="12"/>
      <c r="V8" s="285">
        <f>(GİRİŞ!I9)</f>
        <v>93</v>
      </c>
      <c r="W8" s="285"/>
      <c r="X8" s="285"/>
      <c r="Y8" s="285">
        <f>(GİRİŞ!J9)</f>
        <v>23</v>
      </c>
      <c r="Z8" s="285"/>
      <c r="AA8" s="285"/>
      <c r="AB8" s="285">
        <f>(GİRİŞ!K9)</f>
        <v>93</v>
      </c>
      <c r="AC8" s="285"/>
      <c r="AD8" s="285"/>
      <c r="AE8" s="285">
        <f>(GİRİŞ!L9)</f>
        <v>23</v>
      </c>
      <c r="AF8" s="285"/>
      <c r="AG8" s="285"/>
      <c r="AH8" s="12"/>
      <c r="AI8" s="285">
        <f>(GİRİŞ!M9)</f>
        <v>93</v>
      </c>
      <c r="AJ8" s="348"/>
      <c r="AK8" s="348"/>
      <c r="AL8" s="285">
        <f>(GİRİŞ!N9)</f>
        <v>93</v>
      </c>
      <c r="AM8" s="285"/>
      <c r="AN8" s="285"/>
      <c r="AO8" s="285">
        <f>(GİRİŞ!O9)</f>
        <v>93</v>
      </c>
      <c r="AP8" s="285"/>
      <c r="AQ8" s="285"/>
      <c r="AR8" s="285">
        <f>(GİRİŞ!P9)</f>
        <v>93</v>
      </c>
      <c r="AS8" s="285"/>
      <c r="AT8" s="285"/>
      <c r="AU8" s="285">
        <f>(GİRİŞ!Q9)</f>
        <v>93</v>
      </c>
      <c r="AV8" s="285"/>
      <c r="AW8" s="285"/>
      <c r="AX8" s="285">
        <f>(GİRİŞ!R9)</f>
        <v>23</v>
      </c>
      <c r="AY8" s="285"/>
      <c r="AZ8" s="285"/>
      <c r="BA8" s="351" t="str">
        <f>(GİRİŞ!S9)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(GİRİŞ!T9)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(GİRİŞ!U9)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(GİRİŞ!W9)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(GİRİŞ!V9)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(GİRİŞ!C9)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14">
        <f>(GİRİŞ!X9)</f>
        <v>0</v>
      </c>
      <c r="K38" s="314"/>
      <c r="L38" s="314"/>
      <c r="M38" s="315">
        <f>(GİRİŞ!Y9)</f>
        <v>0</v>
      </c>
      <c r="N38" s="315"/>
      <c r="O38" s="315">
        <f>(GİRİŞ!Z9)</f>
        <v>0</v>
      </c>
      <c r="P38" s="315"/>
      <c r="Q38" s="301">
        <f>(GİRİŞ!AA9)</f>
        <v>0</v>
      </c>
      <c r="R38" s="302"/>
      <c r="S38" s="302"/>
      <c r="T38" s="303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(GİRİŞ!B9)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(GİRİŞ!D9)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4H0Go63zZgTnYNpTG7hotBCPmNkf4xyQI9nI1tnBv7SJk/Rk8ttmc3kCcuCqLsOckPo9uRDIb70Qr8h8rL5G+Q==" saltValue="t85pfSKcxPSCaYJyWc9AzA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N13:AS14"/>
    <mergeCell ref="AT13:AZ14"/>
    <mergeCell ref="A14:I14"/>
    <mergeCell ref="J14:L14"/>
    <mergeCell ref="M14:N14"/>
    <mergeCell ref="O14:P14"/>
    <mergeCell ref="Q14:T14"/>
    <mergeCell ref="U14:W14"/>
    <mergeCell ref="X12:Z14"/>
    <mergeCell ref="AA12:AC14"/>
    <mergeCell ref="A13:I13"/>
    <mergeCell ref="J13:L13"/>
    <mergeCell ref="M13:N13"/>
    <mergeCell ref="O13:P13"/>
    <mergeCell ref="Q13:T13"/>
    <mergeCell ref="U13:W13"/>
    <mergeCell ref="BA8:BD8"/>
    <mergeCell ref="A11:I11"/>
    <mergeCell ref="J11:L11"/>
    <mergeCell ref="M11:N11"/>
    <mergeCell ref="O11:P11"/>
    <mergeCell ref="Q11:T11"/>
    <mergeCell ref="U11:W11"/>
    <mergeCell ref="Y8:AA8"/>
    <mergeCell ref="AB8:AD8"/>
    <mergeCell ref="AE8:AG8"/>
    <mergeCell ref="AI8:AK8"/>
    <mergeCell ref="AL8:AN8"/>
    <mergeCell ref="AO8:AQ8"/>
    <mergeCell ref="X11:Z11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AU7:AW7"/>
    <mergeCell ref="AX7:AZ7"/>
    <mergeCell ref="A8:E8"/>
    <mergeCell ref="F8:J8"/>
    <mergeCell ref="K8:O8"/>
    <mergeCell ref="Q8:T8"/>
    <mergeCell ref="V8:X8"/>
    <mergeCell ref="AR8:AT8"/>
    <mergeCell ref="AU8:AW8"/>
    <mergeCell ref="AX8:AZ8"/>
    <mergeCell ref="AX1:BA1"/>
    <mergeCell ref="BB1:BD2"/>
    <mergeCell ref="AO4:AR4"/>
    <mergeCell ref="AT4:AY4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</mergeCells>
  <dataValidations count="3">
    <dataValidation type="list" allowBlank="1" showInputMessage="1" showErrorMessage="1" sqref="Q13:T13" xr:uid="{00000000-0002-0000-2100-000000000000}">
      <formula1>$BO$1:$BO$5</formula1>
    </dataValidation>
    <dataValidation type="list" allowBlank="1" showInputMessage="1" showErrorMessage="1" sqref="Q14:T14" xr:uid="{00000000-0002-0000-2100-000001000000}">
      <formula1>$BN$1:$BN$5</formula1>
    </dataValidation>
    <dataValidation type="list" allowBlank="1" showInputMessage="1" showErrorMessage="1" sqref="Q26:R26" xr:uid="{00000000-0002-0000-2100-000002000000}">
      <formula1>$BP$1:$BP$3</formula1>
    </dataValidation>
  </dataValidations>
  <hyperlinks>
    <hyperlink ref="BB1:BD2" location="GİRİŞ!A1" display="GİRİŞ!A1" xr:uid="{00000000-0004-0000-21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yfa14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activeCell="CQ40" sqref="CQ40"/>
    </sheetView>
  </sheetViews>
  <sheetFormatPr defaultColWidth="9.140625" defaultRowHeight="15" x14ac:dyDescent="0.25"/>
  <cols>
    <col min="1" max="56" width="2.42578125" customWidth="1"/>
    <col min="57" max="57" width="1" customWidth="1"/>
    <col min="58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4.28515625" hidden="1" customWidth="1"/>
    <col min="72" max="72" width="5.42578125" hidden="1" customWidth="1"/>
    <col min="73" max="73" width="4.28515625" hidden="1" customWidth="1"/>
    <col min="74" max="77" width="2.42578125" hidden="1" customWidth="1"/>
    <col min="78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7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1314</v>
      </c>
      <c r="BS3" s="19">
        <v>750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1512.9758755512264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(GİRİŞ!E10)</f>
        <v>0</v>
      </c>
      <c r="B8" s="298"/>
      <c r="C8" s="298"/>
      <c r="D8" s="298"/>
      <c r="E8" s="298"/>
      <c r="F8" s="298">
        <f>(GİRİŞ!F10)</f>
        <v>0</v>
      </c>
      <c r="G8" s="298"/>
      <c r="H8" s="298"/>
      <c r="I8" s="298"/>
      <c r="J8" s="298"/>
      <c r="K8" s="298">
        <f>(GİRİŞ!G10)</f>
        <v>0</v>
      </c>
      <c r="L8" s="298"/>
      <c r="M8" s="298"/>
      <c r="N8" s="298"/>
      <c r="O8" s="298"/>
      <c r="P8" s="3"/>
      <c r="Q8" s="299">
        <f>(GİRİŞ!H10)</f>
        <v>0</v>
      </c>
      <c r="R8" s="299"/>
      <c r="S8" s="299"/>
      <c r="T8" s="299"/>
      <c r="U8" s="12"/>
      <c r="V8" s="285">
        <f>(GİRİŞ!I10)</f>
        <v>93</v>
      </c>
      <c r="W8" s="285"/>
      <c r="X8" s="285"/>
      <c r="Y8" s="285">
        <f>(GİRİŞ!J10)</f>
        <v>23</v>
      </c>
      <c r="Z8" s="285"/>
      <c r="AA8" s="285"/>
      <c r="AB8" s="285">
        <f>(GİRİŞ!K10)</f>
        <v>93</v>
      </c>
      <c r="AC8" s="285"/>
      <c r="AD8" s="285"/>
      <c r="AE8" s="285">
        <f>(GİRİŞ!L10)</f>
        <v>23</v>
      </c>
      <c r="AF8" s="285"/>
      <c r="AG8" s="285"/>
      <c r="AH8" s="12"/>
      <c r="AI8" s="285">
        <f>(GİRİŞ!M10)</f>
        <v>93</v>
      </c>
      <c r="AJ8" s="348"/>
      <c r="AK8" s="348"/>
      <c r="AL8" s="285">
        <f>(GİRİŞ!N10)</f>
        <v>93</v>
      </c>
      <c r="AM8" s="285"/>
      <c r="AN8" s="285"/>
      <c r="AO8" s="285">
        <f>(GİRİŞ!O10)</f>
        <v>93</v>
      </c>
      <c r="AP8" s="285"/>
      <c r="AQ8" s="285"/>
      <c r="AR8" s="285">
        <f>(GİRİŞ!P10)</f>
        <v>93</v>
      </c>
      <c r="AS8" s="285"/>
      <c r="AT8" s="285"/>
      <c r="AU8" s="285">
        <f>(GİRİŞ!Q10)</f>
        <v>93</v>
      </c>
      <c r="AV8" s="285"/>
      <c r="AW8" s="285"/>
      <c r="AX8" s="285">
        <f>(GİRİŞ!R10)</f>
        <v>23</v>
      </c>
      <c r="AY8" s="285"/>
      <c r="AZ8" s="285"/>
      <c r="BA8" s="351" t="str">
        <f>(GİRİŞ!S10)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(GİRİŞ!T10)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(GİRİŞ!U10)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(GİRİŞ!W10)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(GİRİŞ!V10)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(GİRİŞ!C10)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(GİRİŞ!X10)</f>
        <v>0</v>
      </c>
      <c r="K38" s="377"/>
      <c r="L38" s="377"/>
      <c r="M38" s="378">
        <f>(GİRİŞ!Y10)</f>
        <v>0</v>
      </c>
      <c r="N38" s="378"/>
      <c r="O38" s="378">
        <f>(GİRİŞ!Z10)</f>
        <v>0</v>
      </c>
      <c r="P38" s="378"/>
      <c r="Q38" s="379">
        <f>(GİRİŞ!AA10)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(GİRİŞ!B10)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(GİRİŞ!D10)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t3EaxOUUxby1xBeZQ/kYp07zcxZBZwB1fjVhqq4FwdncOm4uVCIozqFC1v+bOcYDO5nkoaKwvEclYomMZymLwg==" saltValue="O4VsTYPYRt4THZrYUqqtdw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B1:BD2"/>
    <mergeCell ref="AO4:AR4"/>
    <mergeCell ref="AT4:AY4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  <mergeCell ref="AU7:AW7"/>
    <mergeCell ref="AX7:AZ7"/>
    <mergeCell ref="A8:E8"/>
    <mergeCell ref="F8:J8"/>
    <mergeCell ref="K8:O8"/>
    <mergeCell ref="Q8:T8"/>
    <mergeCell ref="V8:X8"/>
    <mergeCell ref="AR8:AT8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Y8:AA8"/>
    <mergeCell ref="AB8:AD8"/>
    <mergeCell ref="AE8:AG8"/>
    <mergeCell ref="AI8:AK8"/>
    <mergeCell ref="AL8:AN8"/>
    <mergeCell ref="AO8:AQ8"/>
    <mergeCell ref="X11:Z11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AN13:AS14"/>
    <mergeCell ref="AT13:AZ14"/>
    <mergeCell ref="A14:I14"/>
    <mergeCell ref="J14:L14"/>
    <mergeCell ref="M14:N14"/>
    <mergeCell ref="O14:P14"/>
    <mergeCell ref="Q14:T14"/>
    <mergeCell ref="U14:W14"/>
    <mergeCell ref="X12:Z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X1:BA1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</mergeCells>
  <dataValidations count="3">
    <dataValidation type="list" allowBlank="1" showInputMessage="1" showErrorMessage="1" sqref="Q26:R26" xr:uid="{00000000-0002-0000-2200-000000000000}">
      <formula1>$BP$1:$BP$3</formula1>
    </dataValidation>
    <dataValidation type="list" allowBlank="1" showInputMessage="1" showErrorMessage="1" sqref="Q14:T14" xr:uid="{00000000-0002-0000-2200-000001000000}">
      <formula1>$BN$1:$BN$5</formula1>
    </dataValidation>
    <dataValidation type="list" allowBlank="1" showInputMessage="1" showErrorMessage="1" sqref="Q13:T13" xr:uid="{00000000-0002-0000-2200-000002000000}">
      <formula1>$BO$1:$BO$5</formula1>
    </dataValidation>
  </dataValidations>
  <hyperlinks>
    <hyperlink ref="BB1:BD2" location="GİRİŞ!A1" display="GİRİŞ!A1" xr:uid="{00000000-0004-0000-22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yfa16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activeCell="CQ36" sqref="CQ36"/>
    </sheetView>
  </sheetViews>
  <sheetFormatPr defaultColWidth="9.140625" defaultRowHeight="15" x14ac:dyDescent="0.25"/>
  <cols>
    <col min="1" max="56" width="2.42578125" customWidth="1"/>
    <col min="57" max="57" width="1" customWidth="1"/>
    <col min="58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4.28515625" hidden="1" customWidth="1"/>
    <col min="72" max="72" width="5.42578125" hidden="1" customWidth="1"/>
    <col min="73" max="73" width="4.28515625" hidden="1" customWidth="1"/>
    <col min="74" max="77" width="2.42578125" hidden="1" customWidth="1"/>
    <col min="78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8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1314</v>
      </c>
      <c r="BS3" s="19">
        <v>750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1512.9758755512264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(GİRİŞ!E11)</f>
        <v>0</v>
      </c>
      <c r="B8" s="298"/>
      <c r="C8" s="298"/>
      <c r="D8" s="298"/>
      <c r="E8" s="298"/>
      <c r="F8" s="298">
        <f>(GİRİŞ!F11)</f>
        <v>0</v>
      </c>
      <c r="G8" s="298"/>
      <c r="H8" s="298"/>
      <c r="I8" s="298"/>
      <c r="J8" s="298"/>
      <c r="K8" s="298">
        <f>(GİRİŞ!G11)</f>
        <v>0</v>
      </c>
      <c r="L8" s="298"/>
      <c r="M8" s="298"/>
      <c r="N8" s="298"/>
      <c r="O8" s="298"/>
      <c r="P8" s="3"/>
      <c r="Q8" s="299">
        <f>(GİRİŞ!H11)</f>
        <v>0</v>
      </c>
      <c r="R8" s="299"/>
      <c r="S8" s="299"/>
      <c r="T8" s="299"/>
      <c r="U8" s="12"/>
      <c r="V8" s="285">
        <f>(GİRİŞ!I11)</f>
        <v>93</v>
      </c>
      <c r="W8" s="285"/>
      <c r="X8" s="285"/>
      <c r="Y8" s="285">
        <f>(GİRİŞ!J11)</f>
        <v>23</v>
      </c>
      <c r="Z8" s="285"/>
      <c r="AA8" s="285"/>
      <c r="AB8" s="285">
        <f>(GİRİŞ!K11)</f>
        <v>93</v>
      </c>
      <c r="AC8" s="285"/>
      <c r="AD8" s="285"/>
      <c r="AE8" s="285">
        <f>(GİRİŞ!L11)</f>
        <v>23</v>
      </c>
      <c r="AF8" s="285"/>
      <c r="AG8" s="285"/>
      <c r="AH8" s="12"/>
      <c r="AI8" s="285">
        <f>(GİRİŞ!M11)</f>
        <v>93</v>
      </c>
      <c r="AJ8" s="348"/>
      <c r="AK8" s="348"/>
      <c r="AL8" s="285">
        <f>(GİRİŞ!N11)</f>
        <v>93</v>
      </c>
      <c r="AM8" s="285"/>
      <c r="AN8" s="285"/>
      <c r="AO8" s="285">
        <f>(GİRİŞ!O11)</f>
        <v>93</v>
      </c>
      <c r="AP8" s="285"/>
      <c r="AQ8" s="285"/>
      <c r="AR8" s="285">
        <f>(GİRİŞ!P11)</f>
        <v>93</v>
      </c>
      <c r="AS8" s="285"/>
      <c r="AT8" s="285"/>
      <c r="AU8" s="285">
        <f>(GİRİŞ!Q11)</f>
        <v>93</v>
      </c>
      <c r="AV8" s="285"/>
      <c r="AW8" s="285"/>
      <c r="AX8" s="285">
        <f>(GİRİŞ!R11)</f>
        <v>23</v>
      </c>
      <c r="AY8" s="285"/>
      <c r="AZ8" s="285"/>
      <c r="BA8" s="351" t="str">
        <f>(GİRİŞ!S11)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(GİRİŞ!T11)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(GİRİŞ!U11)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(GİRİŞ!W11)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(GİRİŞ!V11)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(GİRİŞ!C11)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(GİRİŞ!X11)</f>
        <v>0</v>
      </c>
      <c r="K38" s="377"/>
      <c r="L38" s="377"/>
      <c r="M38" s="378">
        <f>(GİRİŞ!Y11)</f>
        <v>0</v>
      </c>
      <c r="N38" s="378"/>
      <c r="O38" s="378">
        <f>(GİRİŞ!Z11)</f>
        <v>0</v>
      </c>
      <c r="P38" s="378"/>
      <c r="Q38" s="379">
        <f>(GİRİŞ!AA11)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(GİRİŞ!B11)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(GİRİŞ!D11)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ObrzJorUM5rQM6w6L2EV8ppfvfa3tpDL9fd4hkdWZvESAps91BpUUDV/iJeOEtVbb/P9Bnh3MIc3Q0KrJVGTCw==" saltValue="F6nhXe3J+yrB2/uJZWVljA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B1:BD2"/>
    <mergeCell ref="AO4:AR4"/>
    <mergeCell ref="AT4:AY4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  <mergeCell ref="AU7:AW7"/>
    <mergeCell ref="AX7:AZ7"/>
    <mergeCell ref="A8:E8"/>
    <mergeCell ref="F8:J8"/>
    <mergeCell ref="K8:O8"/>
    <mergeCell ref="Q8:T8"/>
    <mergeCell ref="V8:X8"/>
    <mergeCell ref="AR8:AT8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Y8:AA8"/>
    <mergeCell ref="AB8:AD8"/>
    <mergeCell ref="AE8:AG8"/>
    <mergeCell ref="AI8:AK8"/>
    <mergeCell ref="AL8:AN8"/>
    <mergeCell ref="AO8:AQ8"/>
    <mergeCell ref="X11:Z11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AN13:AS14"/>
    <mergeCell ref="AT13:AZ14"/>
    <mergeCell ref="A14:I14"/>
    <mergeCell ref="J14:L14"/>
    <mergeCell ref="M14:N14"/>
    <mergeCell ref="O14:P14"/>
    <mergeCell ref="Q14:T14"/>
    <mergeCell ref="U14:W14"/>
    <mergeCell ref="X12:Z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X1:BA1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</mergeCells>
  <dataValidations count="3">
    <dataValidation type="list" allowBlank="1" showInputMessage="1" showErrorMessage="1" sqref="Q13:T13" xr:uid="{00000000-0002-0000-2300-000000000000}">
      <formula1>$BO$1:$BO$5</formula1>
    </dataValidation>
    <dataValidation type="list" allowBlank="1" showInputMessage="1" showErrorMessage="1" sqref="Q14:T14" xr:uid="{00000000-0002-0000-2300-000001000000}">
      <formula1>$BN$1:$BN$5</formula1>
    </dataValidation>
    <dataValidation type="list" allowBlank="1" showInputMessage="1" showErrorMessage="1" sqref="Q26:R26" xr:uid="{00000000-0002-0000-2300-000002000000}">
      <formula1>$BP$1:$BP$3</formula1>
    </dataValidation>
  </dataValidations>
  <hyperlinks>
    <hyperlink ref="BB1:BD2" location="GİRİŞ!A1" display="GİRİŞ!A1" xr:uid="{00000000-0004-0000-23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yfa18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activeCell="AR15" sqref="AR15:AS15"/>
    </sheetView>
  </sheetViews>
  <sheetFormatPr defaultColWidth="9.140625" defaultRowHeight="15" x14ac:dyDescent="0.25"/>
  <cols>
    <col min="1" max="56" width="2.42578125" customWidth="1"/>
    <col min="57" max="57" width="1" customWidth="1"/>
    <col min="58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4.28515625" hidden="1" customWidth="1"/>
    <col min="72" max="72" width="5.42578125" hidden="1" customWidth="1"/>
    <col min="73" max="73" width="4.28515625" hidden="1" customWidth="1"/>
    <col min="74" max="77" width="2.42578125" hidden="1" customWidth="1"/>
    <col min="78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9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1314</v>
      </c>
      <c r="BS3" s="19">
        <v>750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1512.9758755512264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(GİRİŞ!E12)</f>
        <v>0</v>
      </c>
      <c r="B8" s="298"/>
      <c r="C8" s="298"/>
      <c r="D8" s="298"/>
      <c r="E8" s="298"/>
      <c r="F8" s="298">
        <f>(GİRİŞ!F12)</f>
        <v>0</v>
      </c>
      <c r="G8" s="298"/>
      <c r="H8" s="298"/>
      <c r="I8" s="298"/>
      <c r="J8" s="298"/>
      <c r="K8" s="298">
        <f>(GİRİŞ!G12)</f>
        <v>0</v>
      </c>
      <c r="L8" s="298"/>
      <c r="M8" s="298"/>
      <c r="N8" s="298"/>
      <c r="O8" s="298"/>
      <c r="P8" s="3"/>
      <c r="Q8" s="299">
        <f>(GİRİŞ!H12)</f>
        <v>0</v>
      </c>
      <c r="R8" s="299"/>
      <c r="S8" s="299"/>
      <c r="T8" s="299"/>
      <c r="U8" s="12"/>
      <c r="V8" s="285">
        <f>(GİRİŞ!I12)</f>
        <v>93</v>
      </c>
      <c r="W8" s="285"/>
      <c r="X8" s="285"/>
      <c r="Y8" s="285">
        <f>(GİRİŞ!J12)</f>
        <v>23</v>
      </c>
      <c r="Z8" s="285"/>
      <c r="AA8" s="285"/>
      <c r="AB8" s="285">
        <f>(GİRİŞ!K12)</f>
        <v>93</v>
      </c>
      <c r="AC8" s="285"/>
      <c r="AD8" s="285"/>
      <c r="AE8" s="285">
        <f>(GİRİŞ!L12)</f>
        <v>23</v>
      </c>
      <c r="AF8" s="285"/>
      <c r="AG8" s="285"/>
      <c r="AH8" s="12"/>
      <c r="AI8" s="285">
        <f>(GİRİŞ!M12)</f>
        <v>93</v>
      </c>
      <c r="AJ8" s="348"/>
      <c r="AK8" s="348"/>
      <c r="AL8" s="285">
        <f>(GİRİŞ!N12)</f>
        <v>93</v>
      </c>
      <c r="AM8" s="285"/>
      <c r="AN8" s="285"/>
      <c r="AO8" s="285">
        <f>(GİRİŞ!O12)</f>
        <v>93</v>
      </c>
      <c r="AP8" s="285"/>
      <c r="AQ8" s="285"/>
      <c r="AR8" s="285">
        <f>(GİRİŞ!P12)</f>
        <v>93</v>
      </c>
      <c r="AS8" s="285"/>
      <c r="AT8" s="285"/>
      <c r="AU8" s="285">
        <f>(GİRİŞ!Q12)</f>
        <v>93</v>
      </c>
      <c r="AV8" s="285"/>
      <c r="AW8" s="285"/>
      <c r="AX8" s="285">
        <f>(GİRİŞ!R12)</f>
        <v>23</v>
      </c>
      <c r="AY8" s="285"/>
      <c r="AZ8" s="285"/>
      <c r="BA8" s="351" t="str">
        <f>(GİRİŞ!S12)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(GİRİŞ!T12)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(GİRİŞ!U12)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(GİRİŞ!W12)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(GİRİŞ!V12)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(GİRİŞ!C12)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(GİRİŞ!X12)</f>
        <v>0</v>
      </c>
      <c r="K38" s="377"/>
      <c r="L38" s="377"/>
      <c r="M38" s="378">
        <f>(GİRİŞ!Y12)</f>
        <v>0</v>
      </c>
      <c r="N38" s="378"/>
      <c r="O38" s="378">
        <f>(GİRİŞ!Z12)</f>
        <v>0</v>
      </c>
      <c r="P38" s="378"/>
      <c r="Q38" s="379">
        <f>(GİRİŞ!AA12)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(GİRİŞ!B12)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(GİRİŞ!D12)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3C0lpQJ/BNaEIfco33iWKGVF6Ay3SZTr40ew3aW4b+DLiv55mn1NhjP2Gcj1HSGmgPBJ+FUnYbrp/WElzKv1NA==" saltValue="SzspdO+Dpiw2GGVPK+mkAg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B1:BD2"/>
    <mergeCell ref="AO4:AR4"/>
    <mergeCell ref="AT4:AY4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  <mergeCell ref="AU7:AW7"/>
    <mergeCell ref="AX7:AZ7"/>
    <mergeCell ref="A8:E8"/>
    <mergeCell ref="F8:J8"/>
    <mergeCell ref="K8:O8"/>
    <mergeCell ref="Q8:T8"/>
    <mergeCell ref="V8:X8"/>
    <mergeCell ref="AR8:AT8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Y8:AA8"/>
    <mergeCell ref="AB8:AD8"/>
    <mergeCell ref="AE8:AG8"/>
    <mergeCell ref="AI8:AK8"/>
    <mergeCell ref="AL8:AN8"/>
    <mergeCell ref="AO8:AQ8"/>
    <mergeCell ref="X11:Z11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AN13:AS14"/>
    <mergeCell ref="AT13:AZ14"/>
    <mergeCell ref="A14:I14"/>
    <mergeCell ref="J14:L14"/>
    <mergeCell ref="M14:N14"/>
    <mergeCell ref="O14:P14"/>
    <mergeCell ref="Q14:T14"/>
    <mergeCell ref="U14:W14"/>
    <mergeCell ref="X12:Z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X1:BA1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</mergeCells>
  <dataValidations count="3">
    <dataValidation type="list" allowBlank="1" showInputMessage="1" showErrorMessage="1" sqref="Q26:R26" xr:uid="{00000000-0002-0000-2400-000000000000}">
      <formula1>$BP$1:$BP$3</formula1>
    </dataValidation>
    <dataValidation type="list" allowBlank="1" showInputMessage="1" showErrorMessage="1" sqref="Q14:T14" xr:uid="{00000000-0002-0000-2400-000001000000}">
      <formula1>$BN$1:$BN$5</formula1>
    </dataValidation>
    <dataValidation type="list" allowBlank="1" showInputMessage="1" showErrorMessage="1" sqref="Q13:T13" xr:uid="{00000000-0002-0000-2400-000002000000}">
      <formula1>$BO$1:$BO$5</formula1>
    </dataValidation>
  </dataValidations>
  <hyperlinks>
    <hyperlink ref="BB1:BD2" location="GİRİŞ!A1" display="GİRİŞ!A1" xr:uid="{00000000-0004-0000-24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ayfa20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activeCell="AR16" sqref="AR16"/>
    </sheetView>
  </sheetViews>
  <sheetFormatPr defaultColWidth="9.140625" defaultRowHeight="15" x14ac:dyDescent="0.25"/>
  <cols>
    <col min="1" max="56" width="2.42578125" customWidth="1"/>
    <col min="57" max="57" width="1" customWidth="1"/>
    <col min="58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4.28515625" hidden="1" customWidth="1"/>
    <col min="72" max="72" width="5.42578125" hidden="1" customWidth="1"/>
    <col min="73" max="73" width="4.28515625" hidden="1" customWidth="1"/>
    <col min="74" max="77" width="2.42578125" hidden="1" customWidth="1"/>
    <col min="78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10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1314</v>
      </c>
      <c r="BS3" s="19">
        <v>750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1512.9758755512264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(GİRİŞ!E13)</f>
        <v>0</v>
      </c>
      <c r="B8" s="298"/>
      <c r="C8" s="298"/>
      <c r="D8" s="298"/>
      <c r="E8" s="298"/>
      <c r="F8" s="298">
        <f>(GİRİŞ!F13)</f>
        <v>0</v>
      </c>
      <c r="G8" s="298"/>
      <c r="H8" s="298"/>
      <c r="I8" s="298"/>
      <c r="J8" s="298"/>
      <c r="K8" s="298">
        <f>(GİRİŞ!G13)</f>
        <v>0</v>
      </c>
      <c r="L8" s="298"/>
      <c r="M8" s="298"/>
      <c r="N8" s="298"/>
      <c r="O8" s="298"/>
      <c r="P8" s="3"/>
      <c r="Q8" s="299">
        <f>(GİRİŞ!H13)</f>
        <v>0</v>
      </c>
      <c r="R8" s="299"/>
      <c r="S8" s="299"/>
      <c r="T8" s="299"/>
      <c r="U8" s="12"/>
      <c r="V8" s="285">
        <f>(GİRİŞ!I13)</f>
        <v>93</v>
      </c>
      <c r="W8" s="285"/>
      <c r="X8" s="285"/>
      <c r="Y8" s="285">
        <f>(GİRİŞ!J13)</f>
        <v>23</v>
      </c>
      <c r="Z8" s="285"/>
      <c r="AA8" s="285"/>
      <c r="AB8" s="285">
        <f>(GİRİŞ!K13)</f>
        <v>93</v>
      </c>
      <c r="AC8" s="285"/>
      <c r="AD8" s="285"/>
      <c r="AE8" s="285">
        <f>(GİRİŞ!L13)</f>
        <v>23</v>
      </c>
      <c r="AF8" s="285"/>
      <c r="AG8" s="285"/>
      <c r="AH8" s="12"/>
      <c r="AI8" s="285">
        <f>(GİRİŞ!M13)</f>
        <v>93</v>
      </c>
      <c r="AJ8" s="348"/>
      <c r="AK8" s="348"/>
      <c r="AL8" s="285">
        <f>(GİRİŞ!N13)</f>
        <v>93</v>
      </c>
      <c r="AM8" s="285"/>
      <c r="AN8" s="285"/>
      <c r="AO8" s="285">
        <f>(GİRİŞ!O13)</f>
        <v>93</v>
      </c>
      <c r="AP8" s="285"/>
      <c r="AQ8" s="285"/>
      <c r="AR8" s="285">
        <f>(GİRİŞ!P13)</f>
        <v>93</v>
      </c>
      <c r="AS8" s="285"/>
      <c r="AT8" s="285"/>
      <c r="AU8" s="285">
        <f>(GİRİŞ!Q13)</f>
        <v>93</v>
      </c>
      <c r="AV8" s="285"/>
      <c r="AW8" s="285"/>
      <c r="AX8" s="285">
        <f>(GİRİŞ!R13)</f>
        <v>23</v>
      </c>
      <c r="AY8" s="285"/>
      <c r="AZ8" s="285"/>
      <c r="BA8" s="351" t="str">
        <f>(GİRİŞ!S13)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SUM(X13*550)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(GİRİŞ!T13)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SUM(AA13+AA19+AA25+AA32+AA38)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(GİRİŞ!U13)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(GİRİŞ!W13)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82">
        <f>SUM(O14+O13+O12+K8+O20+O33)</f>
        <v>255</v>
      </c>
      <c r="AS15" s="382"/>
      <c r="AT15" s="128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(GİRİŞ!V13)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(GİRİŞ!C13)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(GİRİŞ!X13)</f>
        <v>0</v>
      </c>
      <c r="K38" s="377"/>
      <c r="L38" s="377"/>
      <c r="M38" s="378">
        <f>(GİRİŞ!Y13)</f>
        <v>0</v>
      </c>
      <c r="N38" s="378"/>
      <c r="O38" s="378">
        <f>(GİRİŞ!Z13)</f>
        <v>0</v>
      </c>
      <c r="P38" s="378"/>
      <c r="Q38" s="379">
        <f>(GİRİŞ!AA13)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(GİRİŞ!B13)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(GİRİŞ!D13)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B1:BD2"/>
    <mergeCell ref="AO4:AR4"/>
    <mergeCell ref="AT4:AY4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  <mergeCell ref="AU7:AW7"/>
    <mergeCell ref="AX7:AZ7"/>
    <mergeCell ref="A8:E8"/>
    <mergeCell ref="F8:J8"/>
    <mergeCell ref="K8:O8"/>
    <mergeCell ref="Q8:T8"/>
    <mergeCell ref="V8:X8"/>
    <mergeCell ref="AR8:AT8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Y8:AA8"/>
    <mergeCell ref="AB8:AD8"/>
    <mergeCell ref="AE8:AG8"/>
    <mergeCell ref="AI8:AK8"/>
    <mergeCell ref="AL8:AN8"/>
    <mergeCell ref="AO8:AQ8"/>
    <mergeCell ref="X11:Z11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AN13:AS14"/>
    <mergeCell ref="AT13:AZ14"/>
    <mergeCell ref="A14:I14"/>
    <mergeCell ref="J14:L14"/>
    <mergeCell ref="M14:N14"/>
    <mergeCell ref="O14:P14"/>
    <mergeCell ref="Q14:T14"/>
    <mergeCell ref="U14:W14"/>
    <mergeCell ref="X12:Z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X1:BA1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</mergeCells>
  <dataValidations count="3">
    <dataValidation type="list" allowBlank="1" showInputMessage="1" showErrorMessage="1" sqref="Q13:T13" xr:uid="{00000000-0002-0000-2500-000000000000}">
      <formula1>$BO$1:$BO$5</formula1>
    </dataValidation>
    <dataValidation type="list" allowBlank="1" showInputMessage="1" showErrorMessage="1" sqref="Q14:T14" xr:uid="{00000000-0002-0000-2500-000001000000}">
      <formula1>$BN$1:$BN$5</formula1>
    </dataValidation>
    <dataValidation type="list" allowBlank="1" showInputMessage="1" showErrorMessage="1" sqref="Q26:R26" xr:uid="{00000000-0002-0000-2500-000002000000}">
      <formula1>$BP$1:$BP$3</formula1>
    </dataValidation>
  </dataValidations>
  <hyperlinks>
    <hyperlink ref="BB1:BD2" location="GİRİŞ!A1" display="GİRİŞ!A1" xr:uid="{00000000-0004-0000-25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ayfa22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11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1414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1600.5923903355283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(GİRİŞ!E14)</f>
        <v>0</v>
      </c>
      <c r="B8" s="298"/>
      <c r="C8" s="298"/>
      <c r="D8" s="298"/>
      <c r="E8" s="298"/>
      <c r="F8" s="298">
        <f>(GİRİŞ!F14)</f>
        <v>0</v>
      </c>
      <c r="G8" s="298"/>
      <c r="H8" s="298"/>
      <c r="I8" s="298"/>
      <c r="J8" s="298"/>
      <c r="K8" s="298">
        <f>(GİRİŞ!G14)</f>
        <v>0</v>
      </c>
      <c r="L8" s="298"/>
      <c r="M8" s="298"/>
      <c r="N8" s="298"/>
      <c r="O8" s="298"/>
      <c r="P8" s="3"/>
      <c r="Q8" s="299">
        <f>(GİRİŞ!H14)</f>
        <v>0</v>
      </c>
      <c r="R8" s="299"/>
      <c r="S8" s="299"/>
      <c r="T8" s="299"/>
      <c r="U8" s="12"/>
      <c r="V8" s="285">
        <f>(GİRİŞ!I14)</f>
        <v>93</v>
      </c>
      <c r="W8" s="285"/>
      <c r="X8" s="285"/>
      <c r="Y8" s="285">
        <f>(GİRİŞ!J14)</f>
        <v>23</v>
      </c>
      <c r="Z8" s="285"/>
      <c r="AA8" s="285"/>
      <c r="AB8" s="285">
        <f>(GİRİŞ!K14)</f>
        <v>93</v>
      </c>
      <c r="AC8" s="285"/>
      <c r="AD8" s="285"/>
      <c r="AE8" s="285">
        <f>(GİRİŞ!L14)</f>
        <v>23</v>
      </c>
      <c r="AF8" s="285"/>
      <c r="AG8" s="285"/>
      <c r="AH8" s="12"/>
      <c r="AI8" s="285">
        <f>(GİRİŞ!M14)</f>
        <v>93</v>
      </c>
      <c r="AJ8" s="348"/>
      <c r="AK8" s="348"/>
      <c r="AL8" s="285">
        <f>(GİRİŞ!N14)</f>
        <v>93</v>
      </c>
      <c r="AM8" s="285"/>
      <c r="AN8" s="285"/>
      <c r="AO8" s="285">
        <f>(GİRİŞ!O14)</f>
        <v>93</v>
      </c>
      <c r="AP8" s="285"/>
      <c r="AQ8" s="285"/>
      <c r="AR8" s="285">
        <f>(GİRİŞ!P14)</f>
        <v>93</v>
      </c>
      <c r="AS8" s="285"/>
      <c r="AT8" s="285"/>
      <c r="AU8" s="285">
        <f>(GİRİŞ!Q14)</f>
        <v>93</v>
      </c>
      <c r="AV8" s="285"/>
      <c r="AW8" s="285"/>
      <c r="AX8" s="285">
        <f>(GİRİŞ!R14)</f>
        <v>23</v>
      </c>
      <c r="AY8" s="285"/>
      <c r="AZ8" s="285"/>
      <c r="BA8" s="351" t="str">
        <f>(GİRİŞ!S14)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(GİRİŞ!T14)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"üstkızak"&amp;Q14</f>
        <v>üstkızak0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(GİRİŞ!U14)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(GİRİŞ!W14)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SUM(O14+O14+O12+K8+O20+O33)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(GİRİŞ!V14)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(GİRİŞ!C14)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(GİRİŞ!X14)</f>
        <v>0</v>
      </c>
      <c r="K38" s="377"/>
      <c r="L38" s="377"/>
      <c r="M38" s="378">
        <f>(GİRİŞ!Y14)</f>
        <v>0</v>
      </c>
      <c r="N38" s="378"/>
      <c r="O38" s="378">
        <f>(GİRİŞ!Z14)</f>
        <v>0</v>
      </c>
      <c r="P38" s="378"/>
      <c r="Q38" s="379">
        <f>(GİRİŞ!AA14)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(GİRİŞ!B14)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(GİRİŞ!D14)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7DUORvYrW+G2zrEyo5PJUTz5aDq1HciYHAY6lyZD+/umV8m+Fqa7qJV0WH093+fgzYGgWIuPqhRdarCtGX/Dfg==" saltValue="R1SWRFVYx/WQI2haUZsI8w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3" sqref="Q33:T33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N13:AS14"/>
    <mergeCell ref="AT13:AZ14"/>
    <mergeCell ref="A14:I14"/>
    <mergeCell ref="J14:L14"/>
    <mergeCell ref="M14:N14"/>
    <mergeCell ref="O14:P14"/>
    <mergeCell ref="Q14:T14"/>
    <mergeCell ref="U14:W14"/>
    <mergeCell ref="X12:Z14"/>
    <mergeCell ref="AA12:AC14"/>
    <mergeCell ref="A13:I13"/>
    <mergeCell ref="J13:L13"/>
    <mergeCell ref="M13:N13"/>
    <mergeCell ref="O13:P13"/>
    <mergeCell ref="Q13:T13"/>
    <mergeCell ref="U13:W13"/>
    <mergeCell ref="BA8:BD8"/>
    <mergeCell ref="A11:I11"/>
    <mergeCell ref="J11:L11"/>
    <mergeCell ref="M11:N11"/>
    <mergeCell ref="O11:P11"/>
    <mergeCell ref="Q11:T11"/>
    <mergeCell ref="U11:W11"/>
    <mergeCell ref="Y8:AA8"/>
    <mergeCell ref="AB8:AD8"/>
    <mergeCell ref="AE8:AG8"/>
    <mergeCell ref="AI8:AK8"/>
    <mergeCell ref="AL8:AN8"/>
    <mergeCell ref="AO8:AQ8"/>
    <mergeCell ref="X11:Z11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AU7:AW7"/>
    <mergeCell ref="AX7:AZ7"/>
    <mergeCell ref="A8:E8"/>
    <mergeCell ref="F8:J8"/>
    <mergeCell ref="K8:O8"/>
    <mergeCell ref="Q8:T8"/>
    <mergeCell ref="V8:X8"/>
    <mergeCell ref="AR8:AT8"/>
    <mergeCell ref="AU8:AW8"/>
    <mergeCell ref="AX8:AZ8"/>
    <mergeCell ref="AX1:BA1"/>
    <mergeCell ref="BB1:BD2"/>
    <mergeCell ref="AO4:AR4"/>
    <mergeCell ref="AT4:AY4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</mergeCells>
  <dataValidations count="3">
    <dataValidation type="list" allowBlank="1" showInputMessage="1" showErrorMessage="1" sqref="Q26:R26" xr:uid="{00000000-0002-0000-2600-000000000000}">
      <formula1>$BP$1:$BP$3</formula1>
    </dataValidation>
    <dataValidation type="list" allowBlank="1" showInputMessage="1" showErrorMessage="1" sqref="Q14:T14" xr:uid="{00000000-0002-0000-2600-000001000000}">
      <formula1>$BN$1:$BN$5</formula1>
    </dataValidation>
    <dataValidation type="list" allowBlank="1" showInputMessage="1" showErrorMessage="1" sqref="Q13:T13" xr:uid="{00000000-0002-0000-2600-000002000000}">
      <formula1>$BO$1:$BO$5</formula1>
    </dataValidation>
  </dataValidations>
  <hyperlinks>
    <hyperlink ref="BB1:BD2" location="GİRİŞ!A1" display="GİRİŞ!A1" xr:uid="{00000000-0004-0000-26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ayfa33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12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1414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1600.5923903355283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(GİRİŞ!E15)</f>
        <v>0</v>
      </c>
      <c r="B8" s="298"/>
      <c r="C8" s="298"/>
      <c r="D8" s="298"/>
      <c r="E8" s="298"/>
      <c r="F8" s="298">
        <f>(GİRİŞ!F15)</f>
        <v>0</v>
      </c>
      <c r="G8" s="298"/>
      <c r="H8" s="298"/>
      <c r="I8" s="298"/>
      <c r="J8" s="298"/>
      <c r="K8" s="298">
        <f>(GİRİŞ!G15)</f>
        <v>0</v>
      </c>
      <c r="L8" s="298"/>
      <c r="M8" s="298"/>
      <c r="N8" s="298"/>
      <c r="O8" s="298"/>
      <c r="P8" s="3"/>
      <c r="Q8" s="299">
        <f>(GİRİŞ!H15)</f>
        <v>0</v>
      </c>
      <c r="R8" s="299"/>
      <c r="S8" s="299"/>
      <c r="T8" s="299"/>
      <c r="U8" s="12"/>
      <c r="V8" s="285">
        <f>(GİRİŞ!I15)</f>
        <v>93</v>
      </c>
      <c r="W8" s="285"/>
      <c r="X8" s="285"/>
      <c r="Y8" s="285">
        <f>(GİRİŞ!J15)</f>
        <v>23</v>
      </c>
      <c r="Z8" s="285"/>
      <c r="AA8" s="285"/>
      <c r="AB8" s="285">
        <f>(GİRİŞ!K15)</f>
        <v>93</v>
      </c>
      <c r="AC8" s="285"/>
      <c r="AD8" s="285"/>
      <c r="AE8" s="285">
        <f>(GİRİŞ!L15)</f>
        <v>23</v>
      </c>
      <c r="AF8" s="285"/>
      <c r="AG8" s="285"/>
      <c r="AH8" s="12"/>
      <c r="AI8" s="285">
        <f>(GİRİŞ!M15)</f>
        <v>93</v>
      </c>
      <c r="AJ8" s="348"/>
      <c r="AK8" s="348"/>
      <c r="AL8" s="285">
        <f>(GİRİŞ!N15)</f>
        <v>93</v>
      </c>
      <c r="AM8" s="285"/>
      <c r="AN8" s="285"/>
      <c r="AO8" s="285">
        <f>(GİRİŞ!O15)</f>
        <v>93</v>
      </c>
      <c r="AP8" s="285"/>
      <c r="AQ8" s="285"/>
      <c r="AR8" s="285">
        <f>(GİRİŞ!P15)</f>
        <v>93</v>
      </c>
      <c r="AS8" s="285"/>
      <c r="AT8" s="285"/>
      <c r="AU8" s="285">
        <f>(GİRİŞ!Q15)</f>
        <v>93</v>
      </c>
      <c r="AV8" s="285"/>
      <c r="AW8" s="285"/>
      <c r="AX8" s="285">
        <f>(GİRİŞ!R15)</f>
        <v>23</v>
      </c>
      <c r="AY8" s="285"/>
      <c r="AZ8" s="285"/>
      <c r="BA8" s="351" t="str">
        <f>(GİRİŞ!S15)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(GİRİŞ!T15)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"üstkızak"&amp;Q14</f>
        <v>üstkızak0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(GİRİŞ!U15)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(GİRİŞ!W15)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SUM(O14+O14+O12+K8+O20+O33)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 t="s">
        <v>165</v>
      </c>
      <c r="R20" s="364"/>
      <c r="S20" s="314">
        <f>SUM(Q20*2)</f>
        <v>4</v>
      </c>
      <c r="T20" s="314"/>
      <c r="U20" s="304">
        <f>SUM(J20*M20*O20*S20)/1000000000</f>
        <v>1.8566520000000001E-3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önduvarkuşak2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(GİRİŞ!V15)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(GİRİŞ!C15)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(GİRİŞ!X15)</f>
        <v>0</v>
      </c>
      <c r="K38" s="377"/>
      <c r="L38" s="377"/>
      <c r="M38" s="378">
        <f>(GİRİŞ!Y15)</f>
        <v>0</v>
      </c>
      <c r="N38" s="378"/>
      <c r="O38" s="378">
        <f>(GİRİŞ!Z15)</f>
        <v>0</v>
      </c>
      <c r="P38" s="378"/>
      <c r="Q38" s="379">
        <f>(GİRİŞ!AA15)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(GİRİŞ!B15)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(GİRİŞ!D15)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k2FG6+c5vECFz4dJf7fOBz1m2rLehQJjsvps6N7G1rQlK603UaixGkVpanhKMW22OA7GTQKUQoBEw7CWUz53LA==" saltValue="Ggtcea4fCMC9tUAhC2yLrQ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R4:BS4"/>
    <mergeCell ref="BT4:BU4"/>
    <mergeCell ref="AI6:AN6"/>
    <mergeCell ref="AO6:AT6"/>
    <mergeCell ref="AU6:AZ6"/>
    <mergeCell ref="BA6:BD7"/>
    <mergeCell ref="AR7:AT7"/>
    <mergeCell ref="AU7:AW7"/>
    <mergeCell ref="AX7:AZ7"/>
    <mergeCell ref="AB7:AD7"/>
    <mergeCell ref="AE7:AG7"/>
    <mergeCell ref="AI7:AK7"/>
    <mergeCell ref="AL7:AN7"/>
    <mergeCell ref="V6:AA6"/>
    <mergeCell ref="AB6:AG6"/>
    <mergeCell ref="AO7:AQ7"/>
    <mergeCell ref="AX1:BA1"/>
    <mergeCell ref="BB1:BD2"/>
    <mergeCell ref="AO4:AR4"/>
    <mergeCell ref="AT4:AY4"/>
    <mergeCell ref="A8:E8"/>
    <mergeCell ref="F8:J8"/>
    <mergeCell ref="K8:O8"/>
    <mergeCell ref="Q8:T8"/>
    <mergeCell ref="V8:X8"/>
    <mergeCell ref="Y8:AA8"/>
    <mergeCell ref="A6:E7"/>
    <mergeCell ref="F6:J7"/>
    <mergeCell ref="K6:O7"/>
    <mergeCell ref="Q6:T7"/>
    <mergeCell ref="V7:X7"/>
    <mergeCell ref="Y7:AA7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X11:Z11"/>
    <mergeCell ref="AB8:AD8"/>
    <mergeCell ref="AE8:AG8"/>
    <mergeCell ref="AI8:AK8"/>
    <mergeCell ref="AL8:AN8"/>
    <mergeCell ref="AO8:AQ8"/>
    <mergeCell ref="AR8:AT8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X12:Z14"/>
    <mergeCell ref="AN13:AS14"/>
    <mergeCell ref="AT13:AZ14"/>
    <mergeCell ref="A14:I14"/>
    <mergeCell ref="J14:L14"/>
    <mergeCell ref="M14:N14"/>
    <mergeCell ref="O14:P14"/>
    <mergeCell ref="Q14:T14"/>
    <mergeCell ref="U14:W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</mergeCells>
  <dataValidations count="3">
    <dataValidation type="list" allowBlank="1" showInputMessage="1" showErrorMessage="1" sqref="Q13:T13" xr:uid="{00000000-0002-0000-2700-000000000000}">
      <formula1>$BO$1:$BO$5</formula1>
    </dataValidation>
    <dataValidation type="list" allowBlank="1" showInputMessage="1" showErrorMessage="1" sqref="Q14:T14" xr:uid="{00000000-0002-0000-2700-000001000000}">
      <formula1>$BN$1:$BN$5</formula1>
    </dataValidation>
    <dataValidation type="list" allowBlank="1" showInputMessage="1" showErrorMessage="1" sqref="Q26:R26" xr:uid="{00000000-0002-0000-2700-000002000000}">
      <formula1>$BP$1:$BP$3</formula1>
    </dataValidation>
  </dataValidations>
  <hyperlinks>
    <hyperlink ref="BB1:BD2" location="GİRİŞ!A1" display="GİRİŞ!A1" xr:uid="{00000000-0004-0000-27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ayfa26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13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(GİRİŞ!E16)</f>
        <v>0</v>
      </c>
      <c r="B8" s="298"/>
      <c r="C8" s="298"/>
      <c r="D8" s="298"/>
      <c r="E8" s="298"/>
      <c r="F8" s="298">
        <f>(GİRİŞ!F16)</f>
        <v>0</v>
      </c>
      <c r="G8" s="298"/>
      <c r="H8" s="298"/>
      <c r="I8" s="298"/>
      <c r="J8" s="298"/>
      <c r="K8" s="298">
        <f>(GİRİŞ!G16)</f>
        <v>0</v>
      </c>
      <c r="L8" s="298"/>
      <c r="M8" s="298"/>
      <c r="N8" s="298"/>
      <c r="O8" s="298"/>
      <c r="P8" s="3"/>
      <c r="Q8" s="299">
        <f>(GİRİŞ!H16)</f>
        <v>0</v>
      </c>
      <c r="R8" s="299"/>
      <c r="S8" s="299"/>
      <c r="T8" s="299"/>
      <c r="U8" s="12"/>
      <c r="V8" s="285">
        <f>(GİRİŞ!I16)</f>
        <v>93</v>
      </c>
      <c r="W8" s="285"/>
      <c r="X8" s="285"/>
      <c r="Y8" s="285">
        <f>(GİRİŞ!J16)</f>
        <v>23</v>
      </c>
      <c r="Z8" s="285"/>
      <c r="AA8" s="285"/>
      <c r="AB8" s="285">
        <f>(GİRİŞ!K16)</f>
        <v>93</v>
      </c>
      <c r="AC8" s="285"/>
      <c r="AD8" s="285"/>
      <c r="AE8" s="285">
        <f>(GİRİŞ!L16)</f>
        <v>23</v>
      </c>
      <c r="AF8" s="285"/>
      <c r="AG8" s="285"/>
      <c r="AH8" s="12"/>
      <c r="AI8" s="285">
        <f>(GİRİŞ!M16)</f>
        <v>93</v>
      </c>
      <c r="AJ8" s="348"/>
      <c r="AK8" s="348"/>
      <c r="AL8" s="285">
        <f>(GİRİŞ!N16)</f>
        <v>93</v>
      </c>
      <c r="AM8" s="285"/>
      <c r="AN8" s="285"/>
      <c r="AO8" s="285">
        <f>(GİRİŞ!O16)</f>
        <v>93</v>
      </c>
      <c r="AP8" s="285"/>
      <c r="AQ8" s="285"/>
      <c r="AR8" s="285">
        <f>(GİRİŞ!P16)</f>
        <v>93</v>
      </c>
      <c r="AS8" s="285"/>
      <c r="AT8" s="285"/>
      <c r="AU8" s="285">
        <f>(GİRİŞ!Q16)</f>
        <v>93</v>
      </c>
      <c r="AV8" s="285"/>
      <c r="AW8" s="285"/>
      <c r="AX8" s="285">
        <f>(GİRİŞ!R16)</f>
        <v>23</v>
      </c>
      <c r="AY8" s="285"/>
      <c r="AZ8" s="285"/>
      <c r="BA8" s="351" t="str">
        <f>(GİRİŞ!S16)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(GİRİŞ!T16)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(GİRİŞ!U16)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(GİRİŞ!W16)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(GİRİŞ!V16)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(GİRİŞ!C16)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(GİRİŞ!X16)</f>
        <v>0</v>
      </c>
      <c r="K38" s="377"/>
      <c r="L38" s="377"/>
      <c r="M38" s="378">
        <f>(GİRİŞ!Y16)</f>
        <v>0</v>
      </c>
      <c r="N38" s="378"/>
      <c r="O38" s="378">
        <f>(GİRİŞ!Z16)</f>
        <v>0</v>
      </c>
      <c r="P38" s="378"/>
      <c r="Q38" s="379">
        <f>(GİRİŞ!AA16)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(GİRİŞ!B16)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(GİRİŞ!D16)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lUA372UbA4L9l4XZ4lJnO89+zSlxvccAgyaL0Py+y4ZmooMLntHjuw3XnmGZoCePHr6VItJQQ2LX9S82DNdi3Q==" saltValue="LYDy5BMCuPINEdY2fK564w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B1:BD2"/>
    <mergeCell ref="AO4:AR4"/>
    <mergeCell ref="AT4:AY4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  <mergeCell ref="AU7:AW7"/>
    <mergeCell ref="AX7:AZ7"/>
    <mergeCell ref="A8:E8"/>
    <mergeCell ref="F8:J8"/>
    <mergeCell ref="K8:O8"/>
    <mergeCell ref="Q8:T8"/>
    <mergeCell ref="V8:X8"/>
    <mergeCell ref="AR8:AT8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Y8:AA8"/>
    <mergeCell ref="AB8:AD8"/>
    <mergeCell ref="AE8:AG8"/>
    <mergeCell ref="AI8:AK8"/>
    <mergeCell ref="AL8:AN8"/>
    <mergeCell ref="AO8:AQ8"/>
    <mergeCell ref="X11:Z11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AN13:AS14"/>
    <mergeCell ref="AT13:AZ14"/>
    <mergeCell ref="A14:I14"/>
    <mergeCell ref="J14:L14"/>
    <mergeCell ref="M14:N14"/>
    <mergeCell ref="O14:P14"/>
    <mergeCell ref="Q14:T14"/>
    <mergeCell ref="U14:W14"/>
    <mergeCell ref="X12:Z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X1:BA1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</mergeCells>
  <dataValidations count="3">
    <dataValidation type="list" allowBlank="1" showInputMessage="1" showErrorMessage="1" sqref="Q26:R26" xr:uid="{00000000-0002-0000-2800-000000000000}">
      <formula1>$BP$1:$BP$3</formula1>
    </dataValidation>
    <dataValidation type="list" allowBlank="1" showInputMessage="1" showErrorMessage="1" sqref="Q14:T14" xr:uid="{00000000-0002-0000-2800-000001000000}">
      <formula1>$BN$1:$BN$5</formula1>
    </dataValidation>
    <dataValidation type="list" allowBlank="1" showInputMessage="1" showErrorMessage="1" sqref="Q13:T13" xr:uid="{00000000-0002-0000-2800-000002000000}">
      <formula1>$BO$1:$BO$5</formula1>
    </dataValidation>
  </dataValidations>
  <hyperlinks>
    <hyperlink ref="BB1:BD2" location="GİRİŞ!A1" display="GİRİŞ!A1" xr:uid="{00000000-0004-0000-28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ayfa28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14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(GİRİŞ!E17)</f>
        <v>0</v>
      </c>
      <c r="B8" s="298"/>
      <c r="C8" s="298"/>
      <c r="D8" s="298"/>
      <c r="E8" s="298"/>
      <c r="F8" s="298">
        <f>(GİRİŞ!F17)</f>
        <v>0</v>
      </c>
      <c r="G8" s="298"/>
      <c r="H8" s="298"/>
      <c r="I8" s="298"/>
      <c r="J8" s="298"/>
      <c r="K8" s="298">
        <f>(GİRİŞ!G17)</f>
        <v>0</v>
      </c>
      <c r="L8" s="298"/>
      <c r="M8" s="298"/>
      <c r="N8" s="298"/>
      <c r="O8" s="298"/>
      <c r="P8" s="3"/>
      <c r="Q8" s="299">
        <f>(GİRİŞ!H17)</f>
        <v>0</v>
      </c>
      <c r="R8" s="299"/>
      <c r="S8" s="299"/>
      <c r="T8" s="299"/>
      <c r="U8" s="12"/>
      <c r="V8" s="285">
        <f>(GİRİŞ!I17)</f>
        <v>93</v>
      </c>
      <c r="W8" s="285"/>
      <c r="X8" s="285"/>
      <c r="Y8" s="285">
        <f>(GİRİŞ!J17)</f>
        <v>23</v>
      </c>
      <c r="Z8" s="285"/>
      <c r="AA8" s="285"/>
      <c r="AB8" s="285">
        <f>(GİRİŞ!K17)</f>
        <v>93</v>
      </c>
      <c r="AC8" s="285"/>
      <c r="AD8" s="285"/>
      <c r="AE8" s="285">
        <f>(GİRİŞ!L17)</f>
        <v>23</v>
      </c>
      <c r="AF8" s="285"/>
      <c r="AG8" s="285"/>
      <c r="AH8" s="12"/>
      <c r="AI8" s="285">
        <f>(GİRİŞ!M17)</f>
        <v>93</v>
      </c>
      <c r="AJ8" s="348"/>
      <c r="AK8" s="348"/>
      <c r="AL8" s="285">
        <f>(GİRİŞ!N17)</f>
        <v>93</v>
      </c>
      <c r="AM8" s="285"/>
      <c r="AN8" s="285"/>
      <c r="AO8" s="285">
        <f>(GİRİŞ!O17)</f>
        <v>93</v>
      </c>
      <c r="AP8" s="285"/>
      <c r="AQ8" s="285"/>
      <c r="AR8" s="285">
        <f>(GİRİŞ!P17)</f>
        <v>93</v>
      </c>
      <c r="AS8" s="285"/>
      <c r="AT8" s="285"/>
      <c r="AU8" s="285">
        <f>(GİRİŞ!Q17)</f>
        <v>93</v>
      </c>
      <c r="AV8" s="285"/>
      <c r="AW8" s="285"/>
      <c r="AX8" s="285">
        <f>(GİRİŞ!R17)</f>
        <v>23</v>
      </c>
      <c r="AY8" s="285"/>
      <c r="AZ8" s="285"/>
      <c r="BA8" s="351" t="str">
        <f>(GİRİŞ!S17)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(GİRİŞ!T17)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(GİRİŞ!U17)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(GİRİŞ!W17)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(GİRİŞ!V17)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(GİRİŞ!C17)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(GİRİŞ!X17)</f>
        <v>0</v>
      </c>
      <c r="K38" s="377"/>
      <c r="L38" s="377"/>
      <c r="M38" s="378">
        <f>(GİRİŞ!Y17)</f>
        <v>0</v>
      </c>
      <c r="N38" s="378"/>
      <c r="O38" s="378">
        <f>(GİRİŞ!Z17)</f>
        <v>0</v>
      </c>
      <c r="P38" s="378"/>
      <c r="Q38" s="379">
        <f>(GİRİŞ!AA17)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(GİRİŞ!B17)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(GİRİŞ!D17)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oOoGTRYWqIZTFaS4Cs/fSwhVVvt9TEjSOQ+DH25gEt7AX07geucEF/mpI7WCtYQqYKAzrItkfty9s8pZr29Xjw==" saltValue="FdWRPz7+/j8tLjI7fZ1MNQ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N13:AS14"/>
    <mergeCell ref="AT13:AZ14"/>
    <mergeCell ref="A14:I14"/>
    <mergeCell ref="J14:L14"/>
    <mergeCell ref="M14:N14"/>
    <mergeCell ref="O14:P14"/>
    <mergeCell ref="Q14:T14"/>
    <mergeCell ref="U14:W14"/>
    <mergeCell ref="X12:Z14"/>
    <mergeCell ref="AA12:AC14"/>
    <mergeCell ref="A13:I13"/>
    <mergeCell ref="J13:L13"/>
    <mergeCell ref="M13:N13"/>
    <mergeCell ref="O13:P13"/>
    <mergeCell ref="Q13:T13"/>
    <mergeCell ref="U13:W13"/>
    <mergeCell ref="BA8:BD8"/>
    <mergeCell ref="A11:I11"/>
    <mergeCell ref="J11:L11"/>
    <mergeCell ref="M11:N11"/>
    <mergeCell ref="O11:P11"/>
    <mergeCell ref="Q11:T11"/>
    <mergeCell ref="U11:W11"/>
    <mergeCell ref="Y8:AA8"/>
    <mergeCell ref="AB8:AD8"/>
    <mergeCell ref="AE8:AG8"/>
    <mergeCell ref="AI8:AK8"/>
    <mergeCell ref="AL8:AN8"/>
    <mergeCell ref="AO8:AQ8"/>
    <mergeCell ref="X11:Z11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AU7:AW7"/>
    <mergeCell ref="AX7:AZ7"/>
    <mergeCell ref="A8:E8"/>
    <mergeCell ref="F8:J8"/>
    <mergeCell ref="K8:O8"/>
    <mergeCell ref="Q8:T8"/>
    <mergeCell ref="V8:X8"/>
    <mergeCell ref="AR8:AT8"/>
    <mergeCell ref="AU8:AW8"/>
    <mergeCell ref="AX8:AZ8"/>
    <mergeCell ref="AX1:BA1"/>
    <mergeCell ref="BB1:BD2"/>
    <mergeCell ref="AO4:AR4"/>
    <mergeCell ref="AT4:AY4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</mergeCells>
  <dataValidations count="3">
    <dataValidation type="list" allowBlank="1" showInputMessage="1" showErrorMessage="1" sqref="Q13:T13" xr:uid="{00000000-0002-0000-2900-000000000000}">
      <formula1>$BO$1:$BO$5</formula1>
    </dataValidation>
    <dataValidation type="list" allowBlank="1" showInputMessage="1" showErrorMessage="1" sqref="Q14:T14" xr:uid="{00000000-0002-0000-2900-000001000000}">
      <formula1>$BN$1:$BN$5</formula1>
    </dataValidation>
    <dataValidation type="list" allowBlank="1" showInputMessage="1" showErrorMessage="1" sqref="Q26:R26" xr:uid="{00000000-0002-0000-2900-000002000000}">
      <formula1>$BP$1:$BP$3</formula1>
    </dataValidation>
  </dataValidations>
  <hyperlinks>
    <hyperlink ref="BB1:BD2" location="GİRİŞ!A1" display="GİRİŞ!A1" xr:uid="{00000000-0004-0000-29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ayfa30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15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(GİRİŞ!E18)</f>
        <v>0</v>
      </c>
      <c r="B8" s="298"/>
      <c r="C8" s="298"/>
      <c r="D8" s="298"/>
      <c r="E8" s="298"/>
      <c r="F8" s="298">
        <f>(GİRİŞ!F18)</f>
        <v>0</v>
      </c>
      <c r="G8" s="298"/>
      <c r="H8" s="298"/>
      <c r="I8" s="298"/>
      <c r="J8" s="298"/>
      <c r="K8" s="298">
        <f>(GİRİŞ!G18)</f>
        <v>0</v>
      </c>
      <c r="L8" s="298"/>
      <c r="M8" s="298"/>
      <c r="N8" s="298"/>
      <c r="O8" s="298"/>
      <c r="P8" s="3"/>
      <c r="Q8" s="299">
        <f>(GİRİŞ!H18)</f>
        <v>0</v>
      </c>
      <c r="R8" s="299"/>
      <c r="S8" s="299"/>
      <c r="T8" s="299"/>
      <c r="U8" s="12"/>
      <c r="V8" s="285">
        <f>(GİRİŞ!I18)</f>
        <v>93</v>
      </c>
      <c r="W8" s="285"/>
      <c r="X8" s="285"/>
      <c r="Y8" s="285">
        <f>(GİRİŞ!J18)</f>
        <v>23</v>
      </c>
      <c r="Z8" s="285"/>
      <c r="AA8" s="285"/>
      <c r="AB8" s="285">
        <f>(GİRİŞ!K18)</f>
        <v>93</v>
      </c>
      <c r="AC8" s="285"/>
      <c r="AD8" s="285"/>
      <c r="AE8" s="285">
        <f>(GİRİŞ!L18)</f>
        <v>23</v>
      </c>
      <c r="AF8" s="285"/>
      <c r="AG8" s="285"/>
      <c r="AH8" s="12"/>
      <c r="AI8" s="285">
        <f>(GİRİŞ!M18)</f>
        <v>93</v>
      </c>
      <c r="AJ8" s="348"/>
      <c r="AK8" s="348"/>
      <c r="AL8" s="285">
        <f>(GİRİŞ!N18)</f>
        <v>93</v>
      </c>
      <c r="AM8" s="285"/>
      <c r="AN8" s="285"/>
      <c r="AO8" s="285">
        <f>(GİRİŞ!O18)</f>
        <v>93</v>
      </c>
      <c r="AP8" s="285"/>
      <c r="AQ8" s="285"/>
      <c r="AR8" s="285">
        <f>(GİRİŞ!P18)</f>
        <v>93</v>
      </c>
      <c r="AS8" s="285"/>
      <c r="AT8" s="285"/>
      <c r="AU8" s="285">
        <f>(GİRİŞ!Q18)</f>
        <v>93</v>
      </c>
      <c r="AV8" s="285"/>
      <c r="AW8" s="285"/>
      <c r="AX8" s="285">
        <f>(GİRİŞ!R18)</f>
        <v>23</v>
      </c>
      <c r="AY8" s="285"/>
      <c r="AZ8" s="285"/>
      <c r="BA8" s="351" t="str">
        <f>(GİRİŞ!S18)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(GİRİŞ!T18)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(GİRİŞ!U18)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(GİRİŞ!W18)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(GİRİŞ!V18)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(GİRİŞ!C18)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(GİRİŞ!X18)</f>
        <v>0</v>
      </c>
      <c r="K38" s="377"/>
      <c r="L38" s="377"/>
      <c r="M38" s="378">
        <f>(GİRİŞ!Y18)</f>
        <v>0</v>
      </c>
      <c r="N38" s="378"/>
      <c r="O38" s="378">
        <f>(GİRİŞ!Z18)</f>
        <v>0</v>
      </c>
      <c r="P38" s="378"/>
      <c r="Q38" s="379">
        <f>(GİRİŞ!AA18)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(GİRİŞ!B18)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(GİRİŞ!D18)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jhRcXDyLXiL8wgA1Wx71zDITn2eswAqySixl1CXzk37NtbvyKfS92WvjvcvoUupGwLJxNuuUhuYcfQ1uqDT9Aw==" saltValue="c57FU8jVAl13EPMGzWLVBw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N13:AS14"/>
    <mergeCell ref="AT13:AZ14"/>
    <mergeCell ref="A14:I14"/>
    <mergeCell ref="J14:L14"/>
    <mergeCell ref="M14:N14"/>
    <mergeCell ref="O14:P14"/>
    <mergeCell ref="Q14:T14"/>
    <mergeCell ref="U14:W14"/>
    <mergeCell ref="X12:Z14"/>
    <mergeCell ref="AA12:AC14"/>
    <mergeCell ref="A13:I13"/>
    <mergeCell ref="J13:L13"/>
    <mergeCell ref="M13:N13"/>
    <mergeCell ref="O13:P13"/>
    <mergeCell ref="Q13:T13"/>
    <mergeCell ref="U13:W13"/>
    <mergeCell ref="BA8:BD8"/>
    <mergeCell ref="A11:I11"/>
    <mergeCell ref="J11:L11"/>
    <mergeCell ref="M11:N11"/>
    <mergeCell ref="O11:P11"/>
    <mergeCell ref="Q11:T11"/>
    <mergeCell ref="U11:W11"/>
    <mergeCell ref="Y8:AA8"/>
    <mergeCell ref="AB8:AD8"/>
    <mergeCell ref="AE8:AG8"/>
    <mergeCell ref="AI8:AK8"/>
    <mergeCell ref="AL8:AN8"/>
    <mergeCell ref="AO8:AQ8"/>
    <mergeCell ref="X11:Z11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AU7:AW7"/>
    <mergeCell ref="AX7:AZ7"/>
    <mergeCell ref="A8:E8"/>
    <mergeCell ref="F8:J8"/>
    <mergeCell ref="K8:O8"/>
    <mergeCell ref="Q8:T8"/>
    <mergeCell ref="V8:X8"/>
    <mergeCell ref="AR8:AT8"/>
    <mergeCell ref="AU8:AW8"/>
    <mergeCell ref="AX8:AZ8"/>
    <mergeCell ref="AX1:BA1"/>
    <mergeCell ref="BB1:BD2"/>
    <mergeCell ref="AO4:AR4"/>
    <mergeCell ref="AT4:AY4"/>
    <mergeCell ref="BR4:BS4"/>
    <mergeCell ref="BT4:BU4"/>
    <mergeCell ref="A6:E7"/>
    <mergeCell ref="F6:J7"/>
    <mergeCell ref="K6:O7"/>
    <mergeCell ref="Q6:T7"/>
    <mergeCell ref="V6:AA6"/>
    <mergeCell ref="AB6:AG6"/>
    <mergeCell ref="AI6:AN6"/>
    <mergeCell ref="AO6:AT6"/>
    <mergeCell ref="AU6:AZ6"/>
    <mergeCell ref="BA6:BD7"/>
    <mergeCell ref="V7:X7"/>
    <mergeCell ref="Y7:AA7"/>
    <mergeCell ref="AB7:AD7"/>
    <mergeCell ref="AE7:AG7"/>
    <mergeCell ref="AI7:AK7"/>
    <mergeCell ref="AL7:AN7"/>
    <mergeCell ref="AO7:AQ7"/>
    <mergeCell ref="AR7:AT7"/>
  </mergeCells>
  <dataValidations count="3">
    <dataValidation type="list" allowBlank="1" showInputMessage="1" showErrorMessage="1" sqref="Q26:R26" xr:uid="{00000000-0002-0000-2A00-000000000000}">
      <formula1>$BP$1:$BP$3</formula1>
    </dataValidation>
    <dataValidation type="list" allowBlank="1" showInputMessage="1" showErrorMessage="1" sqref="Q14:T14" xr:uid="{00000000-0002-0000-2A00-000001000000}">
      <formula1>$BN$1:$BN$5</formula1>
    </dataValidation>
    <dataValidation type="list" allowBlank="1" showInputMessage="1" showErrorMessage="1" sqref="Q13:T13" xr:uid="{00000000-0002-0000-2A00-000002000000}">
      <formula1>$BO$1:$BO$5</formula1>
    </dataValidation>
  </dataValidations>
  <hyperlinks>
    <hyperlink ref="BB1:BD2" location="GİRİŞ!A1" display="GİRİŞ!A1" xr:uid="{00000000-0004-0000-2A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ayfa34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16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(GİRİŞ!E19)</f>
        <v>0</v>
      </c>
      <c r="B8" s="298"/>
      <c r="C8" s="298"/>
      <c r="D8" s="298"/>
      <c r="E8" s="298"/>
      <c r="F8" s="298">
        <f>(GİRİŞ!F19)</f>
        <v>0</v>
      </c>
      <c r="G8" s="298"/>
      <c r="H8" s="298"/>
      <c r="I8" s="298"/>
      <c r="J8" s="298"/>
      <c r="K8" s="298">
        <f>(GİRİŞ!G19)</f>
        <v>0</v>
      </c>
      <c r="L8" s="298"/>
      <c r="M8" s="298"/>
      <c r="N8" s="298"/>
      <c r="O8" s="298"/>
      <c r="P8" s="3"/>
      <c r="Q8" s="299">
        <f>(GİRİŞ!H19)</f>
        <v>0</v>
      </c>
      <c r="R8" s="299"/>
      <c r="S8" s="299"/>
      <c r="T8" s="299"/>
      <c r="U8" s="12"/>
      <c r="V8" s="285">
        <f>(GİRİŞ!I19)</f>
        <v>93</v>
      </c>
      <c r="W8" s="285"/>
      <c r="X8" s="285"/>
      <c r="Y8" s="285">
        <f>(GİRİŞ!J19)</f>
        <v>23</v>
      </c>
      <c r="Z8" s="285"/>
      <c r="AA8" s="285"/>
      <c r="AB8" s="285">
        <f>(GİRİŞ!K19)</f>
        <v>93</v>
      </c>
      <c r="AC8" s="285"/>
      <c r="AD8" s="285"/>
      <c r="AE8" s="285">
        <f>(GİRİŞ!L19)</f>
        <v>23</v>
      </c>
      <c r="AF8" s="285"/>
      <c r="AG8" s="285"/>
      <c r="AH8" s="12"/>
      <c r="AI8" s="285">
        <f>(GİRİŞ!M19)</f>
        <v>93</v>
      </c>
      <c r="AJ8" s="348"/>
      <c r="AK8" s="348"/>
      <c r="AL8" s="285">
        <f>(GİRİŞ!N19)</f>
        <v>93</v>
      </c>
      <c r="AM8" s="285"/>
      <c r="AN8" s="285"/>
      <c r="AO8" s="285">
        <f>(GİRİŞ!O19)</f>
        <v>93</v>
      </c>
      <c r="AP8" s="285"/>
      <c r="AQ8" s="285"/>
      <c r="AR8" s="285">
        <f>(GİRİŞ!P19)</f>
        <v>93</v>
      </c>
      <c r="AS8" s="285"/>
      <c r="AT8" s="285"/>
      <c r="AU8" s="285">
        <f>(GİRİŞ!Q19)</f>
        <v>93</v>
      </c>
      <c r="AV8" s="285"/>
      <c r="AW8" s="285"/>
      <c r="AX8" s="285">
        <f>(GİRİŞ!R19)</f>
        <v>23</v>
      </c>
      <c r="AY8" s="285"/>
      <c r="AZ8" s="285"/>
      <c r="BA8" s="351" t="str">
        <f>(GİRİŞ!S19)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(GİRİŞ!T19)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(GİRİŞ!U19)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(GİRİŞ!W19)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(GİRİŞ!V19)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(GİRİŞ!C19)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(GİRİŞ!X19)</f>
        <v>0</v>
      </c>
      <c r="K38" s="377"/>
      <c r="L38" s="377"/>
      <c r="M38" s="378">
        <f>(GİRİŞ!Y19)</f>
        <v>0</v>
      </c>
      <c r="N38" s="378"/>
      <c r="O38" s="378">
        <f>(GİRİŞ!Z19)</f>
        <v>0</v>
      </c>
      <c r="P38" s="378"/>
      <c r="Q38" s="379">
        <f>(GİRİŞ!AA19)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(GİRİŞ!B19)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(GİRİŞ!D19)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iV0qqP2zoijs9NkvnaNm8WDa7CLAEqHZakSbRZIm6Ca3Jq2VLmtK+QyF4QB44jq8ikOUh1OnhwRHBrKbkxxqtQ==" saltValue="86TBTwKVHMmfPe0znDYhlQ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R4:BS4"/>
    <mergeCell ref="BT4:BU4"/>
    <mergeCell ref="AI6:AN6"/>
    <mergeCell ref="AO6:AT6"/>
    <mergeCell ref="AU6:AZ6"/>
    <mergeCell ref="BA6:BD7"/>
    <mergeCell ref="AR7:AT7"/>
    <mergeCell ref="AU7:AW7"/>
    <mergeCell ref="AX7:AZ7"/>
    <mergeCell ref="AB7:AD7"/>
    <mergeCell ref="AE7:AG7"/>
    <mergeCell ref="AI7:AK7"/>
    <mergeCell ref="AL7:AN7"/>
    <mergeCell ref="V6:AA6"/>
    <mergeCell ref="AB6:AG6"/>
    <mergeCell ref="AO7:AQ7"/>
    <mergeCell ref="AX1:BA1"/>
    <mergeCell ref="BB1:BD2"/>
    <mergeCell ref="AO4:AR4"/>
    <mergeCell ref="AT4:AY4"/>
    <mergeCell ref="A8:E8"/>
    <mergeCell ref="F8:J8"/>
    <mergeCell ref="K8:O8"/>
    <mergeCell ref="Q8:T8"/>
    <mergeCell ref="V8:X8"/>
    <mergeCell ref="Y8:AA8"/>
    <mergeCell ref="A6:E7"/>
    <mergeCell ref="F6:J7"/>
    <mergeCell ref="K6:O7"/>
    <mergeCell ref="Q6:T7"/>
    <mergeCell ref="V7:X7"/>
    <mergeCell ref="Y7:AA7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X11:Z11"/>
    <mergeCell ref="AB8:AD8"/>
    <mergeCell ref="AE8:AG8"/>
    <mergeCell ref="AI8:AK8"/>
    <mergeCell ref="AL8:AN8"/>
    <mergeCell ref="AO8:AQ8"/>
    <mergeCell ref="AR8:AT8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X12:Z14"/>
    <mergeCell ref="AN13:AS14"/>
    <mergeCell ref="AT13:AZ14"/>
    <mergeCell ref="A14:I14"/>
    <mergeCell ref="J14:L14"/>
    <mergeCell ref="M14:N14"/>
    <mergeCell ref="O14:P14"/>
    <mergeCell ref="Q14:T14"/>
    <mergeCell ref="U14:W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</mergeCells>
  <dataValidations count="3">
    <dataValidation type="list" allowBlank="1" showInputMessage="1" showErrorMessage="1" sqref="Q13:T13" xr:uid="{00000000-0002-0000-2B00-000000000000}">
      <formula1>$BO$1:$BO$5</formula1>
    </dataValidation>
    <dataValidation type="list" allowBlank="1" showInputMessage="1" showErrorMessage="1" sqref="Q14:T14" xr:uid="{00000000-0002-0000-2B00-000001000000}">
      <formula1>$BN$1:$BN$5</formula1>
    </dataValidation>
    <dataValidation type="list" allowBlank="1" showInputMessage="1" showErrorMessage="1" sqref="Q26:R26" xr:uid="{00000000-0002-0000-2B00-000002000000}">
      <formula1>$BP$1:$BP$3</formula1>
    </dataValidation>
  </dataValidations>
  <hyperlinks>
    <hyperlink ref="BB1:BD2" location="GİRİŞ!A1" display="GİRİŞ!A1" xr:uid="{00000000-0004-0000-2B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ayfa36">
    <tabColor rgb="FF92D050"/>
  </sheetPr>
  <dimension ref="A1:CF41"/>
  <sheetViews>
    <sheetView showGridLines="0" zoomScale="85" zoomScaleNormal="85" workbookViewId="0">
      <pane ySplit="8" topLeftCell="A10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17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(GİRİŞ!E20)</f>
        <v>0</v>
      </c>
      <c r="B8" s="298"/>
      <c r="C8" s="298"/>
      <c r="D8" s="298"/>
      <c r="E8" s="298"/>
      <c r="F8" s="298">
        <f>(GİRİŞ!F20)</f>
        <v>0</v>
      </c>
      <c r="G8" s="298"/>
      <c r="H8" s="298"/>
      <c r="I8" s="298"/>
      <c r="J8" s="298"/>
      <c r="K8" s="298">
        <f>(GİRİŞ!G20)</f>
        <v>0</v>
      </c>
      <c r="L8" s="298"/>
      <c r="M8" s="298"/>
      <c r="N8" s="298"/>
      <c r="O8" s="298"/>
      <c r="P8" s="3"/>
      <c r="Q8" s="299">
        <f>(GİRİŞ!H20)</f>
        <v>0</v>
      </c>
      <c r="R8" s="299"/>
      <c r="S8" s="299"/>
      <c r="T8" s="299"/>
      <c r="U8" s="12"/>
      <c r="V8" s="285">
        <f>(GİRİŞ!I20)</f>
        <v>93</v>
      </c>
      <c r="W8" s="285"/>
      <c r="X8" s="285"/>
      <c r="Y8" s="285">
        <f>(GİRİŞ!J20)</f>
        <v>23</v>
      </c>
      <c r="Z8" s="285"/>
      <c r="AA8" s="285"/>
      <c r="AB8" s="285">
        <f>(GİRİŞ!K20)</f>
        <v>93</v>
      </c>
      <c r="AC8" s="285"/>
      <c r="AD8" s="285"/>
      <c r="AE8" s="285">
        <f>(GİRİŞ!L20)</f>
        <v>23</v>
      </c>
      <c r="AF8" s="285"/>
      <c r="AG8" s="285"/>
      <c r="AH8" s="12"/>
      <c r="AI8" s="285">
        <f>(GİRİŞ!M20)</f>
        <v>93</v>
      </c>
      <c r="AJ8" s="348"/>
      <c r="AK8" s="348"/>
      <c r="AL8" s="285">
        <f>(GİRİŞ!N20)</f>
        <v>93</v>
      </c>
      <c r="AM8" s="285"/>
      <c r="AN8" s="285"/>
      <c r="AO8" s="285">
        <f>(GİRİŞ!O20)</f>
        <v>93</v>
      </c>
      <c r="AP8" s="285"/>
      <c r="AQ8" s="285"/>
      <c r="AR8" s="285">
        <f>(GİRİŞ!P20)</f>
        <v>93</v>
      </c>
      <c r="AS8" s="285"/>
      <c r="AT8" s="285"/>
      <c r="AU8" s="285">
        <f>(GİRİŞ!Q20)</f>
        <v>93</v>
      </c>
      <c r="AV8" s="285"/>
      <c r="AW8" s="285"/>
      <c r="AX8" s="285">
        <f>(GİRİŞ!R20)</f>
        <v>23</v>
      </c>
      <c r="AY8" s="285"/>
      <c r="AZ8" s="285"/>
      <c r="BA8" s="351" t="str">
        <f>(GİRİŞ!S20)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(GİRİŞ!T20)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(GİRİŞ!U20)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(GİRİŞ!W20)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(GİRİŞ!V20)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(GİRİŞ!C20)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(GİRİŞ!X20)</f>
        <v>0</v>
      </c>
      <c r="K38" s="377"/>
      <c r="L38" s="377"/>
      <c r="M38" s="378">
        <f>(GİRİŞ!Y20)</f>
        <v>0</v>
      </c>
      <c r="N38" s="378"/>
      <c r="O38" s="378">
        <f>(GİRİŞ!Z20)</f>
        <v>0</v>
      </c>
      <c r="P38" s="378"/>
      <c r="Q38" s="379">
        <f>(GİRİŞ!AA20)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(GİRİŞ!B20)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(GİRİŞ!D20)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wil0104xNYyLp758mTkR7m3uBmrk94KGZPUcQYpKdI/cxoKQGbonQ13QX2N0OTgLfxWm9mEwqt85aWD+SEniDQ==" saltValue="7HUAyvvJyB38/YkMVWUPmQ==" spinCount="100000" sheet="1" objects="1" scenarios="1"/>
  <customSheetViews>
    <customSheetView guid="{E99924FF-40BE-437C-B107-39FDD9B81D77}" scale="85" showGridLines="0" hiddenColumns="1">
      <pane ySplit="8" topLeftCell="A10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R4:BS4"/>
    <mergeCell ref="BT4:BU4"/>
    <mergeCell ref="AI6:AN6"/>
    <mergeCell ref="AO6:AT6"/>
    <mergeCell ref="AU6:AZ6"/>
    <mergeCell ref="BA6:BD7"/>
    <mergeCell ref="AR7:AT7"/>
    <mergeCell ref="AU7:AW7"/>
    <mergeCell ref="AX7:AZ7"/>
    <mergeCell ref="AB7:AD7"/>
    <mergeCell ref="AE7:AG7"/>
    <mergeCell ref="AI7:AK7"/>
    <mergeCell ref="AL7:AN7"/>
    <mergeCell ref="V6:AA6"/>
    <mergeCell ref="AB6:AG6"/>
    <mergeCell ref="AO7:AQ7"/>
    <mergeCell ref="AX1:BA1"/>
    <mergeCell ref="BB1:BD2"/>
    <mergeCell ref="AO4:AR4"/>
    <mergeCell ref="AT4:AY4"/>
    <mergeCell ref="A8:E8"/>
    <mergeCell ref="F8:J8"/>
    <mergeCell ref="K8:O8"/>
    <mergeCell ref="Q8:T8"/>
    <mergeCell ref="V8:X8"/>
    <mergeCell ref="Y8:AA8"/>
    <mergeCell ref="A6:E7"/>
    <mergeCell ref="F6:J7"/>
    <mergeCell ref="K6:O7"/>
    <mergeCell ref="Q6:T7"/>
    <mergeCell ref="V7:X7"/>
    <mergeCell ref="Y7:AA7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X11:Z11"/>
    <mergeCell ref="AB8:AD8"/>
    <mergeCell ref="AE8:AG8"/>
    <mergeCell ref="AI8:AK8"/>
    <mergeCell ref="AL8:AN8"/>
    <mergeCell ref="AO8:AQ8"/>
    <mergeCell ref="AR8:AT8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X12:Z14"/>
    <mergeCell ref="AN13:AS14"/>
    <mergeCell ref="AT13:AZ14"/>
    <mergeCell ref="A14:I14"/>
    <mergeCell ref="J14:L14"/>
    <mergeCell ref="M14:N14"/>
    <mergeCell ref="O14:P14"/>
    <mergeCell ref="Q14:T14"/>
    <mergeCell ref="U14:W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</mergeCells>
  <dataValidations count="3">
    <dataValidation type="list" allowBlank="1" showInputMessage="1" showErrorMessage="1" sqref="Q26:R26" xr:uid="{00000000-0002-0000-2C00-000000000000}">
      <formula1>$BP$1:$BP$3</formula1>
    </dataValidation>
    <dataValidation type="list" allowBlank="1" showInputMessage="1" showErrorMessage="1" sqref="Q14:T14" xr:uid="{00000000-0002-0000-2C00-000001000000}">
      <formula1>$BN$1:$BN$5</formula1>
    </dataValidation>
    <dataValidation type="list" allowBlank="1" showInputMessage="1" showErrorMessage="1" sqref="Q13:T13" xr:uid="{00000000-0002-0000-2C00-000002000000}">
      <formula1>$BO$1:$BO$5</formula1>
    </dataValidation>
  </dataValidations>
  <hyperlinks>
    <hyperlink ref="BB1:BD2" location="GİRİŞ!A1" display="GİRİŞ!A1" xr:uid="{00000000-0004-0000-2C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ayfa38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18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(GİRİŞ!E21)</f>
        <v>0</v>
      </c>
      <c r="B8" s="298"/>
      <c r="C8" s="298"/>
      <c r="D8" s="298"/>
      <c r="E8" s="298"/>
      <c r="F8" s="298">
        <f>(GİRİŞ!F21)</f>
        <v>0</v>
      </c>
      <c r="G8" s="298"/>
      <c r="H8" s="298"/>
      <c r="I8" s="298"/>
      <c r="J8" s="298"/>
      <c r="K8" s="298">
        <f>(GİRİŞ!G21)</f>
        <v>0</v>
      </c>
      <c r="L8" s="298"/>
      <c r="M8" s="298"/>
      <c r="N8" s="298"/>
      <c r="O8" s="298"/>
      <c r="P8" s="3"/>
      <c r="Q8" s="299">
        <f>(GİRİŞ!H21)</f>
        <v>0</v>
      </c>
      <c r="R8" s="299"/>
      <c r="S8" s="299"/>
      <c r="T8" s="299"/>
      <c r="U8" s="12"/>
      <c r="V8" s="285">
        <f>(GİRİŞ!I21)</f>
        <v>93</v>
      </c>
      <c r="W8" s="285"/>
      <c r="X8" s="285"/>
      <c r="Y8" s="285">
        <f>(GİRİŞ!J21)</f>
        <v>23</v>
      </c>
      <c r="Z8" s="285"/>
      <c r="AA8" s="285"/>
      <c r="AB8" s="285">
        <f>(GİRİŞ!K21)</f>
        <v>93</v>
      </c>
      <c r="AC8" s="285"/>
      <c r="AD8" s="285"/>
      <c r="AE8" s="285">
        <f>(GİRİŞ!L21)</f>
        <v>23</v>
      </c>
      <c r="AF8" s="285"/>
      <c r="AG8" s="285"/>
      <c r="AH8" s="12"/>
      <c r="AI8" s="285">
        <f>(GİRİŞ!M21)</f>
        <v>93</v>
      </c>
      <c r="AJ8" s="348"/>
      <c r="AK8" s="348"/>
      <c r="AL8" s="285">
        <f>(GİRİŞ!N21)</f>
        <v>93</v>
      </c>
      <c r="AM8" s="285"/>
      <c r="AN8" s="285"/>
      <c r="AO8" s="285">
        <f>(GİRİŞ!O21)</f>
        <v>93</v>
      </c>
      <c r="AP8" s="285"/>
      <c r="AQ8" s="285"/>
      <c r="AR8" s="285">
        <f>(GİRİŞ!P21)</f>
        <v>93</v>
      </c>
      <c r="AS8" s="285"/>
      <c r="AT8" s="285"/>
      <c r="AU8" s="285">
        <f>(GİRİŞ!Q21)</f>
        <v>93</v>
      </c>
      <c r="AV8" s="285"/>
      <c r="AW8" s="285"/>
      <c r="AX8" s="285">
        <f>(GİRİŞ!R21)</f>
        <v>23</v>
      </c>
      <c r="AY8" s="285"/>
      <c r="AZ8" s="285"/>
      <c r="BA8" s="351" t="str">
        <f>(GİRİŞ!S21)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(GİRİŞ!T21)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(GİRİŞ!U21)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(GİRİŞ!W21)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(GİRİŞ!V21)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(GİRİŞ!C21)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(GİRİŞ!X21)</f>
        <v>0</v>
      </c>
      <c r="K38" s="377"/>
      <c r="L38" s="377"/>
      <c r="M38" s="378">
        <f>(GİRİŞ!Y21)</f>
        <v>0</v>
      </c>
      <c r="N38" s="378"/>
      <c r="O38" s="378">
        <f>(GİRİŞ!Z21)</f>
        <v>0</v>
      </c>
      <c r="P38" s="378"/>
      <c r="Q38" s="379">
        <f>(GİRİŞ!AA21)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(GİRİŞ!B21)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(GİRİŞ!D21)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/pO7wrf76fOgpvVmB/gOTajXRXYdBcLtyZkJQ37e392MhA6SLSeT0si1A6XM62pNcXuSk/qbhE5sCMpMIkV2wA==" saltValue="fcgaeoNrz3ggwZFaTbFqtQ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R4:BS4"/>
    <mergeCell ref="BT4:BU4"/>
    <mergeCell ref="AI6:AN6"/>
    <mergeCell ref="AO6:AT6"/>
    <mergeCell ref="AU6:AZ6"/>
    <mergeCell ref="BA6:BD7"/>
    <mergeCell ref="AR7:AT7"/>
    <mergeCell ref="AU7:AW7"/>
    <mergeCell ref="AX7:AZ7"/>
    <mergeCell ref="AB7:AD7"/>
    <mergeCell ref="AE7:AG7"/>
    <mergeCell ref="AI7:AK7"/>
    <mergeCell ref="AL7:AN7"/>
    <mergeCell ref="V6:AA6"/>
    <mergeCell ref="AB6:AG6"/>
    <mergeCell ref="AO7:AQ7"/>
    <mergeCell ref="AX1:BA1"/>
    <mergeCell ref="BB1:BD2"/>
    <mergeCell ref="AO4:AR4"/>
    <mergeCell ref="AT4:AY4"/>
    <mergeCell ref="A8:E8"/>
    <mergeCell ref="F8:J8"/>
    <mergeCell ref="K8:O8"/>
    <mergeCell ref="Q8:T8"/>
    <mergeCell ref="V8:X8"/>
    <mergeCell ref="Y8:AA8"/>
    <mergeCell ref="A6:E7"/>
    <mergeCell ref="F6:J7"/>
    <mergeCell ref="K6:O7"/>
    <mergeCell ref="Q6:T7"/>
    <mergeCell ref="V7:X7"/>
    <mergeCell ref="Y7:AA7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X11:Z11"/>
    <mergeCell ref="AB8:AD8"/>
    <mergeCell ref="AE8:AG8"/>
    <mergeCell ref="AI8:AK8"/>
    <mergeCell ref="AL8:AN8"/>
    <mergeCell ref="AO8:AQ8"/>
    <mergeCell ref="AR8:AT8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X12:Z14"/>
    <mergeCell ref="AN13:AS14"/>
    <mergeCell ref="AT13:AZ14"/>
    <mergeCell ref="A14:I14"/>
    <mergeCell ref="J14:L14"/>
    <mergeCell ref="M14:N14"/>
    <mergeCell ref="O14:P14"/>
    <mergeCell ref="Q14:T14"/>
    <mergeCell ref="U14:W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</mergeCells>
  <dataValidations count="3">
    <dataValidation type="list" allowBlank="1" showInputMessage="1" showErrorMessage="1" sqref="Q13:T13" xr:uid="{00000000-0002-0000-2D00-000000000000}">
      <formula1>$BO$1:$BO$5</formula1>
    </dataValidation>
    <dataValidation type="list" allowBlank="1" showInputMessage="1" showErrorMessage="1" sqref="Q14:T14" xr:uid="{00000000-0002-0000-2D00-000001000000}">
      <formula1>$BN$1:$BN$5</formula1>
    </dataValidation>
    <dataValidation type="list" allowBlank="1" showInputMessage="1" showErrorMessage="1" sqref="Q26:R26" xr:uid="{00000000-0002-0000-2D00-000002000000}">
      <formula1>$BP$1:$BP$3</formula1>
    </dataValidation>
  </dataValidations>
  <hyperlinks>
    <hyperlink ref="BB1:BD2" location="GİRİŞ!A1" display="GİRİŞ!A1" xr:uid="{00000000-0004-0000-2D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ayfa40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19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(GİRİŞ!E22)</f>
        <v>0</v>
      </c>
      <c r="B8" s="298"/>
      <c r="C8" s="298"/>
      <c r="D8" s="298"/>
      <c r="E8" s="298"/>
      <c r="F8" s="298">
        <f>(GİRİŞ!F22)</f>
        <v>0</v>
      </c>
      <c r="G8" s="298"/>
      <c r="H8" s="298"/>
      <c r="I8" s="298"/>
      <c r="J8" s="298"/>
      <c r="K8" s="298">
        <f>(GİRİŞ!G22)</f>
        <v>0</v>
      </c>
      <c r="L8" s="298"/>
      <c r="M8" s="298"/>
      <c r="N8" s="298"/>
      <c r="O8" s="298"/>
      <c r="P8" s="3"/>
      <c r="Q8" s="299">
        <f>(GİRİŞ!H22)</f>
        <v>0</v>
      </c>
      <c r="R8" s="299"/>
      <c r="S8" s="299"/>
      <c r="T8" s="299"/>
      <c r="U8" s="12"/>
      <c r="V8" s="285">
        <f>(GİRİŞ!I22)</f>
        <v>93</v>
      </c>
      <c r="W8" s="285"/>
      <c r="X8" s="285"/>
      <c r="Y8" s="285">
        <f>(GİRİŞ!J22)</f>
        <v>23</v>
      </c>
      <c r="Z8" s="285"/>
      <c r="AA8" s="285"/>
      <c r="AB8" s="285">
        <f>(GİRİŞ!K22)</f>
        <v>93</v>
      </c>
      <c r="AC8" s="285"/>
      <c r="AD8" s="285"/>
      <c r="AE8" s="285">
        <f>(GİRİŞ!L22)</f>
        <v>23</v>
      </c>
      <c r="AF8" s="285"/>
      <c r="AG8" s="285"/>
      <c r="AH8" s="12"/>
      <c r="AI8" s="285">
        <f>(GİRİŞ!M22)</f>
        <v>93</v>
      </c>
      <c r="AJ8" s="348"/>
      <c r="AK8" s="348"/>
      <c r="AL8" s="285">
        <f>(GİRİŞ!N22)</f>
        <v>93</v>
      </c>
      <c r="AM8" s="285"/>
      <c r="AN8" s="285"/>
      <c r="AO8" s="285">
        <f>(GİRİŞ!O22)</f>
        <v>93</v>
      </c>
      <c r="AP8" s="285"/>
      <c r="AQ8" s="285"/>
      <c r="AR8" s="285">
        <f>(GİRİŞ!P22)</f>
        <v>93</v>
      </c>
      <c r="AS8" s="285"/>
      <c r="AT8" s="285"/>
      <c r="AU8" s="285">
        <f>(GİRİŞ!Q22)</f>
        <v>93</v>
      </c>
      <c r="AV8" s="285"/>
      <c r="AW8" s="285"/>
      <c r="AX8" s="285">
        <f>(GİRİŞ!R22)</f>
        <v>23</v>
      </c>
      <c r="AY8" s="285"/>
      <c r="AZ8" s="285"/>
      <c r="BA8" s="351" t="str">
        <f>(GİRİŞ!S22)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(GİRİŞ!T22)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(GİRİŞ!U22)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(GİRİŞ!W22)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(GİRİŞ!V22)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(GİRİŞ!C22)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(GİRİŞ!X22)</f>
        <v>0</v>
      </c>
      <c r="K38" s="377"/>
      <c r="L38" s="377"/>
      <c r="M38" s="378">
        <f>(GİRİŞ!Y22)</f>
        <v>0</v>
      </c>
      <c r="N38" s="378"/>
      <c r="O38" s="378">
        <f>(GİRİŞ!Z22)</f>
        <v>0</v>
      </c>
      <c r="P38" s="378"/>
      <c r="Q38" s="379">
        <f>(GİRİŞ!AA22)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(GİRİŞ!B22)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(GİRİŞ!D22)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4mqKDoh7Nqdh6Zlas+m+XuAPP3qx72Mv8GSsQNHJRoOEiaMdIRh4O3rjbD+6wthySH0NiaGq8dXjnG2orJPuhw==" saltValue="Zc3DYhaw9Qp8M/8upLwVDQ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R4:BS4"/>
    <mergeCell ref="BT4:BU4"/>
    <mergeCell ref="AI6:AN6"/>
    <mergeCell ref="AO6:AT6"/>
    <mergeCell ref="AU6:AZ6"/>
    <mergeCell ref="BA6:BD7"/>
    <mergeCell ref="AR7:AT7"/>
    <mergeCell ref="AU7:AW7"/>
    <mergeCell ref="AX7:AZ7"/>
    <mergeCell ref="AB7:AD7"/>
    <mergeCell ref="AE7:AG7"/>
    <mergeCell ref="AI7:AK7"/>
    <mergeCell ref="AL7:AN7"/>
    <mergeCell ref="V6:AA6"/>
    <mergeCell ref="AB6:AG6"/>
    <mergeCell ref="AO7:AQ7"/>
    <mergeCell ref="AX1:BA1"/>
    <mergeCell ref="BB1:BD2"/>
    <mergeCell ref="AO4:AR4"/>
    <mergeCell ref="AT4:AY4"/>
    <mergeCell ref="A8:E8"/>
    <mergeCell ref="F8:J8"/>
    <mergeCell ref="K8:O8"/>
    <mergeCell ref="Q8:T8"/>
    <mergeCell ref="V8:X8"/>
    <mergeCell ref="Y8:AA8"/>
    <mergeCell ref="A6:E7"/>
    <mergeCell ref="F6:J7"/>
    <mergeCell ref="K6:O7"/>
    <mergeCell ref="Q6:T7"/>
    <mergeCell ref="V7:X7"/>
    <mergeCell ref="Y7:AA7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X11:Z11"/>
    <mergeCell ref="AB8:AD8"/>
    <mergeCell ref="AE8:AG8"/>
    <mergeCell ref="AI8:AK8"/>
    <mergeCell ref="AL8:AN8"/>
    <mergeCell ref="AO8:AQ8"/>
    <mergeCell ref="AR8:AT8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X12:Z14"/>
    <mergeCell ref="AN13:AS14"/>
    <mergeCell ref="AT13:AZ14"/>
    <mergeCell ref="A14:I14"/>
    <mergeCell ref="J14:L14"/>
    <mergeCell ref="M14:N14"/>
    <mergeCell ref="O14:P14"/>
    <mergeCell ref="Q14:T14"/>
    <mergeCell ref="U14:W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</mergeCells>
  <dataValidations count="3">
    <dataValidation type="list" allowBlank="1" showInputMessage="1" showErrorMessage="1" sqref="Q26:R26" xr:uid="{00000000-0002-0000-2E00-000000000000}">
      <formula1>$BP$1:$BP$3</formula1>
    </dataValidation>
    <dataValidation type="list" allowBlank="1" showInputMessage="1" showErrorMessage="1" sqref="Q14:T14" xr:uid="{00000000-0002-0000-2E00-000001000000}">
      <formula1>$BN$1:$BN$5</formula1>
    </dataValidation>
    <dataValidation type="list" allowBlank="1" showInputMessage="1" showErrorMessage="1" sqref="Q13:T13" xr:uid="{00000000-0002-0000-2E00-000002000000}">
      <formula1>$BO$1:$BO$5</formula1>
    </dataValidation>
  </dataValidations>
  <hyperlinks>
    <hyperlink ref="BB1:BD2" location="GİRİŞ!A1" display="GİRİŞ!A1" xr:uid="{00000000-0004-0000-2E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ayfa42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20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(GİRİŞ!E23)</f>
        <v>0</v>
      </c>
      <c r="B8" s="298"/>
      <c r="C8" s="298"/>
      <c r="D8" s="298"/>
      <c r="E8" s="298"/>
      <c r="F8" s="298">
        <f>(GİRİŞ!F23)</f>
        <v>0</v>
      </c>
      <c r="G8" s="298"/>
      <c r="H8" s="298"/>
      <c r="I8" s="298"/>
      <c r="J8" s="298"/>
      <c r="K8" s="298">
        <f>(GİRİŞ!G23)</f>
        <v>0</v>
      </c>
      <c r="L8" s="298"/>
      <c r="M8" s="298"/>
      <c r="N8" s="298"/>
      <c r="O8" s="298"/>
      <c r="P8" s="3"/>
      <c r="Q8" s="299">
        <f>(GİRİŞ!H23)</f>
        <v>0</v>
      </c>
      <c r="R8" s="299"/>
      <c r="S8" s="299"/>
      <c r="T8" s="299"/>
      <c r="U8" s="12"/>
      <c r="V8" s="285">
        <f>(GİRİŞ!I23)</f>
        <v>93</v>
      </c>
      <c r="W8" s="285"/>
      <c r="X8" s="285"/>
      <c r="Y8" s="285">
        <f>(GİRİŞ!J23)</f>
        <v>23</v>
      </c>
      <c r="Z8" s="285"/>
      <c r="AA8" s="285"/>
      <c r="AB8" s="285">
        <f>(GİRİŞ!K23)</f>
        <v>93</v>
      </c>
      <c r="AC8" s="285"/>
      <c r="AD8" s="285"/>
      <c r="AE8" s="285">
        <f>(GİRİŞ!L23)</f>
        <v>23</v>
      </c>
      <c r="AF8" s="285"/>
      <c r="AG8" s="285"/>
      <c r="AH8" s="12"/>
      <c r="AI8" s="285">
        <f>(GİRİŞ!M23)</f>
        <v>93</v>
      </c>
      <c r="AJ8" s="348"/>
      <c r="AK8" s="348"/>
      <c r="AL8" s="285">
        <f>(GİRİŞ!N23)</f>
        <v>93</v>
      </c>
      <c r="AM8" s="285"/>
      <c r="AN8" s="285"/>
      <c r="AO8" s="285">
        <f>(GİRİŞ!O23)</f>
        <v>93</v>
      </c>
      <c r="AP8" s="285"/>
      <c r="AQ8" s="285"/>
      <c r="AR8" s="285">
        <f>(GİRİŞ!P23)</f>
        <v>93</v>
      </c>
      <c r="AS8" s="285"/>
      <c r="AT8" s="285"/>
      <c r="AU8" s="285">
        <f>(GİRİŞ!Q23)</f>
        <v>93</v>
      </c>
      <c r="AV8" s="285"/>
      <c r="AW8" s="285"/>
      <c r="AX8" s="285">
        <f>(GİRİŞ!R23)</f>
        <v>23</v>
      </c>
      <c r="AY8" s="285"/>
      <c r="AZ8" s="285"/>
      <c r="BA8" s="351" t="str">
        <f>(GİRİŞ!S23)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(GİRİŞ!T23)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(GİRİŞ!U23)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(GİRİŞ!W23)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(GİRİŞ!V23)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(GİRİŞ!C23)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(GİRİŞ!X23)</f>
        <v>0</v>
      </c>
      <c r="K38" s="377"/>
      <c r="L38" s="377"/>
      <c r="M38" s="378">
        <f>(GİRİŞ!Y23)</f>
        <v>0</v>
      </c>
      <c r="N38" s="378"/>
      <c r="O38" s="378">
        <f>(GİRİŞ!Z23)</f>
        <v>0</v>
      </c>
      <c r="P38" s="378"/>
      <c r="Q38" s="379">
        <f>(GİRİŞ!AA23)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(GİRİŞ!B23)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(GİRİŞ!D23)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mLnhir0fj7zK7d/pJe/os4DeStd7aJovy4MwtyTjLHDGjzz+ivR/PvxL0KVDhCuBbyQmpypGGsVwsm/q+8Z2vA==" saltValue="Th6WOA0pbJN62HEJBvslTg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R4:BS4"/>
    <mergeCell ref="BT4:BU4"/>
    <mergeCell ref="AI6:AN6"/>
    <mergeCell ref="AO6:AT6"/>
    <mergeCell ref="AU6:AZ6"/>
    <mergeCell ref="BA6:BD7"/>
    <mergeCell ref="AR7:AT7"/>
    <mergeCell ref="AU7:AW7"/>
    <mergeCell ref="AX7:AZ7"/>
    <mergeCell ref="AB7:AD7"/>
    <mergeCell ref="AE7:AG7"/>
    <mergeCell ref="AI7:AK7"/>
    <mergeCell ref="AL7:AN7"/>
    <mergeCell ref="V6:AA6"/>
    <mergeCell ref="AB6:AG6"/>
    <mergeCell ref="AO7:AQ7"/>
    <mergeCell ref="AX1:BA1"/>
    <mergeCell ref="BB1:BD2"/>
    <mergeCell ref="AO4:AR4"/>
    <mergeCell ref="AT4:AY4"/>
    <mergeCell ref="A8:E8"/>
    <mergeCell ref="F8:J8"/>
    <mergeCell ref="K8:O8"/>
    <mergeCell ref="Q8:T8"/>
    <mergeCell ref="V8:X8"/>
    <mergeCell ref="Y8:AA8"/>
    <mergeCell ref="A6:E7"/>
    <mergeCell ref="F6:J7"/>
    <mergeCell ref="K6:O7"/>
    <mergeCell ref="Q6:T7"/>
    <mergeCell ref="V7:X7"/>
    <mergeCell ref="Y7:AA7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X11:Z11"/>
    <mergeCell ref="AB8:AD8"/>
    <mergeCell ref="AE8:AG8"/>
    <mergeCell ref="AI8:AK8"/>
    <mergeCell ref="AL8:AN8"/>
    <mergeCell ref="AO8:AQ8"/>
    <mergeCell ref="AR8:AT8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X12:Z14"/>
    <mergeCell ref="AN13:AS14"/>
    <mergeCell ref="AT13:AZ14"/>
    <mergeCell ref="A14:I14"/>
    <mergeCell ref="J14:L14"/>
    <mergeCell ref="M14:N14"/>
    <mergeCell ref="O14:P14"/>
    <mergeCell ref="Q14:T14"/>
    <mergeCell ref="U14:W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</mergeCells>
  <dataValidations count="3">
    <dataValidation type="list" allowBlank="1" showInputMessage="1" showErrorMessage="1" sqref="Q13:T13" xr:uid="{00000000-0002-0000-2F00-000000000000}">
      <formula1>$BO$1:$BO$5</formula1>
    </dataValidation>
    <dataValidation type="list" allowBlank="1" showInputMessage="1" showErrorMessage="1" sqref="Q14:T14" xr:uid="{00000000-0002-0000-2F00-000001000000}">
      <formula1>$BN$1:$BN$5</formula1>
    </dataValidation>
    <dataValidation type="list" allowBlank="1" showInputMessage="1" showErrorMessage="1" sqref="Q26:R26" xr:uid="{00000000-0002-0000-2F00-000002000000}">
      <formula1>$BP$1:$BP$3</formula1>
    </dataValidation>
  </dataValidations>
  <hyperlinks>
    <hyperlink ref="BB1:BD2" location="GİRİŞ!A1" display="GİRİŞ!A1" xr:uid="{00000000-0004-0000-2F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ayfa44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21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(GİRİŞ!E24)</f>
        <v>0</v>
      </c>
      <c r="B8" s="298"/>
      <c r="C8" s="298"/>
      <c r="D8" s="298"/>
      <c r="E8" s="298"/>
      <c r="F8" s="298">
        <f>(GİRİŞ!F24)</f>
        <v>0</v>
      </c>
      <c r="G8" s="298"/>
      <c r="H8" s="298"/>
      <c r="I8" s="298"/>
      <c r="J8" s="298"/>
      <c r="K8" s="298">
        <f>(GİRİŞ!G24)</f>
        <v>0</v>
      </c>
      <c r="L8" s="298"/>
      <c r="M8" s="298"/>
      <c r="N8" s="298"/>
      <c r="O8" s="298"/>
      <c r="P8" s="3"/>
      <c r="Q8" s="299">
        <f>(GİRİŞ!H24)</f>
        <v>0</v>
      </c>
      <c r="R8" s="299"/>
      <c r="S8" s="299"/>
      <c r="T8" s="299"/>
      <c r="U8" s="12"/>
      <c r="V8" s="285">
        <f>(GİRİŞ!I24)</f>
        <v>93</v>
      </c>
      <c r="W8" s="285"/>
      <c r="X8" s="285"/>
      <c r="Y8" s="285">
        <f>(GİRİŞ!J24)</f>
        <v>23</v>
      </c>
      <c r="Z8" s="285"/>
      <c r="AA8" s="285"/>
      <c r="AB8" s="285">
        <f>(GİRİŞ!K24)</f>
        <v>93</v>
      </c>
      <c r="AC8" s="285"/>
      <c r="AD8" s="285"/>
      <c r="AE8" s="285">
        <f>(GİRİŞ!L24)</f>
        <v>23</v>
      </c>
      <c r="AF8" s="285"/>
      <c r="AG8" s="285"/>
      <c r="AH8" s="12"/>
      <c r="AI8" s="285">
        <f>(GİRİŞ!M24)</f>
        <v>93</v>
      </c>
      <c r="AJ8" s="348"/>
      <c r="AK8" s="348"/>
      <c r="AL8" s="285">
        <f>(GİRİŞ!N24)</f>
        <v>93</v>
      </c>
      <c r="AM8" s="285"/>
      <c r="AN8" s="285"/>
      <c r="AO8" s="285">
        <f>(GİRİŞ!O24)</f>
        <v>93</v>
      </c>
      <c r="AP8" s="285"/>
      <c r="AQ8" s="285"/>
      <c r="AR8" s="285">
        <f>(GİRİŞ!P24)</f>
        <v>93</v>
      </c>
      <c r="AS8" s="285"/>
      <c r="AT8" s="285"/>
      <c r="AU8" s="285">
        <f>(GİRİŞ!Q24)</f>
        <v>93</v>
      </c>
      <c r="AV8" s="285"/>
      <c r="AW8" s="285"/>
      <c r="AX8" s="285">
        <f>(GİRİŞ!R24)</f>
        <v>23</v>
      </c>
      <c r="AY8" s="285"/>
      <c r="AZ8" s="285"/>
      <c r="BA8" s="351" t="str">
        <f>(GİRİŞ!S24)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(GİRİŞ!T24)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(GİRİŞ!U24)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(GİRİŞ!W24)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(GİRİŞ!V24)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(GİRİŞ!C24)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(GİRİŞ!X24)</f>
        <v>0</v>
      </c>
      <c r="K38" s="377"/>
      <c r="L38" s="377"/>
      <c r="M38" s="378">
        <f>(GİRİŞ!Y24)</f>
        <v>0</v>
      </c>
      <c r="N38" s="378"/>
      <c r="O38" s="378">
        <f>(GİRİŞ!Z24)</f>
        <v>0</v>
      </c>
      <c r="P38" s="378"/>
      <c r="Q38" s="379">
        <f>(GİRİŞ!AA24)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(GİRİŞ!B24)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(GİRİŞ!D24)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bof9eWFczYa92MII+dKBCeANR2raVjhV4qA3IE+yVaZfjIMOrOmNG34kay1UxphFSAueXYrh5V74jgtp84upFQ==" saltValue="yZNWuy1+vNRGcjW1yQbacQ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R4:BS4"/>
    <mergeCell ref="BT4:BU4"/>
    <mergeCell ref="AI6:AN6"/>
    <mergeCell ref="AO6:AT6"/>
    <mergeCell ref="AU6:AZ6"/>
    <mergeCell ref="BA6:BD7"/>
    <mergeCell ref="AR7:AT7"/>
    <mergeCell ref="AU7:AW7"/>
    <mergeCell ref="AX7:AZ7"/>
    <mergeCell ref="AB7:AD7"/>
    <mergeCell ref="AE7:AG7"/>
    <mergeCell ref="AI7:AK7"/>
    <mergeCell ref="AL7:AN7"/>
    <mergeCell ref="V6:AA6"/>
    <mergeCell ref="AB6:AG6"/>
    <mergeCell ref="AO7:AQ7"/>
    <mergeCell ref="AX1:BA1"/>
    <mergeCell ref="BB1:BD2"/>
    <mergeCell ref="AO4:AR4"/>
    <mergeCell ref="AT4:AY4"/>
    <mergeCell ref="A8:E8"/>
    <mergeCell ref="F8:J8"/>
    <mergeCell ref="K8:O8"/>
    <mergeCell ref="Q8:T8"/>
    <mergeCell ref="V8:X8"/>
    <mergeCell ref="Y8:AA8"/>
    <mergeCell ref="A6:E7"/>
    <mergeCell ref="F6:J7"/>
    <mergeCell ref="K6:O7"/>
    <mergeCell ref="Q6:T7"/>
    <mergeCell ref="V7:X7"/>
    <mergeCell ref="Y7:AA7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X11:Z11"/>
    <mergeCell ref="AB8:AD8"/>
    <mergeCell ref="AE8:AG8"/>
    <mergeCell ref="AI8:AK8"/>
    <mergeCell ref="AL8:AN8"/>
    <mergeCell ref="AO8:AQ8"/>
    <mergeCell ref="AR8:AT8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X12:Z14"/>
    <mergeCell ref="AN13:AS14"/>
    <mergeCell ref="AT13:AZ14"/>
    <mergeCell ref="A14:I14"/>
    <mergeCell ref="J14:L14"/>
    <mergeCell ref="M14:N14"/>
    <mergeCell ref="O14:P14"/>
    <mergeCell ref="Q14:T14"/>
    <mergeCell ref="U14:W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</mergeCells>
  <dataValidations count="3">
    <dataValidation type="list" allowBlank="1" showInputMessage="1" showErrorMessage="1" sqref="Q26:R26" xr:uid="{00000000-0002-0000-3000-000000000000}">
      <formula1>$BP$1:$BP$3</formula1>
    </dataValidation>
    <dataValidation type="list" allowBlank="1" showInputMessage="1" showErrorMessage="1" sqref="Q14:T14" xr:uid="{00000000-0002-0000-3000-000001000000}">
      <formula1>$BN$1:$BN$5</formula1>
    </dataValidation>
    <dataValidation type="list" allowBlank="1" showInputMessage="1" showErrorMessage="1" sqref="Q13:T13" xr:uid="{00000000-0002-0000-3000-000002000000}">
      <formula1>$BO$1:$BO$5</formula1>
    </dataValidation>
  </dataValidations>
  <hyperlinks>
    <hyperlink ref="BB1:BD2" location="GİRİŞ!A1" display="GİRİŞ!A1" xr:uid="{00000000-0004-0000-30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ayfa46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22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(GİRİŞ!E25)</f>
        <v>0</v>
      </c>
      <c r="B8" s="298"/>
      <c r="C8" s="298"/>
      <c r="D8" s="298"/>
      <c r="E8" s="298"/>
      <c r="F8" s="298">
        <f>(GİRİŞ!F25)</f>
        <v>0</v>
      </c>
      <c r="G8" s="298"/>
      <c r="H8" s="298"/>
      <c r="I8" s="298"/>
      <c r="J8" s="298"/>
      <c r="K8" s="298">
        <f>(GİRİŞ!G25)</f>
        <v>0</v>
      </c>
      <c r="L8" s="298"/>
      <c r="M8" s="298"/>
      <c r="N8" s="298"/>
      <c r="O8" s="298"/>
      <c r="P8" s="3"/>
      <c r="Q8" s="299">
        <f>(GİRİŞ!H25)</f>
        <v>0</v>
      </c>
      <c r="R8" s="299"/>
      <c r="S8" s="299"/>
      <c r="T8" s="299"/>
      <c r="U8" s="12"/>
      <c r="V8" s="285">
        <f>(GİRİŞ!I25)</f>
        <v>93</v>
      </c>
      <c r="W8" s="285"/>
      <c r="X8" s="285"/>
      <c r="Y8" s="285">
        <f>(GİRİŞ!J25)</f>
        <v>23</v>
      </c>
      <c r="Z8" s="285"/>
      <c r="AA8" s="285"/>
      <c r="AB8" s="285">
        <f>(GİRİŞ!K25)</f>
        <v>93</v>
      </c>
      <c r="AC8" s="285"/>
      <c r="AD8" s="285"/>
      <c r="AE8" s="285">
        <f>(GİRİŞ!L25)</f>
        <v>23</v>
      </c>
      <c r="AF8" s="285"/>
      <c r="AG8" s="285"/>
      <c r="AH8" s="12"/>
      <c r="AI8" s="285">
        <f>(GİRİŞ!M25)</f>
        <v>93</v>
      </c>
      <c r="AJ8" s="348"/>
      <c r="AK8" s="348"/>
      <c r="AL8" s="285">
        <f>(GİRİŞ!N25)</f>
        <v>93</v>
      </c>
      <c r="AM8" s="285"/>
      <c r="AN8" s="285"/>
      <c r="AO8" s="285">
        <f>(GİRİŞ!O25)</f>
        <v>93</v>
      </c>
      <c r="AP8" s="285"/>
      <c r="AQ8" s="285"/>
      <c r="AR8" s="285">
        <f>(GİRİŞ!P25)</f>
        <v>93</v>
      </c>
      <c r="AS8" s="285"/>
      <c r="AT8" s="285"/>
      <c r="AU8" s="285">
        <f>(GİRİŞ!Q25)</f>
        <v>93</v>
      </c>
      <c r="AV8" s="285"/>
      <c r="AW8" s="285"/>
      <c r="AX8" s="285">
        <f>(GİRİŞ!R25)</f>
        <v>23</v>
      </c>
      <c r="AY8" s="285"/>
      <c r="AZ8" s="285"/>
      <c r="BA8" s="351" t="str">
        <f>(GİRİŞ!S25)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(GİRİŞ!T25)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(GİRİŞ!U25)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(GİRİŞ!W25)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(GİRİŞ!V25)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(GİRİŞ!C25)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(GİRİŞ!X25)</f>
        <v>0</v>
      </c>
      <c r="K38" s="377"/>
      <c r="L38" s="377"/>
      <c r="M38" s="378">
        <f>(GİRİŞ!Y25)</f>
        <v>0</v>
      </c>
      <c r="N38" s="378"/>
      <c r="O38" s="378">
        <f>(GİRİŞ!Z25)</f>
        <v>0</v>
      </c>
      <c r="P38" s="378"/>
      <c r="Q38" s="379">
        <f>(GİRİŞ!AA25)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(GİRİŞ!B25)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(GİRİŞ!D25)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2+QInQA9AwYwxdmcpv54GXlJ7NWVwpP5z80jQ1hwm3kf5dVQgyKOFTNj32A+y3ghNw+Vf1Bpk5x3q8BiKOHScA==" saltValue="bnj3YCiIJhhrvw1rc4Gzag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R4:BS4"/>
    <mergeCell ref="BT4:BU4"/>
    <mergeCell ref="AI6:AN6"/>
    <mergeCell ref="AO6:AT6"/>
    <mergeCell ref="AU6:AZ6"/>
    <mergeCell ref="BA6:BD7"/>
    <mergeCell ref="AR7:AT7"/>
    <mergeCell ref="AU7:AW7"/>
    <mergeCell ref="AX7:AZ7"/>
    <mergeCell ref="AB7:AD7"/>
    <mergeCell ref="AE7:AG7"/>
    <mergeCell ref="AI7:AK7"/>
    <mergeCell ref="AL7:AN7"/>
    <mergeCell ref="V6:AA6"/>
    <mergeCell ref="AB6:AG6"/>
    <mergeCell ref="AO7:AQ7"/>
    <mergeCell ref="AX1:BA1"/>
    <mergeCell ref="BB1:BD2"/>
    <mergeCell ref="AO4:AR4"/>
    <mergeCell ref="AT4:AY4"/>
    <mergeCell ref="A8:E8"/>
    <mergeCell ref="F8:J8"/>
    <mergeCell ref="K8:O8"/>
    <mergeCell ref="Q8:T8"/>
    <mergeCell ref="V8:X8"/>
    <mergeCell ref="Y8:AA8"/>
    <mergeCell ref="A6:E7"/>
    <mergeCell ref="F6:J7"/>
    <mergeCell ref="K6:O7"/>
    <mergeCell ref="Q6:T7"/>
    <mergeCell ref="V7:X7"/>
    <mergeCell ref="Y7:AA7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X11:Z11"/>
    <mergeCell ref="AB8:AD8"/>
    <mergeCell ref="AE8:AG8"/>
    <mergeCell ref="AI8:AK8"/>
    <mergeCell ref="AL8:AN8"/>
    <mergeCell ref="AO8:AQ8"/>
    <mergeCell ref="AR8:AT8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X12:Z14"/>
    <mergeCell ref="AN13:AS14"/>
    <mergeCell ref="AT13:AZ14"/>
    <mergeCell ref="A14:I14"/>
    <mergeCell ref="J14:L14"/>
    <mergeCell ref="M14:N14"/>
    <mergeCell ref="O14:P14"/>
    <mergeCell ref="Q14:T14"/>
    <mergeCell ref="U14:W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</mergeCells>
  <dataValidations count="3">
    <dataValidation type="list" allowBlank="1" showInputMessage="1" showErrorMessage="1" sqref="Q13:T13" xr:uid="{00000000-0002-0000-3100-000000000000}">
      <formula1>$BO$1:$BO$5</formula1>
    </dataValidation>
    <dataValidation type="list" allowBlank="1" showInputMessage="1" showErrorMessage="1" sqref="Q14:T14" xr:uid="{00000000-0002-0000-3100-000001000000}">
      <formula1>$BN$1:$BN$5</formula1>
    </dataValidation>
    <dataValidation type="list" allowBlank="1" showInputMessage="1" showErrorMessage="1" sqref="Q26:R26" xr:uid="{00000000-0002-0000-3100-000002000000}">
      <formula1>$BP$1:$BP$3</formula1>
    </dataValidation>
  </dataValidations>
  <hyperlinks>
    <hyperlink ref="BB1:BD2" location="GİRİŞ!A1" display="GİRİŞ!A1" xr:uid="{00000000-0004-0000-31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ayfa48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sqref="A1:XFD1048576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23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(GİRİŞ!E26)</f>
        <v>0</v>
      </c>
      <c r="B8" s="298"/>
      <c r="C8" s="298"/>
      <c r="D8" s="298"/>
      <c r="E8" s="298"/>
      <c r="F8" s="298">
        <f>(GİRİŞ!F26)</f>
        <v>0</v>
      </c>
      <c r="G8" s="298"/>
      <c r="H8" s="298"/>
      <c r="I8" s="298"/>
      <c r="J8" s="298"/>
      <c r="K8" s="298">
        <f>(GİRİŞ!G26)</f>
        <v>0</v>
      </c>
      <c r="L8" s="298"/>
      <c r="M8" s="298"/>
      <c r="N8" s="298"/>
      <c r="O8" s="298"/>
      <c r="P8" s="3"/>
      <c r="Q8" s="299">
        <f>(GİRİŞ!H26)</f>
        <v>0</v>
      </c>
      <c r="R8" s="299"/>
      <c r="S8" s="299"/>
      <c r="T8" s="299"/>
      <c r="U8" s="12"/>
      <c r="V8" s="285">
        <f>(GİRİŞ!I26)</f>
        <v>93</v>
      </c>
      <c r="W8" s="285"/>
      <c r="X8" s="285"/>
      <c r="Y8" s="285">
        <f>(GİRİŞ!J26)</f>
        <v>23</v>
      </c>
      <c r="Z8" s="285"/>
      <c r="AA8" s="285"/>
      <c r="AB8" s="285">
        <f>(GİRİŞ!K26)</f>
        <v>93</v>
      </c>
      <c r="AC8" s="285"/>
      <c r="AD8" s="285"/>
      <c r="AE8" s="285">
        <f>(GİRİŞ!L26)</f>
        <v>23</v>
      </c>
      <c r="AF8" s="285"/>
      <c r="AG8" s="285"/>
      <c r="AH8" s="12"/>
      <c r="AI8" s="285">
        <f>(GİRİŞ!M26)</f>
        <v>93</v>
      </c>
      <c r="AJ8" s="348"/>
      <c r="AK8" s="348"/>
      <c r="AL8" s="285">
        <f>(GİRİŞ!N26)</f>
        <v>93</v>
      </c>
      <c r="AM8" s="285"/>
      <c r="AN8" s="285"/>
      <c r="AO8" s="285">
        <f>(GİRİŞ!O26)</f>
        <v>93</v>
      </c>
      <c r="AP8" s="285"/>
      <c r="AQ8" s="285"/>
      <c r="AR8" s="285">
        <f>(GİRİŞ!P26)</f>
        <v>93</v>
      </c>
      <c r="AS8" s="285"/>
      <c r="AT8" s="285"/>
      <c r="AU8" s="285">
        <f>(GİRİŞ!Q26)</f>
        <v>93</v>
      </c>
      <c r="AV8" s="285"/>
      <c r="AW8" s="285"/>
      <c r="AX8" s="285">
        <f>(GİRİŞ!R26)</f>
        <v>23</v>
      </c>
      <c r="AY8" s="285"/>
      <c r="AZ8" s="285"/>
      <c r="BA8" s="351" t="str">
        <f>(GİRİŞ!S26)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(GİRİŞ!T26)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(GİRİŞ!U26)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(GİRİŞ!W26)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(GİRİŞ!V26)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(GİRİŞ!C26)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(GİRİŞ!X26)</f>
        <v>0</v>
      </c>
      <c r="K38" s="377"/>
      <c r="L38" s="377"/>
      <c r="M38" s="378">
        <f>(GİRİŞ!Y26)</f>
        <v>0</v>
      </c>
      <c r="N38" s="378"/>
      <c r="O38" s="378">
        <f>(GİRİŞ!Z26)</f>
        <v>0</v>
      </c>
      <c r="P38" s="378"/>
      <c r="Q38" s="379">
        <f>(GİRİŞ!AA26)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(GİRİŞ!B26)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(GİRİŞ!D26)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yXJQiyJ3i123CyeqsEgEGgTswg2S2f8izOeodATryGa+QLqp9cenE7UDKgbVlAWQbB7xwQj1n7FvjbkBT6xurQ==" saltValue="TBbRD2tsBlktSrPnaF1QAw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R4:BS4"/>
    <mergeCell ref="BT4:BU4"/>
    <mergeCell ref="AI6:AN6"/>
    <mergeCell ref="AO6:AT6"/>
    <mergeCell ref="AU6:AZ6"/>
    <mergeCell ref="BA6:BD7"/>
    <mergeCell ref="AR7:AT7"/>
    <mergeCell ref="AU7:AW7"/>
    <mergeCell ref="AX7:AZ7"/>
    <mergeCell ref="AB7:AD7"/>
    <mergeCell ref="AE7:AG7"/>
    <mergeCell ref="AI7:AK7"/>
    <mergeCell ref="AL7:AN7"/>
    <mergeCell ref="V6:AA6"/>
    <mergeCell ref="AB6:AG6"/>
    <mergeCell ref="AO7:AQ7"/>
    <mergeCell ref="AX1:BA1"/>
    <mergeCell ref="BB1:BD2"/>
    <mergeCell ref="AO4:AR4"/>
    <mergeCell ref="AT4:AY4"/>
    <mergeCell ref="A8:E8"/>
    <mergeCell ref="F8:J8"/>
    <mergeCell ref="K8:O8"/>
    <mergeCell ref="Q8:T8"/>
    <mergeCell ref="V8:X8"/>
    <mergeCell ref="Y8:AA8"/>
    <mergeCell ref="A6:E7"/>
    <mergeCell ref="F6:J7"/>
    <mergeCell ref="K6:O7"/>
    <mergeCell ref="Q6:T7"/>
    <mergeCell ref="V7:X7"/>
    <mergeCell ref="Y7:AA7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X11:Z11"/>
    <mergeCell ref="AB8:AD8"/>
    <mergeCell ref="AE8:AG8"/>
    <mergeCell ref="AI8:AK8"/>
    <mergeCell ref="AL8:AN8"/>
    <mergeCell ref="AO8:AQ8"/>
    <mergeCell ref="AR8:AT8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X12:Z14"/>
    <mergeCell ref="AN13:AS14"/>
    <mergeCell ref="AT13:AZ14"/>
    <mergeCell ref="A14:I14"/>
    <mergeCell ref="J14:L14"/>
    <mergeCell ref="M14:N14"/>
    <mergeCell ref="O14:P14"/>
    <mergeCell ref="Q14:T14"/>
    <mergeCell ref="U14:W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</mergeCells>
  <dataValidations count="3">
    <dataValidation type="list" allowBlank="1" showInputMessage="1" showErrorMessage="1" sqref="Q26:R26" xr:uid="{00000000-0002-0000-3200-000000000000}">
      <formula1>$BP$1:$BP$3</formula1>
    </dataValidation>
    <dataValidation type="list" allowBlank="1" showInputMessage="1" showErrorMessage="1" sqref="Q14:T14" xr:uid="{00000000-0002-0000-3200-000001000000}">
      <formula1>$BN$1:$BN$5</formula1>
    </dataValidation>
    <dataValidation type="list" allowBlank="1" showInputMessage="1" showErrorMessage="1" sqref="Q13:T13" xr:uid="{00000000-0002-0000-3200-000002000000}">
      <formula1>$BO$1:$BO$5</formula1>
    </dataValidation>
  </dataValidations>
  <hyperlinks>
    <hyperlink ref="BB1:BD2" location="GİRİŞ!A1" display="GİRİŞ!A1" xr:uid="{00000000-0004-0000-32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ayfa50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activeCell="CI28" sqref="CI28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24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(GİRİŞ!E27)</f>
        <v>0</v>
      </c>
      <c r="B8" s="298"/>
      <c r="C8" s="298"/>
      <c r="D8" s="298"/>
      <c r="E8" s="298"/>
      <c r="F8" s="298">
        <f>(GİRİŞ!F27)</f>
        <v>0</v>
      </c>
      <c r="G8" s="298"/>
      <c r="H8" s="298"/>
      <c r="I8" s="298"/>
      <c r="J8" s="298"/>
      <c r="K8" s="298">
        <f>(GİRİŞ!G27)</f>
        <v>0</v>
      </c>
      <c r="L8" s="298"/>
      <c r="M8" s="298"/>
      <c r="N8" s="298"/>
      <c r="O8" s="298"/>
      <c r="P8" s="3"/>
      <c r="Q8" s="299">
        <f>(GİRİŞ!H27)</f>
        <v>0</v>
      </c>
      <c r="R8" s="299"/>
      <c r="S8" s="299"/>
      <c r="T8" s="299"/>
      <c r="U8" s="12"/>
      <c r="V8" s="285">
        <f>(GİRİŞ!I27)</f>
        <v>93</v>
      </c>
      <c r="W8" s="285"/>
      <c r="X8" s="285"/>
      <c r="Y8" s="285">
        <f>(GİRİŞ!J27)</f>
        <v>23</v>
      </c>
      <c r="Z8" s="285"/>
      <c r="AA8" s="285"/>
      <c r="AB8" s="285">
        <f>(GİRİŞ!K27)</f>
        <v>93</v>
      </c>
      <c r="AC8" s="285"/>
      <c r="AD8" s="285"/>
      <c r="AE8" s="285">
        <f>(GİRİŞ!L27)</f>
        <v>23</v>
      </c>
      <c r="AF8" s="285"/>
      <c r="AG8" s="285"/>
      <c r="AH8" s="12"/>
      <c r="AI8" s="285">
        <f>(GİRİŞ!M27)</f>
        <v>93</v>
      </c>
      <c r="AJ8" s="348"/>
      <c r="AK8" s="348"/>
      <c r="AL8" s="285">
        <f>(GİRİŞ!N27)</f>
        <v>93</v>
      </c>
      <c r="AM8" s="285"/>
      <c r="AN8" s="285"/>
      <c r="AO8" s="285">
        <f>(GİRİŞ!O27)</f>
        <v>93</v>
      </c>
      <c r="AP8" s="285"/>
      <c r="AQ8" s="285"/>
      <c r="AR8" s="285">
        <f>(GİRİŞ!P27)</f>
        <v>93</v>
      </c>
      <c r="AS8" s="285"/>
      <c r="AT8" s="285"/>
      <c r="AU8" s="285">
        <f>(GİRİŞ!Q27)</f>
        <v>93</v>
      </c>
      <c r="AV8" s="285"/>
      <c r="AW8" s="285"/>
      <c r="AX8" s="285">
        <f>(GİRİŞ!R27)</f>
        <v>23</v>
      </c>
      <c r="AY8" s="285"/>
      <c r="AZ8" s="285"/>
      <c r="BA8" s="351" t="str">
        <f>(GİRİŞ!S27)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(GİRİŞ!T27)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(GİRİŞ!U27)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(GİRİŞ!W27)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(GİRİŞ!V27)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(GİRİŞ!C27)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(GİRİŞ!X27)</f>
        <v>0</v>
      </c>
      <c r="K38" s="377"/>
      <c r="L38" s="377"/>
      <c r="M38" s="378">
        <f>(GİRİŞ!Y27)</f>
        <v>0</v>
      </c>
      <c r="N38" s="378"/>
      <c r="O38" s="378">
        <f>(GİRİŞ!Z27)</f>
        <v>0</v>
      </c>
      <c r="P38" s="378"/>
      <c r="Q38" s="379">
        <f>(GİRİŞ!AA27)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(GİRİŞ!B27)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(GİRİŞ!D27)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ewELGSLUuPnXY46MjKtTb4jhLBUytF7KG19Q2IHAuiCSpV1AR2vAtXtdSvVrO4xDadEMWDseDt7t2kf7jZ6Vyg==" saltValue="s9P5I/RbYUFUbCSsyDxhJg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R4:BS4"/>
    <mergeCell ref="BT4:BU4"/>
    <mergeCell ref="AI6:AN6"/>
    <mergeCell ref="AO6:AT6"/>
    <mergeCell ref="AU6:AZ6"/>
    <mergeCell ref="BA6:BD7"/>
    <mergeCell ref="AR7:AT7"/>
    <mergeCell ref="AU7:AW7"/>
    <mergeCell ref="AX7:AZ7"/>
    <mergeCell ref="AB7:AD7"/>
    <mergeCell ref="AE7:AG7"/>
    <mergeCell ref="AI7:AK7"/>
    <mergeCell ref="AL7:AN7"/>
    <mergeCell ref="V6:AA6"/>
    <mergeCell ref="AB6:AG6"/>
    <mergeCell ref="AO7:AQ7"/>
    <mergeCell ref="AX1:BA1"/>
    <mergeCell ref="BB1:BD2"/>
    <mergeCell ref="AO4:AR4"/>
    <mergeCell ref="AT4:AY4"/>
    <mergeCell ref="A8:E8"/>
    <mergeCell ref="F8:J8"/>
    <mergeCell ref="K8:O8"/>
    <mergeCell ref="Q8:T8"/>
    <mergeCell ref="V8:X8"/>
    <mergeCell ref="Y8:AA8"/>
    <mergeCell ref="A6:E7"/>
    <mergeCell ref="F6:J7"/>
    <mergeCell ref="K6:O7"/>
    <mergeCell ref="Q6:T7"/>
    <mergeCell ref="V7:X7"/>
    <mergeCell ref="Y7:AA7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X11:Z11"/>
    <mergeCell ref="AB8:AD8"/>
    <mergeCell ref="AE8:AG8"/>
    <mergeCell ref="AI8:AK8"/>
    <mergeCell ref="AL8:AN8"/>
    <mergeCell ref="AO8:AQ8"/>
    <mergeCell ref="AR8:AT8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X12:Z14"/>
    <mergeCell ref="AN13:AS14"/>
    <mergeCell ref="AT13:AZ14"/>
    <mergeCell ref="A14:I14"/>
    <mergeCell ref="J14:L14"/>
    <mergeCell ref="M14:N14"/>
    <mergeCell ref="O14:P14"/>
    <mergeCell ref="Q14:T14"/>
    <mergeCell ref="U14:W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</mergeCells>
  <dataValidations count="3">
    <dataValidation type="list" allowBlank="1" showInputMessage="1" showErrorMessage="1" sqref="Q13:T13" xr:uid="{00000000-0002-0000-3300-000000000000}">
      <formula1>$BO$1:$BO$5</formula1>
    </dataValidation>
    <dataValidation type="list" allowBlank="1" showInputMessage="1" showErrorMessage="1" sqref="Q14:T14" xr:uid="{00000000-0002-0000-3300-000001000000}">
      <formula1>$BN$1:$BN$5</formula1>
    </dataValidation>
    <dataValidation type="list" allowBlank="1" showInputMessage="1" showErrorMessage="1" sqref="Q26:R26" xr:uid="{00000000-0002-0000-3300-000002000000}">
      <formula1>$BP$1:$BP$3</formula1>
    </dataValidation>
  </dataValidations>
  <hyperlinks>
    <hyperlink ref="BB1:BD2" location="GİRİŞ!A1" display="GİRİŞ!A1" xr:uid="{00000000-0004-0000-33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ayfa52">
    <tabColor rgb="FF92D050"/>
  </sheetPr>
  <dimension ref="A1:CF41"/>
  <sheetViews>
    <sheetView showGridLines="0" zoomScale="85" zoomScaleNormal="85" workbookViewId="0">
      <pane ySplit="8" topLeftCell="A9" activePane="bottomLeft" state="frozen"/>
      <selection pane="bottomLeft" activeCell="CL25" sqref="CL25"/>
    </sheetView>
  </sheetViews>
  <sheetFormatPr defaultColWidth="9.140625" defaultRowHeight="15" x14ac:dyDescent="0.25"/>
  <cols>
    <col min="1" max="56" width="2.42578125" customWidth="1"/>
    <col min="57" max="58" width="1" hidden="1" customWidth="1"/>
    <col min="59" max="59" width="3.140625" hidden="1" customWidth="1"/>
    <col min="60" max="64" width="5.42578125" hidden="1" customWidth="1"/>
    <col min="65" max="65" width="2.140625" hidden="1" customWidth="1"/>
    <col min="66" max="68" width="4.7109375" hidden="1" customWidth="1"/>
    <col min="69" max="69" width="9.140625" hidden="1" customWidth="1"/>
    <col min="70" max="70" width="5.42578125" hidden="1" customWidth="1"/>
    <col min="71" max="71" width="5.140625" hidden="1" customWidth="1"/>
    <col min="72" max="72" width="5.42578125" hidden="1" customWidth="1"/>
    <col min="73" max="73" width="4.28515625" hidden="1" customWidth="1"/>
    <col min="74" max="85" width="2.42578125" customWidth="1"/>
  </cols>
  <sheetData>
    <row r="1" spans="1:84" ht="22.5" customHeight="1" x14ac:dyDescent="0.35">
      <c r="A1" s="23"/>
      <c r="B1" s="23"/>
      <c r="C1" s="23"/>
      <c r="D1" s="23"/>
      <c r="E1" s="23"/>
      <c r="F1" s="3"/>
      <c r="G1" s="24"/>
      <c r="H1" s="24"/>
      <c r="I1" s="24"/>
      <c r="J1" s="24"/>
      <c r="K1" s="3"/>
      <c r="L1" s="25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281">
        <v>25</v>
      </c>
      <c r="AY1" s="281"/>
      <c r="AZ1" s="281"/>
      <c r="BA1" s="281"/>
      <c r="BB1" s="286" t="s">
        <v>107</v>
      </c>
      <c r="BC1" s="286"/>
      <c r="BD1" s="286"/>
      <c r="BE1" s="3"/>
      <c r="BF1" s="3"/>
      <c r="BG1" s="1">
        <v>0</v>
      </c>
      <c r="BH1" s="2">
        <v>0</v>
      </c>
      <c r="BI1" s="1">
        <v>0</v>
      </c>
      <c r="BJ1" s="2">
        <v>0</v>
      </c>
      <c r="BK1" s="1">
        <v>0</v>
      </c>
      <c r="BL1" s="2">
        <v>0</v>
      </c>
      <c r="BM1" s="3"/>
      <c r="BN1" s="35">
        <v>2</v>
      </c>
      <c r="BO1" s="17">
        <v>2</v>
      </c>
      <c r="BP1" s="3">
        <v>2</v>
      </c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</row>
    <row r="2" spans="1:84" ht="7.5" customHeight="1" x14ac:dyDescent="0.35">
      <c r="A2" s="23"/>
      <c r="B2" s="23"/>
      <c r="C2" s="23"/>
      <c r="D2" s="23"/>
      <c r="E2" s="23"/>
      <c r="F2" s="3"/>
      <c r="G2" s="24"/>
      <c r="H2" s="24"/>
      <c r="I2" s="24"/>
      <c r="J2" s="24"/>
      <c r="K2" s="3"/>
      <c r="L2" s="25"/>
      <c r="M2" s="25"/>
      <c r="N2" s="25"/>
      <c r="O2" s="25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3"/>
      <c r="AE2" s="3"/>
      <c r="AF2" s="3"/>
      <c r="AG2" s="27"/>
      <c r="AH2" s="27"/>
      <c r="AI2" s="27"/>
      <c r="AJ2" s="28"/>
      <c r="AK2" s="28"/>
      <c r="AL2" s="28"/>
      <c r="AM2" s="28"/>
      <c r="AN2" s="28"/>
      <c r="AO2" s="28"/>
      <c r="AP2" s="3"/>
      <c r="AQ2" s="3"/>
      <c r="AR2" s="3"/>
      <c r="AS2" s="3"/>
      <c r="AT2" s="3"/>
      <c r="AU2" s="26"/>
      <c r="AV2" s="26"/>
      <c r="AW2" s="3"/>
      <c r="AX2" s="74"/>
      <c r="AY2" s="74"/>
      <c r="AZ2" s="74"/>
      <c r="BA2" s="74"/>
      <c r="BB2" s="286"/>
      <c r="BC2" s="286"/>
      <c r="BD2" s="286"/>
      <c r="BE2" s="3"/>
      <c r="BF2" s="3"/>
      <c r="BG2" s="1"/>
      <c r="BH2" s="2"/>
      <c r="BI2" s="1"/>
      <c r="BJ2" s="2"/>
      <c r="BK2" s="1"/>
      <c r="BL2" s="2"/>
      <c r="BM2" s="3"/>
      <c r="BN2" s="35">
        <v>3</v>
      </c>
      <c r="BO2" s="17">
        <v>3</v>
      </c>
      <c r="BP2" s="18">
        <v>3</v>
      </c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</row>
    <row r="3" spans="1:84" ht="22.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1"/>
      <c r="BH3" s="2"/>
      <c r="BI3" s="1"/>
      <c r="BJ3" s="2"/>
      <c r="BK3" s="1"/>
      <c r="BL3" s="2"/>
      <c r="BM3" s="3"/>
      <c r="BN3" s="35">
        <v>4</v>
      </c>
      <c r="BO3" s="17">
        <v>4</v>
      </c>
      <c r="BP3" s="3">
        <v>4</v>
      </c>
      <c r="BQ3" s="3"/>
      <c r="BR3" s="19">
        <v>1200</v>
      </c>
      <c r="BS3" s="19">
        <v>1500</v>
      </c>
      <c r="BT3" s="19">
        <v>1314</v>
      </c>
      <c r="BU3" s="19">
        <v>750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</row>
    <row r="4" spans="1:84" ht="22.5" customHeight="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30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49" t="s">
        <v>30</v>
      </c>
      <c r="AP4" s="349"/>
      <c r="AQ4" s="349"/>
      <c r="AR4" s="349"/>
      <c r="AT4" s="347">
        <f ca="1">TODAY()</f>
        <v>46142</v>
      </c>
      <c r="AU4" s="347"/>
      <c r="AV4" s="347"/>
      <c r="AW4" s="347"/>
      <c r="AX4" s="347"/>
      <c r="AY4" s="347"/>
      <c r="AZ4" s="3"/>
      <c r="BA4" s="3"/>
      <c r="BB4" s="3"/>
      <c r="BC4" s="3"/>
      <c r="BD4" s="3"/>
      <c r="BE4" s="3"/>
      <c r="BF4" s="3"/>
      <c r="BG4" s="1"/>
      <c r="BH4" s="2"/>
      <c r="BI4" s="1"/>
      <c r="BJ4" s="2"/>
      <c r="BK4" s="1"/>
      <c r="BL4" s="2"/>
      <c r="BM4" s="3"/>
      <c r="BN4" s="35">
        <v>5</v>
      </c>
      <c r="BO4" s="17">
        <v>5</v>
      </c>
      <c r="BP4" s="3">
        <v>5</v>
      </c>
      <c r="BQ4" s="3"/>
      <c r="BR4" s="335">
        <f>SQRT((BR3*BR3)+(BS3*BS3))</f>
        <v>1920.9372712298546</v>
      </c>
      <c r="BS4" s="335"/>
      <c r="BT4" s="335">
        <f>SQRT((BT3*BT3)+(BU3*BU3))</f>
        <v>1512.9758755512264</v>
      </c>
      <c r="BU4" s="335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</row>
    <row r="5" spans="1:84" ht="22.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0"/>
      <c r="AC5" s="3"/>
      <c r="AD5" s="3"/>
      <c r="AE5" s="3"/>
      <c r="AF5" s="3"/>
      <c r="AG5" s="3"/>
      <c r="AH5" s="3"/>
      <c r="AI5" s="3"/>
      <c r="AJ5" s="3"/>
      <c r="AK5" s="20"/>
      <c r="AL5" s="20"/>
      <c r="AM5" s="20"/>
      <c r="AN5" s="20"/>
      <c r="AO5" s="20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5">
        <v>1</v>
      </c>
      <c r="BH5" s="45">
        <f>SUM(J19-B22-B22-AI8-AI8)</f>
        <v>-786</v>
      </c>
      <c r="BI5" s="45">
        <v>1</v>
      </c>
      <c r="BJ5" s="45">
        <f>SUM(J25-AB8-AB8)</f>
        <v>-186</v>
      </c>
      <c r="BK5" s="45">
        <v>1</v>
      </c>
      <c r="BL5" s="45">
        <f>SUM(J19-B22-B22-AI8-AI8)</f>
        <v>-786</v>
      </c>
      <c r="BM5" s="3"/>
      <c r="BN5" s="35">
        <v>6</v>
      </c>
      <c r="BO5" s="17">
        <v>6</v>
      </c>
      <c r="BP5" s="3">
        <v>6</v>
      </c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</row>
    <row r="6" spans="1:84" ht="15.75" customHeight="1" x14ac:dyDescent="0.25">
      <c r="A6" s="297" t="s">
        <v>1</v>
      </c>
      <c r="B6" s="297"/>
      <c r="C6" s="297"/>
      <c r="D6" s="297"/>
      <c r="E6" s="297"/>
      <c r="F6" s="297" t="s">
        <v>2</v>
      </c>
      <c r="G6" s="297"/>
      <c r="H6" s="297"/>
      <c r="I6" s="297"/>
      <c r="J6" s="297"/>
      <c r="K6" s="297" t="s">
        <v>3</v>
      </c>
      <c r="L6" s="297"/>
      <c r="M6" s="297"/>
      <c r="N6" s="297"/>
      <c r="O6" s="297"/>
      <c r="Q6" s="284" t="s">
        <v>4</v>
      </c>
      <c r="R6" s="284"/>
      <c r="S6" s="284"/>
      <c r="T6" s="284"/>
      <c r="V6" s="300" t="s">
        <v>25</v>
      </c>
      <c r="W6" s="300"/>
      <c r="X6" s="300"/>
      <c r="Y6" s="300"/>
      <c r="Z6" s="300"/>
      <c r="AA6" s="300"/>
      <c r="AB6" s="300" t="s">
        <v>5</v>
      </c>
      <c r="AC6" s="300"/>
      <c r="AD6" s="300"/>
      <c r="AE6" s="300"/>
      <c r="AF6" s="300"/>
      <c r="AG6" s="300"/>
      <c r="AI6" s="300" t="s">
        <v>6</v>
      </c>
      <c r="AJ6" s="300"/>
      <c r="AK6" s="300"/>
      <c r="AL6" s="300"/>
      <c r="AM6" s="300"/>
      <c r="AN6" s="300"/>
      <c r="AO6" s="300" t="s">
        <v>7</v>
      </c>
      <c r="AP6" s="300"/>
      <c r="AQ6" s="300"/>
      <c r="AR6" s="300"/>
      <c r="AS6" s="300"/>
      <c r="AT6" s="300"/>
      <c r="AU6" s="300" t="s">
        <v>8</v>
      </c>
      <c r="AV6" s="300"/>
      <c r="AW6" s="300"/>
      <c r="AX6" s="300"/>
      <c r="AY6" s="300"/>
      <c r="AZ6" s="300"/>
      <c r="BA6" s="350" t="s">
        <v>56</v>
      </c>
      <c r="BB6" s="350"/>
      <c r="BC6" s="350"/>
      <c r="BD6" s="350"/>
      <c r="BE6" s="21"/>
      <c r="BF6" s="21"/>
      <c r="BG6" s="46">
        <v>2</v>
      </c>
      <c r="BH6" s="47">
        <f>SUM(J19-B22-B22-AI8-AI8-AI8)/2</f>
        <v>-439.5</v>
      </c>
      <c r="BI6" s="46">
        <v>2</v>
      </c>
      <c r="BJ6" s="47">
        <f>SUM(J25-AB8-AB8-AB8)/2</f>
        <v>-139.5</v>
      </c>
      <c r="BK6" s="46">
        <v>2</v>
      </c>
      <c r="BL6" s="47">
        <f>SUM(J19-B22-B22-AI8-AI8-AI8)/2</f>
        <v>-439.5</v>
      </c>
      <c r="BM6" s="21"/>
      <c r="BN6" s="33">
        <v>7</v>
      </c>
      <c r="BO6" s="21"/>
      <c r="BP6" s="16">
        <v>7</v>
      </c>
      <c r="BQ6" s="21"/>
      <c r="BR6" s="21"/>
      <c r="BS6" s="21"/>
      <c r="BT6" s="21"/>
      <c r="BU6" s="21"/>
      <c r="BV6" s="21"/>
      <c r="BW6" s="21"/>
      <c r="BX6" s="21"/>
      <c r="BY6" s="21"/>
      <c r="BZ6" s="16"/>
      <c r="CA6" s="3"/>
      <c r="CB6" s="3"/>
      <c r="CC6" s="3"/>
      <c r="CD6" s="3"/>
      <c r="CE6" s="3"/>
      <c r="CF6" s="3"/>
    </row>
    <row r="7" spans="1:84" ht="19.5" customHeight="1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Q7" s="284"/>
      <c r="R7" s="284"/>
      <c r="S7" s="284"/>
      <c r="T7" s="284"/>
      <c r="V7" s="284" t="s">
        <v>2</v>
      </c>
      <c r="W7" s="284"/>
      <c r="X7" s="284"/>
      <c r="Y7" s="284" t="s">
        <v>3</v>
      </c>
      <c r="Z7" s="284"/>
      <c r="AA7" s="284"/>
      <c r="AB7" s="284" t="s">
        <v>2</v>
      </c>
      <c r="AC7" s="284"/>
      <c r="AD7" s="284"/>
      <c r="AE7" s="284" t="s">
        <v>3</v>
      </c>
      <c r="AF7" s="284"/>
      <c r="AG7" s="284"/>
      <c r="AI7" s="284" t="s">
        <v>2</v>
      </c>
      <c r="AJ7" s="336"/>
      <c r="AK7" s="336"/>
      <c r="AL7" s="284" t="s">
        <v>3</v>
      </c>
      <c r="AM7" s="284"/>
      <c r="AN7" s="284"/>
      <c r="AO7" s="284" t="s">
        <v>2</v>
      </c>
      <c r="AP7" s="284"/>
      <c r="AQ7" s="284"/>
      <c r="AR7" s="284" t="s">
        <v>3</v>
      </c>
      <c r="AS7" s="284"/>
      <c r="AT7" s="284"/>
      <c r="AU7" s="284" t="s">
        <v>2</v>
      </c>
      <c r="AV7" s="284"/>
      <c r="AW7" s="284"/>
      <c r="AX7" s="284" t="s">
        <v>3</v>
      </c>
      <c r="AY7" s="284"/>
      <c r="AZ7" s="284"/>
      <c r="BA7" s="350"/>
      <c r="BB7" s="350"/>
      <c r="BC7" s="350"/>
      <c r="BD7" s="350"/>
      <c r="BE7" s="21"/>
      <c r="BF7" s="21"/>
      <c r="BG7" s="46">
        <v>3</v>
      </c>
      <c r="BH7" s="47">
        <f>SUM(J19-B22-B22-AI8-AI8-AI8-AI8)/3</f>
        <v>-324</v>
      </c>
      <c r="BI7" s="46">
        <v>3</v>
      </c>
      <c r="BJ7" s="47">
        <f>SUM(J25-AB8-AB8-AB8-AB8)/3</f>
        <v>-124</v>
      </c>
      <c r="BK7" s="46">
        <v>3</v>
      </c>
      <c r="BL7" s="47">
        <f>SUM(J19-B22-B22-AI8-AI8-AI8-AI8)/3</f>
        <v>-324</v>
      </c>
      <c r="BM7" s="21"/>
      <c r="BN7" s="33">
        <v>8</v>
      </c>
      <c r="BO7" s="21"/>
      <c r="BP7" s="16">
        <v>8</v>
      </c>
      <c r="BQ7" s="21"/>
      <c r="BR7" s="21"/>
      <c r="BS7" s="21"/>
      <c r="BT7" s="21"/>
      <c r="BU7" s="21"/>
      <c r="BV7" s="21"/>
      <c r="BW7" s="21"/>
      <c r="BX7" s="21"/>
      <c r="BY7" s="21"/>
      <c r="BZ7" s="16"/>
      <c r="CA7" s="3"/>
      <c r="CB7" s="3"/>
      <c r="CC7" s="3"/>
      <c r="CD7" s="3"/>
      <c r="CE7" s="3"/>
      <c r="CF7" s="3"/>
    </row>
    <row r="8" spans="1:84" ht="25.5" customHeight="1" x14ac:dyDescent="0.4">
      <c r="A8" s="298">
        <f>(GİRİŞ!E28)</f>
        <v>0</v>
      </c>
      <c r="B8" s="298"/>
      <c r="C8" s="298"/>
      <c r="D8" s="298"/>
      <c r="E8" s="298"/>
      <c r="F8" s="298">
        <f>(GİRİŞ!F28)</f>
        <v>0</v>
      </c>
      <c r="G8" s="298"/>
      <c r="H8" s="298"/>
      <c r="I8" s="298"/>
      <c r="J8" s="298"/>
      <c r="K8" s="298">
        <f>(GİRİŞ!G28)</f>
        <v>0</v>
      </c>
      <c r="L8" s="298"/>
      <c r="M8" s="298"/>
      <c r="N8" s="298"/>
      <c r="O8" s="298"/>
      <c r="P8" s="3"/>
      <c r="Q8" s="299">
        <f>(GİRİŞ!H28)</f>
        <v>0</v>
      </c>
      <c r="R8" s="299"/>
      <c r="S8" s="299"/>
      <c r="T8" s="299"/>
      <c r="U8" s="12"/>
      <c r="V8" s="285">
        <f>(GİRİŞ!I28)</f>
        <v>93</v>
      </c>
      <c r="W8" s="285"/>
      <c r="X8" s="285"/>
      <c r="Y8" s="285">
        <f>(GİRİŞ!J28)</f>
        <v>23</v>
      </c>
      <c r="Z8" s="285"/>
      <c r="AA8" s="285"/>
      <c r="AB8" s="285">
        <f>(GİRİŞ!K28)</f>
        <v>93</v>
      </c>
      <c r="AC8" s="285"/>
      <c r="AD8" s="285"/>
      <c r="AE8" s="285">
        <f>(GİRİŞ!L28)</f>
        <v>23</v>
      </c>
      <c r="AF8" s="285"/>
      <c r="AG8" s="285"/>
      <c r="AH8" s="12"/>
      <c r="AI8" s="285">
        <f>(GİRİŞ!M28)</f>
        <v>93</v>
      </c>
      <c r="AJ8" s="348"/>
      <c r="AK8" s="348"/>
      <c r="AL8" s="285">
        <f>(GİRİŞ!N28)</f>
        <v>93</v>
      </c>
      <c r="AM8" s="285"/>
      <c r="AN8" s="285"/>
      <c r="AO8" s="285">
        <f>(GİRİŞ!O28)</f>
        <v>93</v>
      </c>
      <c r="AP8" s="285"/>
      <c r="AQ8" s="285"/>
      <c r="AR8" s="285">
        <f>(GİRİŞ!P28)</f>
        <v>93</v>
      </c>
      <c r="AS8" s="285"/>
      <c r="AT8" s="285"/>
      <c r="AU8" s="285">
        <f>(GİRİŞ!Q28)</f>
        <v>93</v>
      </c>
      <c r="AV8" s="285"/>
      <c r="AW8" s="285"/>
      <c r="AX8" s="285">
        <f>(GİRİŞ!R28)</f>
        <v>23</v>
      </c>
      <c r="AY8" s="285"/>
      <c r="AZ8" s="285"/>
      <c r="BA8" s="351" t="str">
        <f>(GİRİŞ!S28)</f>
        <v>ÇAM</v>
      </c>
      <c r="BB8" s="351"/>
      <c r="BC8" s="351"/>
      <c r="BD8" s="351"/>
      <c r="BE8" s="22"/>
      <c r="BF8" s="22"/>
      <c r="BG8" s="46">
        <v>4</v>
      </c>
      <c r="BH8" s="48">
        <f>SUM(J19-B22-B22-AI8-AI8-AI8-AI8-AI8)/4</f>
        <v>-266.25</v>
      </c>
      <c r="BI8" s="46">
        <v>4</v>
      </c>
      <c r="BJ8" s="48">
        <f>SUM(J25-AB8-AB8-AB8-AB8-AB8)/4</f>
        <v>-116.25</v>
      </c>
      <c r="BK8" s="46">
        <v>4</v>
      </c>
      <c r="BL8" s="47">
        <f>SUM(J19-B22-B22-AI8-AI8-AI8-AI8-AI8)/4</f>
        <v>-266.25</v>
      </c>
      <c r="BM8" s="22"/>
      <c r="BN8" s="33">
        <v>9</v>
      </c>
      <c r="BO8" s="22"/>
      <c r="BP8" s="16">
        <v>9</v>
      </c>
      <c r="BQ8" s="22"/>
      <c r="BR8" s="22"/>
      <c r="BS8" s="22"/>
      <c r="BT8" s="22"/>
      <c r="BU8" s="22"/>
      <c r="BV8" s="22"/>
      <c r="BW8" s="22"/>
      <c r="BX8" s="22"/>
      <c r="BY8" s="22"/>
      <c r="BZ8" s="16"/>
      <c r="CA8" s="3"/>
      <c r="CB8" s="3"/>
      <c r="CC8" s="3"/>
      <c r="CD8" s="3"/>
      <c r="CE8" s="3"/>
      <c r="CF8" s="3"/>
    </row>
    <row r="9" spans="1:84" ht="12.75" customHeight="1" x14ac:dyDescent="0.25">
      <c r="K9" s="3"/>
      <c r="BA9" s="3"/>
      <c r="BB9" s="3"/>
      <c r="BC9" s="3"/>
      <c r="BD9" s="3"/>
      <c r="BE9" s="3"/>
      <c r="BF9" s="3"/>
      <c r="BG9" s="49">
        <v>5</v>
      </c>
      <c r="BH9" s="50">
        <f>SUM(J19-B22-B22-AI8-AI8-AI8-AI8-AI8-AI8)/5</f>
        <v>-231.6</v>
      </c>
      <c r="BI9" s="49">
        <v>5</v>
      </c>
      <c r="BJ9" s="50">
        <f>SUM(J25-AB8-AB8-AB8-AB8-AB8-AB8)/5</f>
        <v>-111.6</v>
      </c>
      <c r="BK9" s="49">
        <v>5</v>
      </c>
      <c r="BL9" s="51">
        <f>SUM(J19-B22-B22-AI8-AI8-AI8-AI8-AI8-AI8)/5</f>
        <v>-231.6</v>
      </c>
      <c r="BM9" s="3"/>
      <c r="BN9" s="34">
        <v>10</v>
      </c>
      <c r="BO9" s="3"/>
      <c r="BP9" s="3">
        <v>10</v>
      </c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</row>
    <row r="10" spans="1:84" ht="12.75" customHeight="1" x14ac:dyDescent="0.25">
      <c r="BA10" s="3"/>
      <c r="BB10" s="3"/>
      <c r="BC10" s="3"/>
      <c r="BD10" s="3"/>
      <c r="BE10" s="3"/>
      <c r="BF10" s="3"/>
      <c r="BG10" s="45">
        <v>6</v>
      </c>
      <c r="BH10" s="45">
        <f>SUM(J19-B22-B22-AI8-AI8-AI8-AI8-AI8-AI8-AI8)/6</f>
        <v>-208.5</v>
      </c>
      <c r="BI10" s="45">
        <v>6</v>
      </c>
      <c r="BJ10" s="52">
        <f>SUM(J25-AB8-AB8-AB8-AB8-AB8-AB8-AB8)/6</f>
        <v>-108.5</v>
      </c>
      <c r="BK10" s="45">
        <v>6</v>
      </c>
      <c r="BL10" s="53">
        <f>SUM(J19-B22-B22-AI8-AI8-AI8-AI8-AI8-AI8-AI8)/6</f>
        <v>-208.5</v>
      </c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</row>
    <row r="11" spans="1:84" ht="12.75" customHeight="1" x14ac:dyDescent="0.25">
      <c r="A11" s="306" t="s">
        <v>10</v>
      </c>
      <c r="B11" s="306"/>
      <c r="C11" s="306"/>
      <c r="D11" s="306"/>
      <c r="E11" s="306"/>
      <c r="F11" s="306"/>
      <c r="G11" s="306"/>
      <c r="H11" s="306"/>
      <c r="I11" s="306"/>
      <c r="J11" s="284" t="s">
        <v>1</v>
      </c>
      <c r="K11" s="284"/>
      <c r="L11" s="284"/>
      <c r="M11" s="284" t="s">
        <v>2</v>
      </c>
      <c r="N11" s="284"/>
      <c r="O11" s="284" t="s">
        <v>11</v>
      </c>
      <c r="P11" s="284"/>
      <c r="Q11" s="284" t="s">
        <v>4</v>
      </c>
      <c r="R11" s="284"/>
      <c r="S11" s="284"/>
      <c r="T11" s="284"/>
      <c r="U11" s="284" t="s">
        <v>9</v>
      </c>
      <c r="V11" s="284"/>
      <c r="W11" s="284"/>
      <c r="X11" s="284" t="s">
        <v>9</v>
      </c>
      <c r="Y11" s="284"/>
      <c r="Z11" s="284"/>
      <c r="AA11" s="307" t="s">
        <v>43</v>
      </c>
      <c r="AB11" s="308"/>
      <c r="AC11" s="309"/>
      <c r="AE11" s="6"/>
      <c r="AF11" s="6"/>
      <c r="AG11" s="6"/>
      <c r="AH11" s="6"/>
      <c r="AI11" s="6"/>
      <c r="AJ11" s="6"/>
      <c r="AK11" s="6"/>
      <c r="AL11" s="6"/>
      <c r="AN11" s="333" t="s">
        <v>28</v>
      </c>
      <c r="AO11" s="333"/>
      <c r="AP11" s="333"/>
      <c r="AQ11" s="333"/>
      <c r="AR11" s="333"/>
      <c r="AS11" s="333"/>
      <c r="AT11" s="333" t="s">
        <v>42</v>
      </c>
      <c r="AU11" s="333"/>
      <c r="AV11" s="333"/>
      <c r="AW11" s="333"/>
      <c r="AX11" s="333"/>
      <c r="AY11" s="333"/>
      <c r="AZ11" s="333"/>
      <c r="BA11" s="3"/>
      <c r="BB11" s="3"/>
      <c r="BC11" s="3"/>
      <c r="BD11" s="3"/>
      <c r="BE11" s="3"/>
      <c r="BF11" s="3"/>
      <c r="BG11" s="45">
        <v>7</v>
      </c>
      <c r="BH11" s="45">
        <f>SUM(J19-B22-B22-AI8-AI8-AI8-AI8-AI8-AI8-AI8-AI8)/7</f>
        <v>-192</v>
      </c>
      <c r="BI11" s="45"/>
      <c r="BJ11" s="45"/>
      <c r="BK11" s="45">
        <v>7</v>
      </c>
      <c r="BL11" s="53">
        <f>SUM(J19-B22-B22-AI8-AI8-AI8-AI8-AI8-AI8-AI8-AI8)/7</f>
        <v>-192</v>
      </c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</row>
    <row r="12" spans="1:84" ht="12.75" customHeight="1" x14ac:dyDescent="0.25">
      <c r="A12" s="326" t="s">
        <v>63</v>
      </c>
      <c r="B12" s="326"/>
      <c r="C12" s="326"/>
      <c r="D12" s="326"/>
      <c r="E12" s="326"/>
      <c r="F12" s="326"/>
      <c r="G12" s="326"/>
      <c r="H12" s="326"/>
      <c r="I12" s="326"/>
      <c r="J12" s="314">
        <f>SUM(F8)</f>
        <v>0</v>
      </c>
      <c r="K12" s="314"/>
      <c r="L12" s="314"/>
      <c r="M12" s="315">
        <f>SUM(AU8)</f>
        <v>93</v>
      </c>
      <c r="N12" s="315"/>
      <c r="O12" s="315">
        <f>SUM(AX8)</f>
        <v>23</v>
      </c>
      <c r="P12" s="315"/>
      <c r="Q12" s="329">
        <f>SUM(J13/AU8)</f>
        <v>0</v>
      </c>
      <c r="R12" s="329"/>
      <c r="S12" s="329"/>
      <c r="T12" s="329"/>
      <c r="U12" s="304">
        <f>SUM((J12*M12*O12*Q12)/1000000000)</f>
        <v>0</v>
      </c>
      <c r="V12" s="304"/>
      <c r="W12" s="304"/>
      <c r="X12" s="304">
        <f>SUM(U12:W14)</f>
        <v>0</v>
      </c>
      <c r="Y12" s="304"/>
      <c r="Z12" s="304"/>
      <c r="AA12" s="337">
        <f>SUM(X12*550)</f>
        <v>0</v>
      </c>
      <c r="AB12" s="338"/>
      <c r="AC12" s="339"/>
      <c r="AE12" s="6"/>
      <c r="AF12" s="6"/>
      <c r="AG12" s="6"/>
      <c r="AH12" s="6"/>
      <c r="AI12" s="6"/>
      <c r="AJ12" s="6"/>
      <c r="AK12" s="6"/>
      <c r="AL12" s="6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"/>
      <c r="BB12" s="3"/>
      <c r="BC12" s="3"/>
      <c r="BD12" s="3"/>
      <c r="BE12" s="3"/>
      <c r="BF12" s="3"/>
      <c r="BG12" s="45">
        <v>8</v>
      </c>
      <c r="BH12" s="45">
        <f>SUM(J19-B22-B22-AI8-AI8-AI8-AI8-AI8-AI8-AI8-AI8-AI8)/8</f>
        <v>-179.625</v>
      </c>
      <c r="BI12" s="45"/>
      <c r="BJ12" s="45"/>
      <c r="BK12" s="45">
        <v>8</v>
      </c>
      <c r="BL12" s="53">
        <f>SUM(J19-B22-B22-AI8-AI8-AI8-AI8-AI8-AI8-AI8-AI8-AI8)/8</f>
        <v>-179.625</v>
      </c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</row>
    <row r="13" spans="1:84" ht="12.75" customHeight="1" x14ac:dyDescent="0.25">
      <c r="A13" s="326" t="s">
        <v>64</v>
      </c>
      <c r="B13" s="326"/>
      <c r="C13" s="326"/>
      <c r="D13" s="326"/>
      <c r="E13" s="326"/>
      <c r="F13" s="326"/>
      <c r="G13" s="326"/>
      <c r="H13" s="326"/>
      <c r="I13" s="326"/>
      <c r="J13" s="314">
        <f>SUM(A8)</f>
        <v>0</v>
      </c>
      <c r="K13" s="314"/>
      <c r="L13" s="314"/>
      <c r="M13" s="315">
        <f>SUM(AO8)</f>
        <v>93</v>
      </c>
      <c r="N13" s="315"/>
      <c r="O13" s="315">
        <f>SUM(AR8)</f>
        <v>93</v>
      </c>
      <c r="P13" s="315"/>
      <c r="Q13" s="332">
        <f>(GİRİŞ!T28)</f>
        <v>4</v>
      </c>
      <c r="R13" s="332"/>
      <c r="S13" s="332"/>
      <c r="T13" s="332"/>
      <c r="U13" s="304">
        <f>SUM(J13*M13*O13*Q13)/1000000000</f>
        <v>0</v>
      </c>
      <c r="V13" s="304"/>
      <c r="W13" s="304"/>
      <c r="X13" s="304"/>
      <c r="Y13" s="304"/>
      <c r="Z13" s="304"/>
      <c r="AA13" s="340"/>
      <c r="AB13" s="341"/>
      <c r="AC13" s="342"/>
      <c r="AD13" s="32" t="str">
        <f>"üstkızak"&amp;Q13</f>
        <v>üstkızak4</v>
      </c>
      <c r="AE13" s="6"/>
      <c r="AF13" s="6"/>
      <c r="AG13" s="6"/>
      <c r="AH13" s="6"/>
      <c r="AI13" s="6"/>
      <c r="AJ13" s="6"/>
      <c r="AK13" s="6"/>
      <c r="AL13" s="6"/>
      <c r="AN13" s="334" t="e">
        <f>SUM(X12+X19+X25+X32+X38)</f>
        <v>#N/A</v>
      </c>
      <c r="AO13" s="334"/>
      <c r="AP13" s="334"/>
      <c r="AQ13" s="334"/>
      <c r="AR13" s="334"/>
      <c r="AS13" s="334"/>
      <c r="AT13" s="346" t="e">
        <f>SUM(AA12+AA19+AA25+AA32+AA38)</f>
        <v>#N/A</v>
      </c>
      <c r="AU13" s="346"/>
      <c r="AV13" s="346"/>
      <c r="AW13" s="346"/>
      <c r="AX13" s="346"/>
      <c r="AY13" s="346"/>
      <c r="AZ13" s="346"/>
      <c r="BA13" s="3"/>
      <c r="BB13" s="3"/>
      <c r="BC13" s="3"/>
      <c r="BD13" s="3"/>
      <c r="BE13" s="3"/>
      <c r="BF13" s="3"/>
      <c r="BG13" s="45">
        <v>9</v>
      </c>
      <c r="BH13" s="5">
        <f>SUM(J19-B22-B22-AI8-AI8-AI8-AI8-AI8-AI8-AI8-AI8-AI8-AI8)/9</f>
        <v>-170</v>
      </c>
      <c r="BI13" s="45"/>
      <c r="BJ13" s="45"/>
      <c r="BK13" s="45">
        <v>9</v>
      </c>
      <c r="BL13" s="54">
        <f>SUM(J19-B22-B22-AI8-AI8-AI8-AI8-AI8-AI8-AI8-AI8-AI8-AI8)/9</f>
        <v>-170</v>
      </c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</row>
    <row r="14" spans="1:84" ht="12.75" customHeight="1" x14ac:dyDescent="0.25">
      <c r="A14" s="326" t="s">
        <v>65</v>
      </c>
      <c r="B14" s="326"/>
      <c r="C14" s="326"/>
      <c r="D14" s="326"/>
      <c r="E14" s="326"/>
      <c r="F14" s="326"/>
      <c r="G14" s="326"/>
      <c r="H14" s="326"/>
      <c r="I14" s="326"/>
      <c r="J14" s="314">
        <f>SUM(F8+AE8+AE8)</f>
        <v>46</v>
      </c>
      <c r="K14" s="314"/>
      <c r="L14" s="314"/>
      <c r="M14" s="315">
        <f>SUM(AI8)</f>
        <v>93</v>
      </c>
      <c r="N14" s="315"/>
      <c r="O14" s="315">
        <f>SUM(AL8)</f>
        <v>93</v>
      </c>
      <c r="P14" s="315"/>
      <c r="Q14" s="332">
        <f>(GİRİŞ!U28)</f>
        <v>0</v>
      </c>
      <c r="R14" s="332"/>
      <c r="S14" s="332"/>
      <c r="T14" s="332"/>
      <c r="U14" s="304">
        <f>SUM(J14*M14*O14*Q14)/1000000000</f>
        <v>0</v>
      </c>
      <c r="V14" s="304"/>
      <c r="W14" s="304"/>
      <c r="X14" s="304"/>
      <c r="Y14" s="304"/>
      <c r="Z14" s="304"/>
      <c r="AA14" s="343"/>
      <c r="AB14" s="344"/>
      <c r="AC14" s="345"/>
      <c r="AD14" s="32" t="str">
        <f>"altayak"&amp;Q14</f>
        <v>altayak0</v>
      </c>
      <c r="AE14" s="6"/>
      <c r="AF14" s="6"/>
      <c r="AG14" s="6"/>
      <c r="AH14" s="6"/>
      <c r="AI14" s="6"/>
      <c r="AJ14" s="6"/>
      <c r="AK14" s="6"/>
      <c r="AL14" s="6"/>
      <c r="AN14" s="334"/>
      <c r="AO14" s="334"/>
      <c r="AP14" s="334"/>
      <c r="AQ14" s="334"/>
      <c r="AR14" s="334"/>
      <c r="AS14" s="334"/>
      <c r="AT14" s="346"/>
      <c r="AU14" s="346"/>
      <c r="AV14" s="346"/>
      <c r="AW14" s="346"/>
      <c r="AX14" s="346"/>
      <c r="AY14" s="346"/>
      <c r="AZ14" s="346"/>
      <c r="BA14" s="3"/>
      <c r="BB14" s="3"/>
      <c r="BC14" s="3"/>
      <c r="BD14" s="3"/>
      <c r="BE14" s="3"/>
      <c r="BF14" s="3"/>
      <c r="BG14" s="45">
        <v>10</v>
      </c>
      <c r="BH14" s="45">
        <f>SUM(J19-B22-B22-AI8-AI8-AI8-AI8-AI8-AI8-AI8-AI8-AI8-AI8-AI8)/10</f>
        <v>-162.30000000000001</v>
      </c>
      <c r="BI14" s="45"/>
      <c r="BJ14" s="45"/>
      <c r="BK14" s="45">
        <v>10</v>
      </c>
      <c r="BL14" s="53">
        <f>SUM(J19-B22-B22-AI8-AI8-AI8-AI8-AI8-AI8-AI8-AI8-AI8-AI8-AI8)/10</f>
        <v>-162.30000000000001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</row>
    <row r="15" spans="1:84" ht="12.75" customHeight="1" x14ac:dyDescent="0.25">
      <c r="A15" s="326" t="s">
        <v>26</v>
      </c>
      <c r="B15" s="326"/>
      <c r="C15" s="326"/>
      <c r="D15" s="326"/>
      <c r="E15" s="326"/>
      <c r="F15" s="326"/>
      <c r="G15" s="326"/>
      <c r="H15" s="326"/>
      <c r="I15" s="326"/>
      <c r="J15" s="359">
        <f>(GİRİŞ!W28)</f>
        <v>300</v>
      </c>
      <c r="K15" s="359"/>
      <c r="L15" s="359"/>
      <c r="AD15" s="32" t="str">
        <f>"paletüstgörünüm"&amp;Q14</f>
        <v>paletüstgörünüm0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30">
        <f>SUM(J19)</f>
        <v>92</v>
      </c>
      <c r="AO15" s="330"/>
      <c r="AP15" s="330">
        <f>SUM(J25+O19+O19+O20+O20)</f>
        <v>92</v>
      </c>
      <c r="AQ15" s="330"/>
      <c r="AR15" s="331">
        <f>SUM(O14+O13+O12+K8+O20+O33)</f>
        <v>255</v>
      </c>
      <c r="AS15" s="331"/>
      <c r="AT15" s="44" t="str">
        <f>CONCATENATE(AN15," x ",AP15," x ",AR15," "," mm")</f>
        <v>92 x 92 x 255  mm</v>
      </c>
      <c r="AU15" s="32"/>
      <c r="AV15" s="32"/>
      <c r="AW15" s="32"/>
      <c r="AX15" s="32"/>
      <c r="AY15" s="32"/>
      <c r="AZ15" s="3"/>
      <c r="BA15" s="3"/>
      <c r="BB15" s="3"/>
      <c r="BC15" s="3"/>
      <c r="BD15" s="3"/>
      <c r="BE15" s="3"/>
      <c r="BF15" s="3"/>
      <c r="BG15" s="325" t="s">
        <v>12</v>
      </c>
      <c r="BH15" s="325"/>
      <c r="BI15" s="325" t="s">
        <v>14</v>
      </c>
      <c r="BJ15" s="325"/>
      <c r="BK15" s="325" t="s">
        <v>15</v>
      </c>
      <c r="BL15" s="325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</row>
    <row r="16" spans="1:84" s="4" customFormat="1" ht="10.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32" t="str">
        <f>"3boyut"&amp;Q14&amp;Q26</f>
        <v>3boyut02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</row>
    <row r="17" spans="1:56" ht="10.5" customHeight="1" x14ac:dyDescent="0.25">
      <c r="AD17" s="32"/>
    </row>
    <row r="18" spans="1:56" ht="12.75" customHeight="1" x14ac:dyDescent="0.25">
      <c r="A18" s="306" t="s">
        <v>37</v>
      </c>
      <c r="B18" s="306"/>
      <c r="C18" s="306"/>
      <c r="D18" s="306"/>
      <c r="E18" s="306"/>
      <c r="F18" s="306"/>
      <c r="G18" s="306"/>
      <c r="H18" s="306"/>
      <c r="I18" s="306"/>
      <c r="J18" s="284" t="s">
        <v>1</v>
      </c>
      <c r="K18" s="284"/>
      <c r="L18" s="284"/>
      <c r="M18" s="284" t="s">
        <v>2</v>
      </c>
      <c r="N18" s="284"/>
      <c r="O18" s="284" t="s">
        <v>11</v>
      </c>
      <c r="P18" s="284"/>
      <c r="Q18" s="284" t="s">
        <v>4</v>
      </c>
      <c r="R18" s="284"/>
      <c r="S18" s="328" t="s">
        <v>13</v>
      </c>
      <c r="T18" s="328"/>
      <c r="U18" s="284" t="s">
        <v>9</v>
      </c>
      <c r="V18" s="284"/>
      <c r="W18" s="284"/>
      <c r="X18" s="310" t="s">
        <v>9</v>
      </c>
      <c r="Y18" s="310"/>
      <c r="Z18" s="310"/>
      <c r="AA18" s="284" t="s">
        <v>43</v>
      </c>
      <c r="AB18" s="284"/>
      <c r="AC18" s="284"/>
      <c r="AD18" s="32"/>
    </row>
    <row r="19" spans="1:56" ht="12.75" customHeight="1" x14ac:dyDescent="0.25">
      <c r="A19" s="355" t="s">
        <v>16</v>
      </c>
      <c r="B19" s="356"/>
      <c r="C19" s="356"/>
      <c r="D19" s="356"/>
      <c r="E19" s="356"/>
      <c r="F19" s="356"/>
      <c r="G19" s="356"/>
      <c r="H19" s="356"/>
      <c r="I19" s="357"/>
      <c r="J19" s="314">
        <f>SUM(A8+AE8+AE8+AE8+AE8)</f>
        <v>92</v>
      </c>
      <c r="K19" s="314"/>
      <c r="L19" s="314"/>
      <c r="M19" s="315">
        <f>SUM(V8)</f>
        <v>93</v>
      </c>
      <c r="N19" s="315"/>
      <c r="O19" s="315">
        <f>SUM(Y8)</f>
        <v>23</v>
      </c>
      <c r="P19" s="315"/>
      <c r="Q19" s="329">
        <f>SUM(F22/M19)</f>
        <v>1.2473118279569892</v>
      </c>
      <c r="R19" s="329"/>
      <c r="S19" s="329">
        <f>SUM(Q19*2)</f>
        <v>2.4946236559139785</v>
      </c>
      <c r="T19" s="329"/>
      <c r="U19" s="304">
        <f>SUM(J19*M19*O19*S19)/1000000000</f>
        <v>4.9091200000000003E-4</v>
      </c>
      <c r="V19" s="304"/>
      <c r="W19" s="305"/>
      <c r="X19" s="316" t="e">
        <f>SUM(U19:W21)</f>
        <v>#N/A</v>
      </c>
      <c r="Y19" s="317"/>
      <c r="Z19" s="318"/>
      <c r="AA19" s="337" t="e">
        <f>SUM(X19*550)</f>
        <v>#N/A</v>
      </c>
      <c r="AB19" s="365"/>
      <c r="AC19" s="366"/>
      <c r="AD19" s="32"/>
    </row>
    <row r="20" spans="1:56" ht="12.75" customHeight="1" x14ac:dyDescent="0.25">
      <c r="A20" s="355" t="s">
        <v>17</v>
      </c>
      <c r="B20" s="356"/>
      <c r="C20" s="356"/>
      <c r="D20" s="356"/>
      <c r="E20" s="356"/>
      <c r="F20" s="356"/>
      <c r="G20" s="356"/>
      <c r="H20" s="356"/>
      <c r="I20" s="357"/>
      <c r="J20" s="314">
        <f>SUM(A22)-15</f>
        <v>217</v>
      </c>
      <c r="K20" s="314"/>
      <c r="L20" s="314"/>
      <c r="M20" s="315">
        <f>SUM(AB8)</f>
        <v>93</v>
      </c>
      <c r="N20" s="315"/>
      <c r="O20" s="315">
        <f>SUM(AE8)</f>
        <v>23</v>
      </c>
      <c r="P20" s="315"/>
      <c r="Q20" s="364">
        <f>(Q14)</f>
        <v>0</v>
      </c>
      <c r="R20" s="364"/>
      <c r="S20" s="314">
        <f>SUM(Q20*2)</f>
        <v>0</v>
      </c>
      <c r="T20" s="314"/>
      <c r="U20" s="304">
        <f>SUM(J20*M20*O20*S20)/1000000000</f>
        <v>0</v>
      </c>
      <c r="V20" s="304"/>
      <c r="W20" s="305"/>
      <c r="X20" s="319"/>
      <c r="Y20" s="320"/>
      <c r="Z20" s="321"/>
      <c r="AA20" s="367"/>
      <c r="AB20" s="368"/>
      <c r="AC20" s="369"/>
      <c r="AD20" s="32" t="str">
        <f>"önduvarkuşak"&amp;Q20</f>
        <v>önduvarkuşak0</v>
      </c>
      <c r="AN20" s="282" t="s">
        <v>33</v>
      </c>
      <c r="AO20" s="282"/>
      <c r="AP20" s="282"/>
      <c r="AQ20" s="282"/>
      <c r="AR20" s="283" t="str">
        <f>IF(Q8&gt;0,AR24," ")</f>
        <v xml:space="preserve"> </v>
      </c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</row>
    <row r="21" spans="1:56" s="3" customFormat="1" ht="12.75" customHeight="1" x14ac:dyDescent="0.25">
      <c r="A21" s="358" t="s">
        <v>18</v>
      </c>
      <c r="B21" s="358"/>
      <c r="C21" s="358"/>
      <c r="D21" s="358"/>
      <c r="E21" s="358"/>
      <c r="F21" s="358"/>
      <c r="G21" s="358"/>
      <c r="H21" s="358"/>
      <c r="I21" s="358"/>
      <c r="J21" s="301" t="e">
        <f>SQRT((D23*D23)+(F23*F23))</f>
        <v>#N/A</v>
      </c>
      <c r="K21" s="302"/>
      <c r="L21" s="303"/>
      <c r="M21" s="315">
        <f>SUM(AB8)</f>
        <v>93</v>
      </c>
      <c r="N21" s="315"/>
      <c r="O21" s="315">
        <f>SUM(AE8)</f>
        <v>23</v>
      </c>
      <c r="P21" s="315"/>
      <c r="Q21" s="314">
        <f>SUM(Q14-1)</f>
        <v>-1</v>
      </c>
      <c r="R21" s="314"/>
      <c r="S21" s="314">
        <f>SUM(Q21*2)</f>
        <v>-2</v>
      </c>
      <c r="T21" s="314"/>
      <c r="U21" s="304" t="e">
        <f>SUM(J21*M21*O21*S21)/1000000000</f>
        <v>#N/A</v>
      </c>
      <c r="V21" s="304"/>
      <c r="W21" s="305"/>
      <c r="X21" s="322"/>
      <c r="Y21" s="323"/>
      <c r="Z21" s="324"/>
      <c r="AA21" s="370"/>
      <c r="AB21" s="371"/>
      <c r="AC21" s="372"/>
      <c r="AD21" s="32"/>
      <c r="AN21" s="282"/>
      <c r="AO21" s="282"/>
      <c r="AP21" s="282"/>
      <c r="AQ21" s="282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</row>
    <row r="22" spans="1:56" s="3" customFormat="1" ht="10.5" customHeight="1" x14ac:dyDescent="0.25">
      <c r="A22" s="55">
        <f>SUM(K8+Y8+AX8+AR8+AL8)</f>
        <v>232</v>
      </c>
      <c r="B22" s="55">
        <f>SUM(J15+AE8+Y8)</f>
        <v>346</v>
      </c>
      <c r="C22" s="56">
        <f>SUM(Q14-1)</f>
        <v>-1</v>
      </c>
      <c r="D22" s="360" t="e">
        <f>VLOOKUP(C22,BG:BH,2,FALSE)</f>
        <v>#N/A</v>
      </c>
      <c r="E22" s="360"/>
      <c r="F22" s="360">
        <f>SUM(K8+AX8+AR8)</f>
        <v>116</v>
      </c>
      <c r="G22" s="360"/>
      <c r="H22" s="55"/>
      <c r="I22" s="55"/>
      <c r="J22" s="57" t="e">
        <f>FIXED(J21,0,1)</f>
        <v>#N/A</v>
      </c>
      <c r="K22" s="58"/>
      <c r="AA22"/>
      <c r="AB22"/>
      <c r="AC22"/>
      <c r="AD22" s="32"/>
      <c r="AN22" s="282" t="s">
        <v>34</v>
      </c>
      <c r="AO22" s="282"/>
      <c r="AP22" s="282"/>
      <c r="AQ22" s="282"/>
      <c r="AR22" s="283" t="str">
        <f>IF(Q8&gt;0,AT15," ")</f>
        <v xml:space="preserve"> </v>
      </c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</row>
    <row r="23" spans="1:56" s="3" customFormat="1" ht="10.5" customHeight="1" x14ac:dyDescent="0.25">
      <c r="A23" s="58"/>
      <c r="B23" s="58"/>
      <c r="C23" s="58"/>
      <c r="D23" s="362" t="e">
        <f>SUM(D22*2/2)</f>
        <v>#N/A</v>
      </c>
      <c r="E23" s="362"/>
      <c r="F23" s="362">
        <f>SUM(F22*2/2)</f>
        <v>116</v>
      </c>
      <c r="G23" s="362"/>
      <c r="H23" s="58"/>
      <c r="I23" s="58"/>
      <c r="J23" s="58"/>
      <c r="K23" s="58"/>
      <c r="AA23"/>
      <c r="AB23"/>
      <c r="AC23"/>
      <c r="AD23" s="32"/>
      <c r="AN23" s="282"/>
      <c r="AO23" s="282"/>
      <c r="AP23" s="282"/>
      <c r="AQ23" s="282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</row>
    <row r="24" spans="1:56" ht="12.75" customHeight="1" x14ac:dyDescent="0.25">
      <c r="A24" s="306" t="s">
        <v>36</v>
      </c>
      <c r="B24" s="306"/>
      <c r="C24" s="306"/>
      <c r="D24" s="306"/>
      <c r="E24" s="306"/>
      <c r="F24" s="306"/>
      <c r="G24" s="306"/>
      <c r="H24" s="306"/>
      <c r="I24" s="306"/>
      <c r="J24" s="284" t="s">
        <v>1</v>
      </c>
      <c r="K24" s="284"/>
      <c r="L24" s="284"/>
      <c r="M24" s="284" t="s">
        <v>2</v>
      </c>
      <c r="N24" s="284"/>
      <c r="O24" s="327" t="s">
        <v>11</v>
      </c>
      <c r="P24" s="327"/>
      <c r="Q24" s="328" t="s">
        <v>4</v>
      </c>
      <c r="R24" s="328"/>
      <c r="S24" s="328" t="s">
        <v>13</v>
      </c>
      <c r="T24" s="328"/>
      <c r="U24" s="284" t="s">
        <v>9</v>
      </c>
      <c r="V24" s="284"/>
      <c r="W24" s="284"/>
      <c r="X24" s="310" t="s">
        <v>9</v>
      </c>
      <c r="Y24" s="310"/>
      <c r="Z24" s="310"/>
      <c r="AA24" s="284" t="s">
        <v>43</v>
      </c>
      <c r="AB24" s="284"/>
      <c r="AC24" s="284"/>
      <c r="AD24" s="32"/>
      <c r="AR24" s="7" t="str">
        <f>CONCATENATE(A8," x ",F8," x ",K8,"  mm")</f>
        <v>0 x 0 x 0  mm</v>
      </c>
    </row>
    <row r="25" spans="1:56" ht="12.75" customHeight="1" x14ac:dyDescent="0.25">
      <c r="A25" s="311" t="s">
        <v>22</v>
      </c>
      <c r="B25" s="312"/>
      <c r="C25" s="312"/>
      <c r="D25" s="312"/>
      <c r="E25" s="312"/>
      <c r="F25" s="312"/>
      <c r="G25" s="312"/>
      <c r="H25" s="312"/>
      <c r="I25" s="313"/>
      <c r="J25" s="314">
        <f>SUM(F8)</f>
        <v>0</v>
      </c>
      <c r="K25" s="314"/>
      <c r="L25" s="314"/>
      <c r="M25" s="315">
        <f>SUM(V8)</f>
        <v>93</v>
      </c>
      <c r="N25" s="315"/>
      <c r="O25" s="315">
        <f>SUM(Y8)</f>
        <v>23</v>
      </c>
      <c r="P25" s="315"/>
      <c r="Q25" s="329">
        <f>SUM(F22/M25)</f>
        <v>1.2473118279569892</v>
      </c>
      <c r="R25" s="329"/>
      <c r="S25" s="329">
        <f>SUM(Q25*2)</f>
        <v>2.4946236559139785</v>
      </c>
      <c r="T25" s="329"/>
      <c r="U25" s="304">
        <f>SUM(J25*M25*O25*S25)/1000000000</f>
        <v>0</v>
      </c>
      <c r="V25" s="304"/>
      <c r="W25" s="305"/>
      <c r="X25" s="316">
        <f>SUM(U25:W28)</f>
        <v>1.2132568758340041E-3</v>
      </c>
      <c r="Y25" s="317"/>
      <c r="Z25" s="318"/>
      <c r="AA25" s="329">
        <f>SUM(X25*550)</f>
        <v>0.66729128170870222</v>
      </c>
      <c r="AB25" s="329"/>
      <c r="AC25" s="329"/>
      <c r="AD25" s="32"/>
    </row>
    <row r="26" spans="1:56" ht="12.75" customHeight="1" x14ac:dyDescent="0.25">
      <c r="A26" s="311" t="s">
        <v>23</v>
      </c>
      <c r="B26" s="312"/>
      <c r="C26" s="312"/>
      <c r="D26" s="312"/>
      <c r="E26" s="312"/>
      <c r="F26" s="312"/>
      <c r="G26" s="312"/>
      <c r="H26" s="312"/>
      <c r="I26" s="313"/>
      <c r="J26" s="314">
        <f>SUM(K8+AX8+AR8+AE8)</f>
        <v>139</v>
      </c>
      <c r="K26" s="314"/>
      <c r="L26" s="314"/>
      <c r="M26" s="315">
        <f>SUM(AB8)</f>
        <v>93</v>
      </c>
      <c r="N26" s="315"/>
      <c r="O26" s="315">
        <f>SUM(AE8)</f>
        <v>23</v>
      </c>
      <c r="P26" s="315"/>
      <c r="Q26" s="361">
        <f>(GİRİŞ!V28)</f>
        <v>2</v>
      </c>
      <c r="R26" s="361"/>
      <c r="S26" s="314">
        <f>SUM(Q26*2)</f>
        <v>4</v>
      </c>
      <c r="T26" s="314"/>
      <c r="U26" s="304">
        <f>SUM(J26*M26*O26*S26)/1000000000</f>
        <v>1.1892840000000001E-3</v>
      </c>
      <c r="V26" s="304"/>
      <c r="W26" s="305"/>
      <c r="X26" s="319"/>
      <c r="Y26" s="320"/>
      <c r="Z26" s="321"/>
      <c r="AA26" s="329"/>
      <c r="AB26" s="329"/>
      <c r="AC26" s="329"/>
      <c r="AD26" s="32" t="str">
        <f>"yanduvarkuşak"&amp;Q26</f>
        <v>yanduvarkuşak2</v>
      </c>
    </row>
    <row r="27" spans="1:56" ht="12.75" customHeight="1" x14ac:dyDescent="0.25">
      <c r="A27" s="311" t="s">
        <v>27</v>
      </c>
      <c r="B27" s="312"/>
      <c r="C27" s="312"/>
      <c r="D27" s="312"/>
      <c r="E27" s="312"/>
      <c r="F27" s="312"/>
      <c r="G27" s="312"/>
      <c r="H27" s="312"/>
      <c r="I27" s="313"/>
      <c r="J27" s="314">
        <f>SUM(C29)</f>
        <v>-186</v>
      </c>
      <c r="K27" s="314"/>
      <c r="L27" s="314"/>
      <c r="M27" s="315">
        <f>SUM(AB8)</f>
        <v>93</v>
      </c>
      <c r="N27" s="315"/>
      <c r="O27" s="315">
        <f>SUM(AE8)</f>
        <v>23</v>
      </c>
      <c r="P27" s="315"/>
      <c r="Q27" s="364">
        <v>1</v>
      </c>
      <c r="R27" s="364"/>
      <c r="S27" s="314">
        <f>SUM(Q27*2)</f>
        <v>2</v>
      </c>
      <c r="T27" s="314"/>
      <c r="U27" s="304">
        <f>SUM(J27*M27*O27*S27)/1000000000</f>
        <v>-7.9570800000000001E-4</v>
      </c>
      <c r="V27" s="304"/>
      <c r="W27" s="305"/>
      <c r="X27" s="319"/>
      <c r="Y27" s="320"/>
      <c r="Z27" s="321"/>
      <c r="AA27" s="329"/>
      <c r="AB27" s="329"/>
      <c r="AC27" s="329"/>
      <c r="AD27" s="32"/>
    </row>
    <row r="28" spans="1:56" ht="12.75" customHeight="1" x14ac:dyDescent="0.25">
      <c r="A28" s="326" t="s">
        <v>24</v>
      </c>
      <c r="B28" s="326"/>
      <c r="C28" s="326"/>
      <c r="D28" s="326"/>
      <c r="E28" s="326"/>
      <c r="F28" s="326"/>
      <c r="G28" s="326"/>
      <c r="H28" s="326"/>
      <c r="I28" s="326"/>
      <c r="J28" s="314">
        <f>SQRT((G29*G29)+(I29*I29))</f>
        <v>191.60375779195982</v>
      </c>
      <c r="K28" s="314"/>
      <c r="L28" s="314"/>
      <c r="M28" s="315">
        <f>SUM(AB8)</f>
        <v>93</v>
      </c>
      <c r="N28" s="315"/>
      <c r="O28" s="315">
        <f>SUM(AE8)</f>
        <v>23</v>
      </c>
      <c r="P28" s="315"/>
      <c r="Q28" s="364">
        <f>SUM(Q26-1)</f>
        <v>1</v>
      </c>
      <c r="R28" s="364"/>
      <c r="S28" s="314">
        <f>SUM(Q28*2)</f>
        <v>2</v>
      </c>
      <c r="T28" s="314"/>
      <c r="U28" s="304">
        <f>SUM(J28*M28*O28*S28)/1000000000</f>
        <v>8.1968087583400399E-4</v>
      </c>
      <c r="V28" s="304"/>
      <c r="W28" s="305"/>
      <c r="X28" s="322"/>
      <c r="Y28" s="323"/>
      <c r="Z28" s="324"/>
      <c r="AA28" s="329"/>
      <c r="AB28" s="329"/>
      <c r="AC28" s="329"/>
      <c r="AD28" s="32"/>
    </row>
    <row r="29" spans="1:56" ht="10.5" customHeight="1" x14ac:dyDescent="0.25">
      <c r="A29" s="55">
        <f>SUM(F8)</f>
        <v>0</v>
      </c>
      <c r="B29" s="55">
        <f>SUM(Q26*AB8)</f>
        <v>186</v>
      </c>
      <c r="C29" s="55">
        <f>SUM(A29-B29)</f>
        <v>-186</v>
      </c>
      <c r="D29" s="55">
        <f>SUM(J26)</f>
        <v>139</v>
      </c>
      <c r="E29" s="55">
        <f>SUM(D29-AB8-Y8)</f>
        <v>23</v>
      </c>
      <c r="F29" s="59">
        <f>SUM(Q28)</f>
        <v>1</v>
      </c>
      <c r="G29" s="360">
        <f>VLOOKUP(F29,BI:BJ,2,FALSE)</f>
        <v>-186</v>
      </c>
      <c r="H29" s="360"/>
      <c r="I29" s="360">
        <f>SUM(D29-AB8)</f>
        <v>46</v>
      </c>
      <c r="J29" s="360"/>
      <c r="K29" s="57" t="str">
        <f>FIXED(J28,0,1)</f>
        <v>192</v>
      </c>
      <c r="L29" s="58"/>
      <c r="M29" s="58"/>
      <c r="N29" s="3"/>
      <c r="AD29" s="32"/>
    </row>
    <row r="30" spans="1:56" ht="10.5" customHeight="1" x14ac:dyDescent="0.25">
      <c r="AD30" s="32"/>
    </row>
    <row r="31" spans="1:56" ht="12.75" customHeight="1" x14ac:dyDescent="0.25">
      <c r="A31" s="306" t="s">
        <v>35</v>
      </c>
      <c r="B31" s="306"/>
      <c r="C31" s="306"/>
      <c r="D31" s="306"/>
      <c r="E31" s="306"/>
      <c r="F31" s="306"/>
      <c r="G31" s="306"/>
      <c r="H31" s="306"/>
      <c r="I31" s="306"/>
      <c r="J31" s="284" t="s">
        <v>1</v>
      </c>
      <c r="K31" s="284"/>
      <c r="L31" s="284"/>
      <c r="M31" s="284" t="s">
        <v>2</v>
      </c>
      <c r="N31" s="284"/>
      <c r="O31" s="284" t="s">
        <v>11</v>
      </c>
      <c r="P31" s="284"/>
      <c r="Q31" s="307" t="s">
        <v>4</v>
      </c>
      <c r="R31" s="308"/>
      <c r="S31" s="308"/>
      <c r="T31" s="309"/>
      <c r="U31" s="284" t="s">
        <v>9</v>
      </c>
      <c r="V31" s="284"/>
      <c r="W31" s="284"/>
      <c r="X31" s="310" t="s">
        <v>9</v>
      </c>
      <c r="Y31" s="310"/>
      <c r="Z31" s="310"/>
      <c r="AA31" s="284" t="s">
        <v>43</v>
      </c>
      <c r="AB31" s="284"/>
      <c r="AC31" s="284"/>
      <c r="AD31" s="32"/>
    </row>
    <row r="32" spans="1:56" ht="12.75" customHeight="1" x14ac:dyDescent="0.25">
      <c r="A32" s="311" t="s">
        <v>19</v>
      </c>
      <c r="B32" s="312"/>
      <c r="C32" s="312"/>
      <c r="D32" s="312"/>
      <c r="E32" s="312"/>
      <c r="F32" s="312"/>
      <c r="G32" s="312"/>
      <c r="H32" s="312"/>
      <c r="I32" s="313"/>
      <c r="J32" s="314">
        <f>SUM(A8+AE8+AE8)</f>
        <v>46</v>
      </c>
      <c r="K32" s="314"/>
      <c r="L32" s="314"/>
      <c r="M32" s="315">
        <f>SUM(V8)</f>
        <v>93</v>
      </c>
      <c r="N32" s="315"/>
      <c r="O32" s="315">
        <f>SUM(Y8)</f>
        <v>23</v>
      </c>
      <c r="P32" s="315"/>
      <c r="Q32" s="373">
        <f>SUM(E35/V8)</f>
        <v>0.4946236559139785</v>
      </c>
      <c r="R32" s="374"/>
      <c r="S32" s="374"/>
      <c r="T32" s="375"/>
      <c r="U32" s="304">
        <f>SUM(J32*M32*O32*Q32)/1000000000</f>
        <v>4.8668000000000002E-5</v>
      </c>
      <c r="V32" s="304"/>
      <c r="W32" s="305"/>
      <c r="X32" s="316" t="e">
        <f>SUM(U32:W34)</f>
        <v>#N/A</v>
      </c>
      <c r="Y32" s="317"/>
      <c r="Z32" s="318"/>
      <c r="AA32" s="337" t="e">
        <f>SUM(X32*550)</f>
        <v>#N/A</v>
      </c>
      <c r="AB32" s="365"/>
      <c r="AC32" s="366"/>
      <c r="AD32" s="32"/>
    </row>
    <row r="33" spans="1:84" ht="12.75" customHeight="1" x14ac:dyDescent="0.25">
      <c r="A33" s="311" t="s">
        <v>20</v>
      </c>
      <c r="B33" s="312"/>
      <c r="C33" s="312"/>
      <c r="D33" s="312"/>
      <c r="E33" s="312"/>
      <c r="F33" s="312"/>
      <c r="G33" s="312"/>
      <c r="H33" s="312"/>
      <c r="I33" s="313"/>
      <c r="J33" s="314">
        <f>SUM(F8+AE8+AE8+AE8+AE8)</f>
        <v>92</v>
      </c>
      <c r="K33" s="314"/>
      <c r="L33" s="314"/>
      <c r="M33" s="315">
        <f>SUM(AB8)</f>
        <v>93</v>
      </c>
      <c r="N33" s="315"/>
      <c r="O33" s="315">
        <f>SUM(AE8)</f>
        <v>23</v>
      </c>
      <c r="P33" s="315"/>
      <c r="Q33" s="301">
        <f>(Q14)</f>
        <v>0</v>
      </c>
      <c r="R33" s="302"/>
      <c r="S33" s="302"/>
      <c r="T33" s="303"/>
      <c r="U33" s="304">
        <f t="shared" ref="U33:U34" si="0">SUM(J33*M33*O33*Q33)/1000000000</f>
        <v>0</v>
      </c>
      <c r="V33" s="304"/>
      <c r="W33" s="305"/>
      <c r="X33" s="319"/>
      <c r="Y33" s="320"/>
      <c r="Z33" s="321"/>
      <c r="AA33" s="367"/>
      <c r="AB33" s="368"/>
      <c r="AC33" s="369"/>
      <c r="AD33" s="32" t="str">
        <f>"üsttavankuşak"&amp;Q33</f>
        <v>üsttavankuşak0</v>
      </c>
    </row>
    <row r="34" spans="1:84" ht="12.75" customHeight="1" x14ac:dyDescent="0.25">
      <c r="A34" s="326" t="s">
        <v>21</v>
      </c>
      <c r="B34" s="326"/>
      <c r="C34" s="326"/>
      <c r="D34" s="326"/>
      <c r="E34" s="326"/>
      <c r="F34" s="326"/>
      <c r="G34" s="326"/>
      <c r="H34" s="326"/>
      <c r="I34" s="326"/>
      <c r="J34" s="314" t="e">
        <f>SQRT((H35*H35)+(J35*J35))</f>
        <v>#N/A</v>
      </c>
      <c r="K34" s="314"/>
      <c r="L34" s="314"/>
      <c r="M34" s="315">
        <f>SUM(AB8)</f>
        <v>93</v>
      </c>
      <c r="N34" s="315"/>
      <c r="O34" s="315">
        <f>SUM(AE8)</f>
        <v>23</v>
      </c>
      <c r="P34" s="315"/>
      <c r="Q34" s="301">
        <f>SUM(Q14-1)</f>
        <v>-1</v>
      </c>
      <c r="R34" s="302"/>
      <c r="S34" s="302"/>
      <c r="T34" s="303"/>
      <c r="U34" s="304" t="e">
        <f t="shared" si="0"/>
        <v>#N/A</v>
      </c>
      <c r="V34" s="304"/>
      <c r="W34" s="305"/>
      <c r="X34" s="322"/>
      <c r="Y34" s="323"/>
      <c r="Z34" s="324"/>
      <c r="AA34" s="370"/>
      <c r="AB34" s="371"/>
      <c r="AC34" s="372"/>
      <c r="AD34" s="32"/>
      <c r="AG34" s="293" t="s">
        <v>44</v>
      </c>
      <c r="AH34" s="294"/>
      <c r="AI34" s="294"/>
      <c r="AJ34" s="294"/>
      <c r="AK34" s="294"/>
      <c r="AL34" s="294"/>
      <c r="AM34" s="294"/>
      <c r="AN34" s="294"/>
      <c r="AO34" s="295" t="s">
        <v>32</v>
      </c>
      <c r="AP34" s="296" t="str">
        <f>(GİRİŞ!C2)</f>
        <v>PA581-5010</v>
      </c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</row>
    <row r="35" spans="1:84" ht="11.25" customHeight="1" x14ac:dyDescent="0.25">
      <c r="A35" s="8">
        <f>SUM(J19)</f>
        <v>92</v>
      </c>
      <c r="B35" s="9">
        <f>SUM(Q14*AI8)</f>
        <v>0</v>
      </c>
      <c r="C35" s="8">
        <f>SUM((J15+AE8+AE8)*2)</f>
        <v>692</v>
      </c>
      <c r="D35" s="8">
        <f>SUM(A35-B35-C35)</f>
        <v>-600</v>
      </c>
      <c r="E35" s="9">
        <f>SUM(F8+AE8+AE8)</f>
        <v>46</v>
      </c>
      <c r="F35" s="10">
        <f>SUM(J15+AE8)</f>
        <v>323</v>
      </c>
      <c r="G35" s="11">
        <f>SUM(Q34)</f>
        <v>-1</v>
      </c>
      <c r="H35" s="376" t="e">
        <f>VLOOKUP(G35,BK:BL,2,FALSE)</f>
        <v>#N/A</v>
      </c>
      <c r="I35" s="376"/>
      <c r="J35" s="376">
        <f>SUM(E35)</f>
        <v>46</v>
      </c>
      <c r="K35" s="376"/>
      <c r="L35" s="57" t="e">
        <f>FIXED(J34,0,1)</f>
        <v>#N/A</v>
      </c>
      <c r="AG35" s="291"/>
      <c r="AH35" s="292"/>
      <c r="AI35" s="292"/>
      <c r="AJ35" s="292"/>
      <c r="AK35" s="292"/>
      <c r="AL35" s="292"/>
      <c r="AM35" s="292"/>
      <c r="AN35" s="292"/>
      <c r="AO35" s="288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</row>
    <row r="36" spans="1:84" ht="11.25" customHeight="1" x14ac:dyDescent="0.25">
      <c r="AG36" s="289" t="s">
        <v>29</v>
      </c>
      <c r="AH36" s="290"/>
      <c r="AI36" s="290"/>
      <c r="AJ36" s="290"/>
      <c r="AK36" s="290"/>
      <c r="AL36" s="290"/>
      <c r="AM36" s="290"/>
      <c r="AN36" s="290"/>
      <c r="AO36" s="287" t="s">
        <v>32</v>
      </c>
      <c r="AP36" s="296">
        <f>(GİRİŞ!C28)</f>
        <v>0</v>
      </c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</row>
    <row r="37" spans="1:84" ht="12.75" customHeight="1" x14ac:dyDescent="0.25">
      <c r="A37" s="306" t="s">
        <v>41</v>
      </c>
      <c r="B37" s="306"/>
      <c r="C37" s="306"/>
      <c r="D37" s="306"/>
      <c r="E37" s="306"/>
      <c r="F37" s="306"/>
      <c r="G37" s="306"/>
      <c r="H37" s="306"/>
      <c r="I37" s="306"/>
      <c r="J37" s="284" t="s">
        <v>1</v>
      </c>
      <c r="K37" s="284"/>
      <c r="L37" s="284"/>
      <c r="M37" s="284" t="s">
        <v>2</v>
      </c>
      <c r="N37" s="284"/>
      <c r="O37" s="284" t="s">
        <v>11</v>
      </c>
      <c r="P37" s="284"/>
      <c r="Q37" s="307" t="s">
        <v>4</v>
      </c>
      <c r="R37" s="308"/>
      <c r="S37" s="308"/>
      <c r="T37" s="309"/>
      <c r="U37" s="284" t="s">
        <v>9</v>
      </c>
      <c r="V37" s="284"/>
      <c r="W37" s="284"/>
      <c r="X37" s="310" t="s">
        <v>9</v>
      </c>
      <c r="Y37" s="310"/>
      <c r="Z37" s="310"/>
      <c r="AA37" s="284" t="s">
        <v>43</v>
      </c>
      <c r="AB37" s="284"/>
      <c r="AC37" s="284"/>
      <c r="AG37" s="291"/>
      <c r="AH37" s="292"/>
      <c r="AI37" s="292"/>
      <c r="AJ37" s="292"/>
      <c r="AK37" s="292"/>
      <c r="AL37" s="292"/>
      <c r="AM37" s="292"/>
      <c r="AN37" s="292"/>
      <c r="AO37" s="288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</row>
    <row r="38" spans="1:84" ht="12.75" customHeight="1" x14ac:dyDescent="0.25">
      <c r="A38" s="311" t="s">
        <v>38</v>
      </c>
      <c r="B38" s="312"/>
      <c r="C38" s="312"/>
      <c r="D38" s="312"/>
      <c r="E38" s="312"/>
      <c r="F38" s="312"/>
      <c r="G38" s="312"/>
      <c r="H38" s="312"/>
      <c r="I38" s="313"/>
      <c r="J38" s="377">
        <f>(GİRİŞ!X28)</f>
        <v>0</v>
      </c>
      <c r="K38" s="377"/>
      <c r="L38" s="377"/>
      <c r="M38" s="378">
        <f>(GİRİŞ!Y28)</f>
        <v>0</v>
      </c>
      <c r="N38" s="378"/>
      <c r="O38" s="378">
        <f>(GİRİŞ!Z28)</f>
        <v>0</v>
      </c>
      <c r="P38" s="378"/>
      <c r="Q38" s="379">
        <f>(GİRİŞ!AA28)</f>
        <v>0</v>
      </c>
      <c r="R38" s="380"/>
      <c r="S38" s="380"/>
      <c r="T38" s="381"/>
      <c r="U38" s="304">
        <f>SUM(J38*M38*O38*Q38)/1000000000</f>
        <v>0</v>
      </c>
      <c r="V38" s="304"/>
      <c r="W38" s="305"/>
      <c r="X38" s="316">
        <f>SUM(U38:W40)</f>
        <v>0</v>
      </c>
      <c r="Y38" s="317"/>
      <c r="Z38" s="318"/>
      <c r="AA38" s="337">
        <f>SUM(X38*550)</f>
        <v>0</v>
      </c>
      <c r="AB38" s="365"/>
      <c r="AC38" s="366"/>
      <c r="AG38" s="289" t="s">
        <v>31</v>
      </c>
      <c r="AH38" s="290"/>
      <c r="AI38" s="290"/>
      <c r="AJ38" s="290"/>
      <c r="AK38" s="290"/>
      <c r="AL38" s="290"/>
      <c r="AM38" s="290"/>
      <c r="AN38" s="290"/>
      <c r="AO38" s="287" t="s">
        <v>32</v>
      </c>
      <c r="AP38" s="296" t="str">
        <f>(GİRİŞ!B28)</f>
        <v xml:space="preserve">KAPALI SANDIK </v>
      </c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</row>
    <row r="39" spans="1:84" ht="12.75" customHeight="1" x14ac:dyDescent="0.25">
      <c r="A39" s="311" t="s">
        <v>39</v>
      </c>
      <c r="B39" s="312"/>
      <c r="C39" s="312"/>
      <c r="D39" s="312"/>
      <c r="E39" s="312"/>
      <c r="F39" s="312"/>
      <c r="G39" s="312"/>
      <c r="H39" s="312"/>
      <c r="I39" s="313"/>
      <c r="J39" s="314"/>
      <c r="K39" s="314"/>
      <c r="L39" s="314"/>
      <c r="M39" s="315"/>
      <c r="N39" s="315"/>
      <c r="O39" s="315"/>
      <c r="P39" s="315"/>
      <c r="Q39" s="301"/>
      <c r="R39" s="302"/>
      <c r="S39" s="302"/>
      <c r="T39" s="303"/>
      <c r="U39" s="304">
        <f t="shared" ref="U39:U40" si="1">SUM(J39*M39*O39*Q39)/1000000000</f>
        <v>0</v>
      </c>
      <c r="V39" s="304"/>
      <c r="W39" s="305"/>
      <c r="X39" s="319"/>
      <c r="Y39" s="320"/>
      <c r="Z39" s="321"/>
      <c r="AA39" s="367"/>
      <c r="AB39" s="368"/>
      <c r="AC39" s="369"/>
      <c r="AG39" s="291"/>
      <c r="AH39" s="292"/>
      <c r="AI39" s="292"/>
      <c r="AJ39" s="292"/>
      <c r="AK39" s="292"/>
      <c r="AL39" s="292"/>
      <c r="AM39" s="292"/>
      <c r="AN39" s="292"/>
      <c r="AO39" s="288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</row>
    <row r="40" spans="1:84" ht="12.75" customHeight="1" x14ac:dyDescent="0.25">
      <c r="A40" s="311" t="s">
        <v>40</v>
      </c>
      <c r="B40" s="312"/>
      <c r="C40" s="312"/>
      <c r="D40" s="312"/>
      <c r="E40" s="312"/>
      <c r="F40" s="312"/>
      <c r="G40" s="312"/>
      <c r="H40" s="312"/>
      <c r="I40" s="313"/>
      <c r="J40" s="314"/>
      <c r="K40" s="314"/>
      <c r="L40" s="314"/>
      <c r="M40" s="315"/>
      <c r="N40" s="315"/>
      <c r="O40" s="315"/>
      <c r="P40" s="315"/>
      <c r="Q40" s="301"/>
      <c r="R40" s="302"/>
      <c r="S40" s="302"/>
      <c r="T40" s="303"/>
      <c r="U40" s="304">
        <f t="shared" si="1"/>
        <v>0</v>
      </c>
      <c r="V40" s="304"/>
      <c r="W40" s="305"/>
      <c r="X40" s="322"/>
      <c r="Y40" s="323"/>
      <c r="Z40" s="324"/>
      <c r="AA40" s="370"/>
      <c r="AB40" s="371"/>
      <c r="AC40" s="372"/>
      <c r="AG40" s="289" t="s">
        <v>0</v>
      </c>
      <c r="AH40" s="290"/>
      <c r="AI40" s="290"/>
      <c r="AJ40" s="290"/>
      <c r="AK40" s="290"/>
      <c r="AL40" s="290"/>
      <c r="AM40" s="290"/>
      <c r="AN40" s="290"/>
      <c r="AO40" s="287" t="s">
        <v>32</v>
      </c>
      <c r="AP40" s="296">
        <f>(GİRİŞ!D28)</f>
        <v>0</v>
      </c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</row>
    <row r="41" spans="1:84" ht="12.75" customHeight="1" x14ac:dyDescent="0.25">
      <c r="AG41" s="291"/>
      <c r="AH41" s="292"/>
      <c r="AI41" s="292"/>
      <c r="AJ41" s="292"/>
      <c r="AK41" s="292"/>
      <c r="AL41" s="292"/>
      <c r="AM41" s="292"/>
      <c r="AN41" s="292"/>
      <c r="AO41" s="288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</row>
  </sheetData>
  <sheetProtection algorithmName="SHA-512" hashValue="KmqxLusb7HvX/g6oPWorKvt8KCVlLmY66xJSGpbtSOWIgEO/gBP6nZ1NjAu3mBIF/kzrPRZBsQuvkbwTDWT8hg==" saltValue="nMeBPsuyW1KFwo3dqjpH1A==" spinCount="100000" sheet="1" objects="1" scenarios="1"/>
  <customSheetViews>
    <customSheetView guid="{E99924FF-40BE-437C-B107-39FDD9B81D77}" scale="85" showGridLines="0" hiddenColumns="1">
      <pane ySplit="8" topLeftCell="A9" activePane="bottomLeft" state="frozen"/>
      <selection pane="bottomLeft" activeCell="Q34" sqref="Q34:T34"/>
      <pageMargins left="0" right="0" top="0.39370078740157483" bottom="0" header="0.31496062992125984" footer="0.31496062992125984"/>
      <printOptions horizontalCentered="1"/>
      <pageSetup paperSize="9" scale="89" orientation="landscape" r:id="rId1"/>
      <headerFooter>
        <oddFooter>&amp;F</oddFooter>
      </headerFooter>
    </customSheetView>
  </customSheetViews>
  <mergeCells count="232">
    <mergeCell ref="BR4:BS4"/>
    <mergeCell ref="BT4:BU4"/>
    <mergeCell ref="AI6:AN6"/>
    <mergeCell ref="AO6:AT6"/>
    <mergeCell ref="AU6:AZ6"/>
    <mergeCell ref="BA6:BD7"/>
    <mergeCell ref="AR7:AT7"/>
    <mergeCell ref="AU7:AW7"/>
    <mergeCell ref="AX7:AZ7"/>
    <mergeCell ref="AB7:AD7"/>
    <mergeCell ref="AE7:AG7"/>
    <mergeCell ref="AI7:AK7"/>
    <mergeCell ref="AL7:AN7"/>
    <mergeCell ref="V6:AA6"/>
    <mergeCell ref="AB6:AG6"/>
    <mergeCell ref="AO7:AQ7"/>
    <mergeCell ref="AX1:BA1"/>
    <mergeCell ref="BB1:BD2"/>
    <mergeCell ref="AO4:AR4"/>
    <mergeCell ref="AT4:AY4"/>
    <mergeCell ref="A8:E8"/>
    <mergeCell ref="F8:J8"/>
    <mergeCell ref="K8:O8"/>
    <mergeCell ref="Q8:T8"/>
    <mergeCell ref="V8:X8"/>
    <mergeCell ref="Y8:AA8"/>
    <mergeCell ref="A6:E7"/>
    <mergeCell ref="F6:J7"/>
    <mergeCell ref="K6:O7"/>
    <mergeCell ref="Q6:T7"/>
    <mergeCell ref="V7:X7"/>
    <mergeCell ref="Y7:AA7"/>
    <mergeCell ref="AU8:AW8"/>
    <mergeCell ref="AX8:AZ8"/>
    <mergeCell ref="BA8:BD8"/>
    <mergeCell ref="A11:I11"/>
    <mergeCell ref="J11:L11"/>
    <mergeCell ref="M11:N11"/>
    <mergeCell ref="O11:P11"/>
    <mergeCell ref="Q11:T11"/>
    <mergeCell ref="U11:W11"/>
    <mergeCell ref="X11:Z11"/>
    <mergeCell ref="AB8:AD8"/>
    <mergeCell ref="AE8:AG8"/>
    <mergeCell ref="AI8:AK8"/>
    <mergeCell ref="AL8:AN8"/>
    <mergeCell ref="AO8:AQ8"/>
    <mergeCell ref="AR8:AT8"/>
    <mergeCell ref="AA11:AC11"/>
    <mergeCell ref="AN11:AS12"/>
    <mergeCell ref="AT11:AZ12"/>
    <mergeCell ref="A12:I12"/>
    <mergeCell ref="J12:L12"/>
    <mergeCell ref="M12:N12"/>
    <mergeCell ref="O12:P12"/>
    <mergeCell ref="Q12:T12"/>
    <mergeCell ref="U12:W12"/>
    <mergeCell ref="X12:Z14"/>
    <mergeCell ref="AN13:AS14"/>
    <mergeCell ref="AT13:AZ14"/>
    <mergeCell ref="A14:I14"/>
    <mergeCell ref="J14:L14"/>
    <mergeCell ref="M14:N14"/>
    <mergeCell ref="O14:P14"/>
    <mergeCell ref="Q14:T14"/>
    <mergeCell ref="U14:W14"/>
    <mergeCell ref="AA12:AC14"/>
    <mergeCell ref="A13:I13"/>
    <mergeCell ref="J13:L13"/>
    <mergeCell ref="M13:N13"/>
    <mergeCell ref="O13:P13"/>
    <mergeCell ref="Q13:T13"/>
    <mergeCell ref="U13:W13"/>
    <mergeCell ref="BI15:BJ15"/>
    <mergeCell ref="BK15:BL15"/>
    <mergeCell ref="A18:I18"/>
    <mergeCell ref="J18:L18"/>
    <mergeCell ref="M18:N18"/>
    <mergeCell ref="O18:P18"/>
    <mergeCell ref="Q18:R18"/>
    <mergeCell ref="S18:T18"/>
    <mergeCell ref="U18:W18"/>
    <mergeCell ref="X18:Z18"/>
    <mergeCell ref="A15:I15"/>
    <mergeCell ref="J15:L15"/>
    <mergeCell ref="AN15:AO15"/>
    <mergeCell ref="AP15:AQ15"/>
    <mergeCell ref="AR15:AS15"/>
    <mergeCell ref="BG15:BH15"/>
    <mergeCell ref="AA18:AC18"/>
    <mergeCell ref="A19:I19"/>
    <mergeCell ref="J19:L19"/>
    <mergeCell ref="M19:N19"/>
    <mergeCell ref="O19:P19"/>
    <mergeCell ref="Q19:R19"/>
    <mergeCell ref="S19:T19"/>
    <mergeCell ref="U19:W19"/>
    <mergeCell ref="X19:Z21"/>
    <mergeCell ref="AA19:AC21"/>
    <mergeCell ref="D22:E22"/>
    <mergeCell ref="F22:G22"/>
    <mergeCell ref="AN22:AQ23"/>
    <mergeCell ref="AR22:BD23"/>
    <mergeCell ref="D23:E23"/>
    <mergeCell ref="F23:G23"/>
    <mergeCell ref="U20:W20"/>
    <mergeCell ref="AN20:AQ21"/>
    <mergeCell ref="AR20:BD21"/>
    <mergeCell ref="A21:I21"/>
    <mergeCell ref="J21:L21"/>
    <mergeCell ref="M21:N21"/>
    <mergeCell ref="O21:P21"/>
    <mergeCell ref="Q21:R21"/>
    <mergeCell ref="S21:T21"/>
    <mergeCell ref="U21:W21"/>
    <mergeCell ref="A20:I20"/>
    <mergeCell ref="J20:L20"/>
    <mergeCell ref="M20:N20"/>
    <mergeCell ref="O20:P20"/>
    <mergeCell ref="Q20:R20"/>
    <mergeCell ref="S20:T20"/>
    <mergeCell ref="U24:W24"/>
    <mergeCell ref="X24:Z24"/>
    <mergeCell ref="AA24:AC24"/>
    <mergeCell ref="A25:I25"/>
    <mergeCell ref="J25:L25"/>
    <mergeCell ref="M25:N25"/>
    <mergeCell ref="O25:P25"/>
    <mergeCell ref="Q25:R25"/>
    <mergeCell ref="S25:T25"/>
    <mergeCell ref="U25:W25"/>
    <mergeCell ref="A24:I24"/>
    <mergeCell ref="J24:L24"/>
    <mergeCell ref="M24:N24"/>
    <mergeCell ref="O24:P24"/>
    <mergeCell ref="Q24:R24"/>
    <mergeCell ref="S24:T24"/>
    <mergeCell ref="J27:L27"/>
    <mergeCell ref="M27:N27"/>
    <mergeCell ref="O27:P27"/>
    <mergeCell ref="Q27:R27"/>
    <mergeCell ref="S27:T27"/>
    <mergeCell ref="U27:W27"/>
    <mergeCell ref="X25:Z28"/>
    <mergeCell ref="AA25:AC28"/>
    <mergeCell ref="A26:I26"/>
    <mergeCell ref="J26:L26"/>
    <mergeCell ref="M26:N26"/>
    <mergeCell ref="O26:P26"/>
    <mergeCell ref="Q26:R26"/>
    <mergeCell ref="S26:T26"/>
    <mergeCell ref="U26:W26"/>
    <mergeCell ref="A27:I27"/>
    <mergeCell ref="U28:W28"/>
    <mergeCell ref="G29:H29"/>
    <mergeCell ref="I29:J29"/>
    <mergeCell ref="A31:I31"/>
    <mergeCell ref="J31:L31"/>
    <mergeCell ref="M31:N31"/>
    <mergeCell ref="O31:P31"/>
    <mergeCell ref="Q31:T31"/>
    <mergeCell ref="U31:W31"/>
    <mergeCell ref="A28:I28"/>
    <mergeCell ref="J28:L28"/>
    <mergeCell ref="M28:N28"/>
    <mergeCell ref="O28:P28"/>
    <mergeCell ref="Q28:R28"/>
    <mergeCell ref="S28:T28"/>
    <mergeCell ref="A33:I33"/>
    <mergeCell ref="J33:L33"/>
    <mergeCell ref="M33:N33"/>
    <mergeCell ref="O33:P33"/>
    <mergeCell ref="Q33:T33"/>
    <mergeCell ref="U33:W33"/>
    <mergeCell ref="X31:Z31"/>
    <mergeCell ref="AA31:AC31"/>
    <mergeCell ref="A32:I32"/>
    <mergeCell ref="J32:L32"/>
    <mergeCell ref="M32:N32"/>
    <mergeCell ref="O32:P32"/>
    <mergeCell ref="Q32:T32"/>
    <mergeCell ref="U32:W32"/>
    <mergeCell ref="X32:Z34"/>
    <mergeCell ref="AA32:AC34"/>
    <mergeCell ref="AO34:AO35"/>
    <mergeCell ref="AP34:BD35"/>
    <mergeCell ref="H35:I35"/>
    <mergeCell ref="J35:K35"/>
    <mergeCell ref="AG36:AN37"/>
    <mergeCell ref="AO36:AO37"/>
    <mergeCell ref="AP36:BD37"/>
    <mergeCell ref="A37:I37"/>
    <mergeCell ref="J37:L37"/>
    <mergeCell ref="A34:I34"/>
    <mergeCell ref="J34:L34"/>
    <mergeCell ref="M34:N34"/>
    <mergeCell ref="O34:P34"/>
    <mergeCell ref="Q34:T34"/>
    <mergeCell ref="U34:W34"/>
    <mergeCell ref="Q38:T38"/>
    <mergeCell ref="U38:W38"/>
    <mergeCell ref="M37:N37"/>
    <mergeCell ref="O37:P37"/>
    <mergeCell ref="Q37:T37"/>
    <mergeCell ref="U37:W37"/>
    <mergeCell ref="X37:Z37"/>
    <mergeCell ref="AA37:AC37"/>
    <mergeCell ref="AG34:AN35"/>
    <mergeCell ref="AG40:AN41"/>
    <mergeCell ref="AO40:AO41"/>
    <mergeCell ref="AP40:BD41"/>
    <mergeCell ref="U39:W39"/>
    <mergeCell ref="A40:I40"/>
    <mergeCell ref="J40:L40"/>
    <mergeCell ref="M40:N40"/>
    <mergeCell ref="O40:P40"/>
    <mergeCell ref="Q40:T40"/>
    <mergeCell ref="U40:W40"/>
    <mergeCell ref="X38:Z40"/>
    <mergeCell ref="AA38:AC40"/>
    <mergeCell ref="AG38:AN39"/>
    <mergeCell ref="AO38:AO39"/>
    <mergeCell ref="AP38:BD39"/>
    <mergeCell ref="A39:I39"/>
    <mergeCell ref="J39:L39"/>
    <mergeCell ref="M39:N39"/>
    <mergeCell ref="O39:P39"/>
    <mergeCell ref="Q39:T39"/>
    <mergeCell ref="A38:I38"/>
    <mergeCell ref="J38:L38"/>
    <mergeCell ref="M38:N38"/>
    <mergeCell ref="O38:P38"/>
  </mergeCells>
  <dataValidations count="3">
    <dataValidation type="list" allowBlank="1" showInputMessage="1" showErrorMessage="1" sqref="Q26:R26" xr:uid="{00000000-0002-0000-3400-000000000000}">
      <formula1>$BP$1:$BP$3</formula1>
    </dataValidation>
    <dataValidation type="list" allowBlank="1" showInputMessage="1" showErrorMessage="1" sqref="Q14:T14" xr:uid="{00000000-0002-0000-3400-000001000000}">
      <formula1>$BN$1:$BN$5</formula1>
    </dataValidation>
    <dataValidation type="list" allowBlank="1" showInputMessage="1" showErrorMessage="1" sqref="Q13:T13" xr:uid="{00000000-0002-0000-3400-000002000000}">
      <formula1>$BO$1:$BO$5</formula1>
    </dataValidation>
  </dataValidations>
  <hyperlinks>
    <hyperlink ref="BB1:BD2" location="GİRİŞ!A1" display="GİRİŞ!A1" xr:uid="{00000000-0004-0000-3400-000000000000}"/>
  </hyperlinks>
  <printOptions horizontalCentered="1"/>
  <pageMargins left="0" right="0" top="0.39370078740157483" bottom="0" header="0.31496062992125984" footer="0.31496062992125984"/>
  <pageSetup paperSize="9" scale="89" orientation="landscape" r:id="rId2"/>
  <headerFooter>
    <oddFooter>&amp;F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53</vt:i4>
      </vt:variant>
      <vt:variant>
        <vt:lpstr>Adlandırılmış Aralıklar</vt:lpstr>
      </vt:variant>
      <vt:variant>
        <vt:i4>51</vt:i4>
      </vt:variant>
    </vt:vector>
  </HeadingPairs>
  <TitlesOfParts>
    <vt:vector size="104" baseType="lpstr">
      <vt:lpstr>GİRİŞ</vt:lpstr>
      <vt:lpstr>AMBALAJ LİSTESİ</vt:lpstr>
      <vt:lpstr>SP1</vt:lpstr>
      <vt:lpstr>SP2</vt:lpstr>
      <vt:lpstr>SP3</vt:lpstr>
      <vt:lpstr>SP4</vt:lpstr>
      <vt:lpstr>SP5</vt:lpstr>
      <vt:lpstr>SP6</vt:lpstr>
      <vt:lpstr>SP7</vt:lpstr>
      <vt:lpstr>SP8</vt:lpstr>
      <vt:lpstr>SP9</vt:lpstr>
      <vt:lpstr>SP10</vt:lpstr>
      <vt:lpstr>SP11</vt:lpstr>
      <vt:lpstr>SP12</vt:lpstr>
      <vt:lpstr>SP13</vt:lpstr>
      <vt:lpstr>SP14</vt:lpstr>
      <vt:lpstr>SP15</vt:lpstr>
      <vt:lpstr>SP16</vt:lpstr>
      <vt:lpstr>SP17</vt:lpstr>
      <vt:lpstr>SP18</vt:lpstr>
      <vt:lpstr>SP19</vt:lpstr>
      <vt:lpstr>SP20</vt:lpstr>
      <vt:lpstr>SP21</vt:lpstr>
      <vt:lpstr>SP22</vt:lpstr>
      <vt:lpstr>SP23</vt:lpstr>
      <vt:lpstr>SP24</vt:lpstr>
      <vt:lpstr>SP25</vt:lpstr>
      <vt:lpstr>AMBALAJ LİSTESİ (2)</vt:lpstr>
      <vt:lpstr>HESAPLAMA1</vt:lpstr>
      <vt:lpstr>HESAPLAMA2</vt:lpstr>
      <vt:lpstr>HESAPLAMA3</vt:lpstr>
      <vt:lpstr>HESAPLAMA4</vt:lpstr>
      <vt:lpstr>HESAPLAMA5</vt:lpstr>
      <vt:lpstr>HESAPLAMA6</vt:lpstr>
      <vt:lpstr>HESAPLAMA7</vt:lpstr>
      <vt:lpstr>HESAPLAMA8</vt:lpstr>
      <vt:lpstr>HESAPLAMA9</vt:lpstr>
      <vt:lpstr>HESAPLAMA10</vt:lpstr>
      <vt:lpstr>HESAPLAMA11</vt:lpstr>
      <vt:lpstr>HESAPLAMA12</vt:lpstr>
      <vt:lpstr>HESAPLAMA13</vt:lpstr>
      <vt:lpstr>HESAPLAMA14</vt:lpstr>
      <vt:lpstr>HESAPLAMA15</vt:lpstr>
      <vt:lpstr>HESAPLAMA16</vt:lpstr>
      <vt:lpstr>HESAPLAMA17</vt:lpstr>
      <vt:lpstr>HESAPLAMA18</vt:lpstr>
      <vt:lpstr>HESAPLAMA19</vt:lpstr>
      <vt:lpstr>HESAPLAMA20</vt:lpstr>
      <vt:lpstr>HESAPLAMA21</vt:lpstr>
      <vt:lpstr>HESAPLAMA22</vt:lpstr>
      <vt:lpstr>HESAPLAMA23</vt:lpstr>
      <vt:lpstr>HESAPLAMA24</vt:lpstr>
      <vt:lpstr>HESAPLAMA25</vt:lpstr>
      <vt:lpstr>GİRİŞ!Yazdırma_Alanı</vt:lpstr>
      <vt:lpstr>HESAPLAMA1!Yazdırma_Alanı</vt:lpstr>
      <vt:lpstr>HESAPLAMA10!Yazdırma_Alanı</vt:lpstr>
      <vt:lpstr>HESAPLAMA11!Yazdırma_Alanı</vt:lpstr>
      <vt:lpstr>HESAPLAMA12!Yazdırma_Alanı</vt:lpstr>
      <vt:lpstr>HESAPLAMA13!Yazdırma_Alanı</vt:lpstr>
      <vt:lpstr>HESAPLAMA14!Yazdırma_Alanı</vt:lpstr>
      <vt:lpstr>HESAPLAMA15!Yazdırma_Alanı</vt:lpstr>
      <vt:lpstr>HESAPLAMA16!Yazdırma_Alanı</vt:lpstr>
      <vt:lpstr>HESAPLAMA17!Yazdırma_Alanı</vt:lpstr>
      <vt:lpstr>HESAPLAMA18!Yazdırma_Alanı</vt:lpstr>
      <vt:lpstr>HESAPLAMA19!Yazdırma_Alanı</vt:lpstr>
      <vt:lpstr>HESAPLAMA2!Yazdırma_Alanı</vt:lpstr>
      <vt:lpstr>HESAPLAMA20!Yazdırma_Alanı</vt:lpstr>
      <vt:lpstr>HESAPLAMA21!Yazdırma_Alanı</vt:lpstr>
      <vt:lpstr>HESAPLAMA22!Yazdırma_Alanı</vt:lpstr>
      <vt:lpstr>HESAPLAMA23!Yazdırma_Alanı</vt:lpstr>
      <vt:lpstr>HESAPLAMA24!Yazdırma_Alanı</vt:lpstr>
      <vt:lpstr>HESAPLAMA25!Yazdırma_Alanı</vt:lpstr>
      <vt:lpstr>HESAPLAMA3!Yazdırma_Alanı</vt:lpstr>
      <vt:lpstr>HESAPLAMA4!Yazdırma_Alanı</vt:lpstr>
      <vt:lpstr>HESAPLAMA5!Yazdırma_Alanı</vt:lpstr>
      <vt:lpstr>HESAPLAMA6!Yazdırma_Alanı</vt:lpstr>
      <vt:lpstr>HESAPLAMA7!Yazdırma_Alanı</vt:lpstr>
      <vt:lpstr>HESAPLAMA8!Yazdırma_Alanı</vt:lpstr>
      <vt:lpstr>HESAPLAMA9!Yazdırma_Alanı</vt:lpstr>
      <vt:lpstr>'SP1'!Yazdırma_Alanı</vt:lpstr>
      <vt:lpstr>'SP10'!Yazdırma_Alanı</vt:lpstr>
      <vt:lpstr>'SP11'!Yazdırma_Alanı</vt:lpstr>
      <vt:lpstr>'SP12'!Yazdırma_Alanı</vt:lpstr>
      <vt:lpstr>'SP13'!Yazdırma_Alanı</vt:lpstr>
      <vt:lpstr>'SP14'!Yazdırma_Alanı</vt:lpstr>
      <vt:lpstr>'SP15'!Yazdırma_Alanı</vt:lpstr>
      <vt:lpstr>'SP16'!Yazdırma_Alanı</vt:lpstr>
      <vt:lpstr>'SP17'!Yazdırma_Alanı</vt:lpstr>
      <vt:lpstr>'SP18'!Yazdırma_Alanı</vt:lpstr>
      <vt:lpstr>'SP19'!Yazdırma_Alanı</vt:lpstr>
      <vt:lpstr>'SP2'!Yazdırma_Alanı</vt:lpstr>
      <vt:lpstr>'SP20'!Yazdırma_Alanı</vt:lpstr>
      <vt:lpstr>'SP21'!Yazdırma_Alanı</vt:lpstr>
      <vt:lpstr>'SP22'!Yazdırma_Alanı</vt:lpstr>
      <vt:lpstr>'SP23'!Yazdırma_Alanı</vt:lpstr>
      <vt:lpstr>'SP24'!Yazdırma_Alanı</vt:lpstr>
      <vt:lpstr>'SP25'!Yazdırma_Alanı</vt:lpstr>
      <vt:lpstr>'SP3'!Yazdırma_Alanı</vt:lpstr>
      <vt:lpstr>'SP4'!Yazdırma_Alanı</vt:lpstr>
      <vt:lpstr>'SP5'!Yazdırma_Alanı</vt:lpstr>
      <vt:lpstr>'SP6'!Yazdırma_Alanı</vt:lpstr>
      <vt:lpstr>'SP7'!Yazdırma_Alanı</vt:lpstr>
      <vt:lpstr>'SP8'!Yazdırma_Alanı</vt:lpstr>
      <vt:lpstr>'SP9'!Yazdırma_Alanı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cp:lastPrinted>2025-03-24T10:53:03Z</cp:lastPrinted>
  <dcterms:created xsi:type="dcterms:W3CDTF">2015-06-23T08:00:38Z</dcterms:created>
  <dcterms:modified xsi:type="dcterms:W3CDTF">2026-04-30T10:47:50Z</dcterms:modified>
</cp:coreProperties>
</file>