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13_ncr:1_{DD41244A-A214-4CA1-AB50-B06EA16D564E}" xr6:coauthVersionLast="36" xr6:coauthVersionMax="36" xr10:uidLastSave="{00000000-0000-0000-0000-000000000000}"/>
  <bookViews>
    <workbookView xWindow="0" yWindow="0" windowWidth="10545" windowHeight="10215" firstSheet="7" activeTab="10" xr2:uid="{D1A74A70-07DF-446D-BCC5-439454EDA8AF}"/>
  </bookViews>
  <sheets>
    <sheet name="Stocksolutions" sheetId="1" r:id="rId1"/>
    <sheet name="Ru(bpy)3 Cl2 6 H2O" sheetId="2" r:id="rId2"/>
    <sheet name="Na2S2O8" sheetId="3" r:id="rId3"/>
    <sheet name="pH OAc" sheetId="6" r:id="rId4"/>
    <sheet name="pH PO4" sheetId="7" r:id="rId5"/>
    <sheet name="pH NH3" sheetId="8" r:id="rId6"/>
    <sheet name="pH CO3" sheetId="4" r:id="rId7"/>
    <sheet name="pH Na2SiF6,CO3" sheetId="11" r:id="rId8"/>
    <sheet name="pH CO3,OH" sheetId="10" r:id="rId9"/>
    <sheet name="pH PO4,OH" sheetId="9" r:id="rId10"/>
    <sheet name="overview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1" l="1"/>
  <c r="H41" i="11"/>
  <c r="H40" i="11"/>
  <c r="H39" i="11"/>
  <c r="H38" i="11"/>
  <c r="H37" i="11"/>
  <c r="H31" i="11"/>
  <c r="H30" i="11"/>
  <c r="H29" i="11"/>
  <c r="H28" i="11"/>
  <c r="H27" i="11"/>
  <c r="H26" i="11"/>
  <c r="H16" i="11"/>
  <c r="H17" i="11"/>
  <c r="H18" i="11"/>
  <c r="H19" i="11"/>
  <c r="H20" i="11"/>
  <c r="H15" i="11"/>
  <c r="G42" i="11"/>
  <c r="G41" i="11"/>
  <c r="G40" i="11"/>
  <c r="G39" i="11"/>
  <c r="G38" i="11"/>
  <c r="G37" i="11"/>
  <c r="G31" i="11"/>
  <c r="G30" i="11"/>
  <c r="G29" i="11"/>
  <c r="G28" i="11"/>
  <c r="G27" i="11"/>
  <c r="G26" i="11"/>
  <c r="G16" i="11"/>
  <c r="G17" i="11"/>
  <c r="G18" i="11"/>
  <c r="G19" i="11"/>
  <c r="G20" i="11"/>
  <c r="G15" i="11"/>
  <c r="C16" i="11" l="1"/>
  <c r="C15" i="11"/>
  <c r="B12" i="11"/>
  <c r="C22" i="1"/>
  <c r="F22" i="1" s="1"/>
  <c r="C38" i="11" l="1"/>
  <c r="D38" i="11" s="1"/>
  <c r="E38" i="11" s="1"/>
  <c r="F4" i="5" s="1"/>
  <c r="C39" i="11"/>
  <c r="D39" i="11" s="1"/>
  <c r="E39" i="11" s="1"/>
  <c r="F5" i="5" s="1"/>
  <c r="C40" i="11"/>
  <c r="D40" i="11" s="1"/>
  <c r="E40" i="11" s="1"/>
  <c r="F6" i="5" s="1"/>
  <c r="C41" i="11"/>
  <c r="D41" i="11" s="1"/>
  <c r="E41" i="11" s="1"/>
  <c r="F7" i="5" s="1"/>
  <c r="C42" i="11"/>
  <c r="D42" i="11" s="1"/>
  <c r="E42" i="11" s="1"/>
  <c r="F8" i="5" s="1"/>
  <c r="C43" i="11"/>
  <c r="D43" i="11" s="1"/>
  <c r="E43" i="11" s="1"/>
  <c r="F9" i="5" s="1"/>
  <c r="E10" i="11"/>
  <c r="C44" i="11" s="1"/>
  <c r="D44" i="11" s="1"/>
  <c r="E44" i="11" s="1"/>
  <c r="F10" i="5" s="1"/>
  <c r="C54" i="1"/>
  <c r="F54" i="1" s="1"/>
  <c r="C22" i="11"/>
  <c r="D22" i="11"/>
  <c r="E22" i="11"/>
  <c r="C11" i="11"/>
  <c r="C29" i="11" s="1"/>
  <c r="D29" i="11" s="1"/>
  <c r="E29" i="11" s="1"/>
  <c r="B11" i="11"/>
  <c r="C23" i="11" s="1"/>
  <c r="D23" i="11" s="1"/>
  <c r="E23" i="11" s="1"/>
  <c r="C10" i="11"/>
  <c r="B10" i="11"/>
  <c r="C16" i="4"/>
  <c r="C17" i="4"/>
  <c r="B11" i="4"/>
  <c r="C18" i="4" s="1"/>
  <c r="C21" i="1"/>
  <c r="F21" i="1" s="1"/>
  <c r="B10" i="4"/>
  <c r="C17" i="11" l="1"/>
  <c r="D17" i="11" s="1"/>
  <c r="E17" i="11" s="1"/>
  <c r="C18" i="11"/>
  <c r="D18" i="11" s="1"/>
  <c r="E18" i="11" s="1"/>
  <c r="C22" i="4"/>
  <c r="C30" i="11"/>
  <c r="D30" i="11" s="1"/>
  <c r="E30" i="11" s="1"/>
  <c r="C15" i="4"/>
  <c r="C23" i="4"/>
  <c r="C27" i="11"/>
  <c r="D27" i="11" s="1"/>
  <c r="E27" i="11" s="1"/>
  <c r="C31" i="11"/>
  <c r="D31" i="11" s="1"/>
  <c r="E31" i="11" s="1"/>
  <c r="C20" i="4"/>
  <c r="C32" i="11"/>
  <c r="D32" i="11" s="1"/>
  <c r="E32" i="11" s="1"/>
  <c r="C37" i="11"/>
  <c r="D37" i="11" s="1"/>
  <c r="E37" i="11" s="1"/>
  <c r="F3" i="5" s="1"/>
  <c r="C21" i="11"/>
  <c r="D21" i="11" s="1"/>
  <c r="E21" i="11" s="1"/>
  <c r="C19" i="11"/>
  <c r="D19" i="11" s="1"/>
  <c r="E19" i="11" s="1"/>
  <c r="C21" i="4"/>
  <c r="C19" i="4"/>
  <c r="C45" i="11"/>
  <c r="D45" i="11" s="1"/>
  <c r="E45" i="11" s="1"/>
  <c r="F11" i="5" s="1"/>
  <c r="C26" i="11"/>
  <c r="D26" i="11" s="1"/>
  <c r="E26" i="11" s="1"/>
  <c r="C20" i="11"/>
  <c r="D20" i="11" s="1"/>
  <c r="E20" i="11" s="1"/>
  <c r="D15" i="11"/>
  <c r="E15" i="11" s="1"/>
  <c r="C33" i="11"/>
  <c r="D33" i="11" s="1"/>
  <c r="E33" i="11" s="1"/>
  <c r="C28" i="11"/>
  <c r="D28" i="11" s="1"/>
  <c r="E28" i="11" s="1"/>
  <c r="D16" i="11"/>
  <c r="E16" i="11" s="1"/>
  <c r="C34" i="11"/>
  <c r="D34" i="11" s="1"/>
  <c r="E34" i="11" s="1"/>
  <c r="F12" i="5" l="1"/>
  <c r="F13" i="5" s="1"/>
  <c r="F14" i="5" s="1"/>
  <c r="C11" i="8"/>
  <c r="C10" i="8"/>
  <c r="C29" i="8" s="1"/>
  <c r="D29" i="8" s="1"/>
  <c r="B11" i="8"/>
  <c r="B10" i="8"/>
  <c r="B10" i="9" l="1"/>
  <c r="C21" i="9" s="1"/>
  <c r="D21" i="9" s="1"/>
  <c r="E21" i="9" s="1"/>
  <c r="C10" i="9"/>
  <c r="C34" i="9" s="1"/>
  <c r="D34" i="9" s="1"/>
  <c r="E34" i="9" s="1"/>
  <c r="C51" i="1"/>
  <c r="F51" i="1" s="1"/>
  <c r="C10" i="10"/>
  <c r="C34" i="10" s="1"/>
  <c r="D34" i="10" s="1"/>
  <c r="E34" i="10" s="1"/>
  <c r="B10" i="10"/>
  <c r="C18" i="10" s="1"/>
  <c r="D18" i="10" s="1"/>
  <c r="E18" i="10" s="1"/>
  <c r="C41" i="1"/>
  <c r="F41" i="1" s="1"/>
  <c r="C45" i="1"/>
  <c r="F45" i="1" s="1"/>
  <c r="G45" i="1" s="1"/>
  <c r="C18" i="8"/>
  <c r="C11" i="7"/>
  <c r="C31" i="7" s="1"/>
  <c r="D31" i="7" s="1"/>
  <c r="E31" i="7" s="1"/>
  <c r="B11" i="7"/>
  <c r="C20" i="7" s="1"/>
  <c r="D20" i="7" s="1"/>
  <c r="E20" i="7" s="1"/>
  <c r="C30" i="1"/>
  <c r="F30" i="1" s="1"/>
  <c r="C26" i="1"/>
  <c r="F26" i="1" s="1"/>
  <c r="C48" i="1"/>
  <c r="F48" i="1" s="1"/>
  <c r="C10" i="7"/>
  <c r="C26" i="7" s="1"/>
  <c r="B10" i="7"/>
  <c r="C16" i="7" s="1"/>
  <c r="D16" i="7" s="1"/>
  <c r="E16" i="7" s="1"/>
  <c r="B10" i="6"/>
  <c r="C16" i="6" s="1"/>
  <c r="C10" i="6"/>
  <c r="C32" i="6" s="1"/>
  <c r="D32" i="6" s="1"/>
  <c r="E32" i="6" s="1"/>
  <c r="C11" i="4"/>
  <c r="C10" i="4"/>
  <c r="C40" i="1"/>
  <c r="F40" i="1" s="1"/>
  <c r="C44" i="1"/>
  <c r="F44" i="1" s="1"/>
  <c r="C27" i="4" l="1"/>
  <c r="D27" i="4" s="1"/>
  <c r="E27" i="4" s="1"/>
  <c r="C29" i="4"/>
  <c r="C31" i="4"/>
  <c r="C32" i="4"/>
  <c r="D32" i="4" s="1"/>
  <c r="E32" i="4" s="1"/>
  <c r="C33" i="4"/>
  <c r="C34" i="4"/>
  <c r="C28" i="4"/>
  <c r="D28" i="4" s="1"/>
  <c r="E28" i="4" s="1"/>
  <c r="C30" i="4"/>
  <c r="C26" i="4"/>
  <c r="D18" i="8"/>
  <c r="E18" i="8" s="1"/>
  <c r="C28" i="7"/>
  <c r="D28" i="7" s="1"/>
  <c r="E28" i="7" s="1"/>
  <c r="C27" i="7"/>
  <c r="D27" i="7" s="1"/>
  <c r="E27" i="7" s="1"/>
  <c r="C15" i="8"/>
  <c r="D15" i="8" s="1"/>
  <c r="E15" i="8" s="1"/>
  <c r="D33" i="4"/>
  <c r="E33" i="4" s="1"/>
  <c r="C27" i="10"/>
  <c r="D27" i="10" s="1"/>
  <c r="E27" i="10" s="1"/>
  <c r="C17" i="6"/>
  <c r="D17" i="6" s="1"/>
  <c r="E17" i="6" s="1"/>
  <c r="C33" i="10"/>
  <c r="D33" i="10" s="1"/>
  <c r="E33" i="10" s="1"/>
  <c r="C30" i="7"/>
  <c r="D30" i="7" s="1"/>
  <c r="E30" i="7" s="1"/>
  <c r="C32" i="10"/>
  <c r="D32" i="10" s="1"/>
  <c r="E32" i="10" s="1"/>
  <c r="C29" i="7"/>
  <c r="D29" i="7" s="1"/>
  <c r="E29" i="7" s="1"/>
  <c r="C31" i="10"/>
  <c r="D31" i="10" s="1"/>
  <c r="E31" i="10" s="1"/>
  <c r="C30" i="10"/>
  <c r="D30" i="10" s="1"/>
  <c r="E30" i="10" s="1"/>
  <c r="D26" i="4"/>
  <c r="E26" i="4" s="1"/>
  <c r="D34" i="4"/>
  <c r="E34" i="4" s="1"/>
  <c r="C17" i="10"/>
  <c r="D17" i="10" s="1"/>
  <c r="E17" i="10" s="1"/>
  <c r="C29" i="10"/>
  <c r="D29" i="10" s="1"/>
  <c r="E29" i="10" s="1"/>
  <c r="C26" i="6"/>
  <c r="D26" i="6" s="1"/>
  <c r="E26" i="6" s="1"/>
  <c r="C34" i="6"/>
  <c r="D34" i="6" s="1"/>
  <c r="E34" i="6" s="1"/>
  <c r="E11" i="5" s="1"/>
  <c r="C33" i="6"/>
  <c r="D33" i="6" s="1"/>
  <c r="E33" i="6" s="1"/>
  <c r="C28" i="10"/>
  <c r="D28" i="10" s="1"/>
  <c r="E28" i="10" s="1"/>
  <c r="C16" i="9"/>
  <c r="D16" i="9" s="1"/>
  <c r="E16" i="9" s="1"/>
  <c r="C23" i="7"/>
  <c r="D23" i="7" s="1"/>
  <c r="E23" i="7" s="1"/>
  <c r="D15" i="4"/>
  <c r="C16" i="10"/>
  <c r="D16" i="10" s="1"/>
  <c r="E16" i="10" s="1"/>
  <c r="C15" i="9"/>
  <c r="D15" i="9" s="1"/>
  <c r="E15" i="9" s="1"/>
  <c r="D17" i="4"/>
  <c r="E17" i="4" s="1"/>
  <c r="D16" i="4"/>
  <c r="E16" i="4" s="1"/>
  <c r="C22" i="10"/>
  <c r="D22" i="10" s="1"/>
  <c r="E22" i="10" s="1"/>
  <c r="C18" i="9"/>
  <c r="D18" i="9" s="1"/>
  <c r="E18" i="9" s="1"/>
  <c r="C19" i="7"/>
  <c r="D19" i="7" s="1"/>
  <c r="E19" i="7" s="1"/>
  <c r="D23" i="4"/>
  <c r="E23" i="4" s="1"/>
  <c r="C23" i="10"/>
  <c r="D23" i="10" s="1"/>
  <c r="E23" i="10" s="1"/>
  <c r="C20" i="9"/>
  <c r="D20" i="9" s="1"/>
  <c r="E20" i="9" s="1"/>
  <c r="C18" i="7"/>
  <c r="D18" i="7" s="1"/>
  <c r="E18" i="7" s="1"/>
  <c r="D22" i="4"/>
  <c r="E22" i="4" s="1"/>
  <c r="C19" i="9"/>
  <c r="D19" i="9" s="1"/>
  <c r="E19" i="9" s="1"/>
  <c r="C34" i="7"/>
  <c r="D34" i="7" s="1"/>
  <c r="E34" i="7" s="1"/>
  <c r="D21" i="4"/>
  <c r="E21" i="4" s="1"/>
  <c r="C21" i="10"/>
  <c r="D21" i="10" s="1"/>
  <c r="E21" i="10" s="1"/>
  <c r="C33" i="7"/>
  <c r="D33" i="7" s="1"/>
  <c r="E33" i="7" s="1"/>
  <c r="D20" i="4"/>
  <c r="E20" i="4" s="1"/>
  <c r="C20" i="10"/>
  <c r="D20" i="10" s="1"/>
  <c r="E20" i="10" s="1"/>
  <c r="C17" i="9"/>
  <c r="D17" i="9" s="1"/>
  <c r="E17" i="9" s="1"/>
  <c r="C32" i="7"/>
  <c r="D32" i="7" s="1"/>
  <c r="E32" i="7" s="1"/>
  <c r="E9" i="5" s="1"/>
  <c r="D19" i="4"/>
  <c r="E19" i="4" s="1"/>
  <c r="C19" i="10"/>
  <c r="D19" i="10" s="1"/>
  <c r="E19" i="10" s="1"/>
  <c r="C22" i="9"/>
  <c r="D22" i="9" s="1"/>
  <c r="E22" i="9" s="1"/>
  <c r="C23" i="9"/>
  <c r="D23" i="9" s="1"/>
  <c r="E23" i="9" s="1"/>
  <c r="C26" i="8"/>
  <c r="D26" i="8" s="1"/>
  <c r="E26" i="8" s="1"/>
  <c r="E29" i="8"/>
  <c r="C31" i="8"/>
  <c r="D31" i="8" s="1"/>
  <c r="E31" i="8" s="1"/>
  <c r="C32" i="8"/>
  <c r="D32" i="8" s="1"/>
  <c r="E32" i="8" s="1"/>
  <c r="C33" i="8"/>
  <c r="D33" i="8" s="1"/>
  <c r="E33" i="8" s="1"/>
  <c r="C34" i="8"/>
  <c r="D34" i="8" s="1"/>
  <c r="E34" i="8" s="1"/>
  <c r="C28" i="8"/>
  <c r="D28" i="8" s="1"/>
  <c r="E28" i="8" s="1"/>
  <c r="C30" i="8"/>
  <c r="C27" i="8"/>
  <c r="D27" i="8" s="1"/>
  <c r="E27" i="8" s="1"/>
  <c r="C27" i="6"/>
  <c r="D27" i="6" s="1"/>
  <c r="E27" i="6" s="1"/>
  <c r="C28" i="6"/>
  <c r="D28" i="6" s="1"/>
  <c r="E28" i="6" s="1"/>
  <c r="C29" i="6"/>
  <c r="D29" i="6" s="1"/>
  <c r="E29" i="6" s="1"/>
  <c r="C30" i="6"/>
  <c r="D30" i="6" s="1"/>
  <c r="E30" i="6" s="1"/>
  <c r="C17" i="8"/>
  <c r="D17" i="8" s="1"/>
  <c r="E17" i="8" s="1"/>
  <c r="C20" i="8"/>
  <c r="D20" i="8" s="1"/>
  <c r="E20" i="8" s="1"/>
  <c r="C21" i="8"/>
  <c r="D21" i="8" s="1"/>
  <c r="E21" i="8" s="1"/>
  <c r="C22" i="8"/>
  <c r="D22" i="8" s="1"/>
  <c r="E22" i="8" s="1"/>
  <c r="C23" i="8"/>
  <c r="D23" i="8" s="1"/>
  <c r="E23" i="8" s="1"/>
  <c r="C16" i="8"/>
  <c r="D16" i="8" s="1"/>
  <c r="E16" i="8" s="1"/>
  <c r="C31" i="6"/>
  <c r="D31" i="6" s="1"/>
  <c r="E31" i="6" s="1"/>
  <c r="C19" i="6"/>
  <c r="D19" i="6" s="1"/>
  <c r="E19" i="6" s="1"/>
  <c r="C20" i="6"/>
  <c r="D20" i="6" s="1"/>
  <c r="E20" i="6" s="1"/>
  <c r="C21" i="6"/>
  <c r="D21" i="6" s="1"/>
  <c r="E21" i="6" s="1"/>
  <c r="C22" i="6"/>
  <c r="D22" i="6" s="1"/>
  <c r="E22" i="6" s="1"/>
  <c r="C23" i="6"/>
  <c r="D23" i="6" s="1"/>
  <c r="E23" i="6" s="1"/>
  <c r="C15" i="6"/>
  <c r="D15" i="6" s="1"/>
  <c r="E15" i="6" s="1"/>
  <c r="C19" i="8"/>
  <c r="C27" i="9"/>
  <c r="D27" i="9" s="1"/>
  <c r="E27" i="9" s="1"/>
  <c r="C28" i="9"/>
  <c r="D28" i="9" s="1"/>
  <c r="E28" i="9" s="1"/>
  <c r="C29" i="9"/>
  <c r="D29" i="9" s="1"/>
  <c r="E29" i="9" s="1"/>
  <c r="C30" i="9"/>
  <c r="D30" i="9" s="1"/>
  <c r="E30" i="9" s="1"/>
  <c r="C31" i="9"/>
  <c r="D31" i="9" s="1"/>
  <c r="E31" i="9" s="1"/>
  <c r="C32" i="9"/>
  <c r="D32" i="9" s="1"/>
  <c r="E32" i="9" s="1"/>
  <c r="C26" i="9"/>
  <c r="D26" i="9" s="1"/>
  <c r="E26" i="9" s="1"/>
  <c r="C18" i="6"/>
  <c r="D18" i="6" s="1"/>
  <c r="E18" i="6" s="1"/>
  <c r="C33" i="9"/>
  <c r="D33" i="9" s="1"/>
  <c r="E33" i="9" s="1"/>
  <c r="G44" i="1"/>
  <c r="C26" i="10"/>
  <c r="D26" i="10" s="1"/>
  <c r="E26" i="10" s="1"/>
  <c r="C22" i="7"/>
  <c r="D22" i="7" s="1"/>
  <c r="E22" i="7" s="1"/>
  <c r="D31" i="4"/>
  <c r="E31" i="4" s="1"/>
  <c r="C21" i="7"/>
  <c r="D21" i="7" s="1"/>
  <c r="E21" i="7" s="1"/>
  <c r="C17" i="7"/>
  <c r="D17" i="7" s="1"/>
  <c r="E17" i="7" s="1"/>
  <c r="D30" i="4"/>
  <c r="E30" i="4" s="1"/>
  <c r="D29" i="4"/>
  <c r="E29" i="4" s="1"/>
  <c r="D26" i="7"/>
  <c r="E26" i="7" s="1"/>
  <c r="D16" i="6"/>
  <c r="E16" i="6" s="1"/>
  <c r="C15" i="10"/>
  <c r="D15" i="10" s="1"/>
  <c r="E15" i="10" s="1"/>
  <c r="C15" i="7"/>
  <c r="D15" i="7" s="1"/>
  <c r="E15" i="7" s="1"/>
  <c r="D18" i="4"/>
  <c r="E18" i="4" s="1"/>
  <c r="B2" i="3"/>
  <c r="B3" i="3"/>
  <c r="B4" i="3"/>
  <c r="B2" i="2"/>
  <c r="B3" i="2"/>
  <c r="C37" i="1"/>
  <c r="F37" i="1" s="1"/>
  <c r="C33" i="1"/>
  <c r="F33" i="1" s="1"/>
  <c r="C29" i="1"/>
  <c r="F29" i="1" s="1"/>
  <c r="C25" i="1"/>
  <c r="F25" i="1" s="1"/>
  <c r="C20" i="1"/>
  <c r="F20" i="1" s="1"/>
  <c r="C15" i="1"/>
  <c r="F15" i="1" s="1"/>
  <c r="C14" i="1"/>
  <c r="F14" i="1" s="1"/>
  <c r="F10" i="1"/>
  <c r="C10" i="1"/>
  <c r="C9" i="1"/>
  <c r="F9" i="1" s="1"/>
  <c r="C8" i="1"/>
  <c r="F8" i="1" s="1"/>
  <c r="C3" i="1"/>
  <c r="F3" i="1" s="1"/>
  <c r="C2" i="1"/>
  <c r="F2" i="1" s="1"/>
  <c r="E3" i="5" l="1"/>
  <c r="E5" i="5"/>
  <c r="E6" i="5"/>
  <c r="E4" i="5"/>
  <c r="D11" i="5"/>
  <c r="C7" i="2"/>
  <c r="C8" i="2"/>
  <c r="C10" i="2"/>
  <c r="D10" i="2" s="1"/>
  <c r="E10" i="2" s="1"/>
  <c r="B7" i="5" s="1"/>
  <c r="C11" i="2"/>
  <c r="D11" i="2" s="1"/>
  <c r="E11" i="2" s="1"/>
  <c r="B8" i="5" s="1"/>
  <c r="C12" i="2"/>
  <c r="D12" i="2" s="1"/>
  <c r="E12" i="2" s="1"/>
  <c r="B9" i="5" s="1"/>
  <c r="G9" i="5" s="1"/>
  <c r="C14" i="2"/>
  <c r="C9" i="2"/>
  <c r="D9" i="2" s="1"/>
  <c r="E9" i="2" s="1"/>
  <c r="B6" i="5" s="1"/>
  <c r="C13" i="2"/>
  <c r="D13" i="2" s="1"/>
  <c r="E13" i="2" s="1"/>
  <c r="B10" i="5" s="1"/>
  <c r="C6" i="2"/>
  <c r="D6" i="2" s="1"/>
  <c r="E6" i="2" s="1"/>
  <c r="B3" i="5" s="1"/>
  <c r="B12" i="5" s="1"/>
  <c r="B13" i="5" s="1"/>
  <c r="B14" i="5" s="1"/>
  <c r="D8" i="5"/>
  <c r="E8" i="5"/>
  <c r="D10" i="5"/>
  <c r="D9" i="5"/>
  <c r="D5" i="5"/>
  <c r="D6" i="5"/>
  <c r="E10" i="5"/>
  <c r="D30" i="8"/>
  <c r="E30" i="8" s="1"/>
  <c r="E7" i="5" s="1"/>
  <c r="D19" i="8"/>
  <c r="E19" i="8" s="1"/>
  <c r="D7" i="5" s="1"/>
  <c r="D7" i="2"/>
  <c r="E7" i="2" s="1"/>
  <c r="B4" i="5" s="1"/>
  <c r="D14" i="2"/>
  <c r="E14" i="2" s="1"/>
  <c r="B11" i="5" s="1"/>
  <c r="D8" i="2"/>
  <c r="E8" i="2" s="1"/>
  <c r="B5" i="5" s="1"/>
  <c r="G5" i="5" s="1"/>
  <c r="C8" i="3"/>
  <c r="D8" i="3" s="1"/>
  <c r="E8" i="3" s="1"/>
  <c r="C4" i="5" s="1"/>
  <c r="C9" i="3"/>
  <c r="D9" i="3" s="1"/>
  <c r="E9" i="3" s="1"/>
  <c r="C5" i="5" s="1"/>
  <c r="C10" i="3"/>
  <c r="D10" i="3" s="1"/>
  <c r="E10" i="3" s="1"/>
  <c r="C6" i="5" s="1"/>
  <c r="C11" i="3"/>
  <c r="D11" i="3" s="1"/>
  <c r="E11" i="3" s="1"/>
  <c r="C7" i="5" s="1"/>
  <c r="C12" i="3"/>
  <c r="D12" i="3" s="1"/>
  <c r="E12" i="3" s="1"/>
  <c r="C8" i="5" s="1"/>
  <c r="C13" i="3"/>
  <c r="D13" i="3" s="1"/>
  <c r="E13" i="3" s="1"/>
  <c r="C9" i="5" s="1"/>
  <c r="C14" i="3"/>
  <c r="D14" i="3" s="1"/>
  <c r="E14" i="3" s="1"/>
  <c r="C10" i="5" s="1"/>
  <c r="C15" i="3"/>
  <c r="D15" i="3" s="1"/>
  <c r="E15" i="3" s="1"/>
  <c r="C11" i="5" s="1"/>
  <c r="C7" i="3"/>
  <c r="D7" i="3" s="1"/>
  <c r="E7" i="3" s="1"/>
  <c r="C3" i="5" s="1"/>
  <c r="C12" i="5" s="1"/>
  <c r="C13" i="5" s="1"/>
  <c r="C14" i="5" s="1"/>
  <c r="E12" i="5" l="1"/>
  <c r="E13" i="5" s="1"/>
  <c r="E14" i="5" s="1"/>
  <c r="G11" i="5"/>
  <c r="G10" i="5"/>
  <c r="G8" i="5"/>
  <c r="G7" i="5"/>
  <c r="G6" i="5"/>
  <c r="G4" i="5"/>
  <c r="E15" i="4"/>
  <c r="D12" i="5" l="1"/>
  <c r="D13" i="5" s="1"/>
  <c r="D14" i="5" s="1"/>
  <c r="G3" i="5" l="1"/>
  <c r="G12" i="5" s="1"/>
  <c r="G13" i="5" s="1"/>
  <c r="G14" i="5" s="1"/>
</calcChain>
</file>

<file path=xl/sharedStrings.xml><?xml version="1.0" encoding="utf-8"?>
<sst xmlns="http://schemas.openxmlformats.org/spreadsheetml/2006/main" count="393" uniqueCount="85">
  <si>
    <t>[Ru(bpy)3]Cl2 * 6 H2O</t>
  </si>
  <si>
    <t>M [g/mol]</t>
  </si>
  <si>
    <t>Na2S2O8</t>
  </si>
  <si>
    <t>Na2CO3</t>
  </si>
  <si>
    <t>NaHCO3</t>
  </si>
  <si>
    <t>c (stock solution) [M]</t>
  </si>
  <si>
    <t>V (stock) [L]</t>
  </si>
  <si>
    <t>n (reagent) [mol]</t>
  </si>
  <si>
    <t>m (reagent) [g]</t>
  </si>
  <si>
    <t>Acetic acid</t>
  </si>
  <si>
    <t>NaOAc</t>
  </si>
  <si>
    <t>colour code</t>
  </si>
  <si>
    <t>chemical</t>
  </si>
  <si>
    <t>needed values</t>
  </si>
  <si>
    <t>relevnat results</t>
  </si>
  <si>
    <t>additional infos</t>
  </si>
  <si>
    <t>c (in reaction) [M]</t>
  </si>
  <si>
    <t>df [-]</t>
  </si>
  <si>
    <t>V (reaction total) [L]</t>
  </si>
  <si>
    <t>V (stock solution) [L]</t>
  </si>
  <si>
    <t>references to other pages</t>
  </si>
  <si>
    <t>Reaction</t>
  </si>
  <si>
    <t>V (Ru) [L]</t>
  </si>
  <si>
    <t>V (Na2S2O8) [L]</t>
  </si>
  <si>
    <t>V water</t>
  </si>
  <si>
    <t>V (total)</t>
  </si>
  <si>
    <t>CO3</t>
  </si>
  <si>
    <t>system</t>
  </si>
  <si>
    <t>pH range</t>
  </si>
  <si>
    <t>9.2 - 10.6</t>
  </si>
  <si>
    <t>PO4 2-</t>
  </si>
  <si>
    <t>3.7 - 5.9</t>
  </si>
  <si>
    <t>OAc</t>
  </si>
  <si>
    <t>5.8 - 8.0</t>
  </si>
  <si>
    <t>CO3/OH</t>
  </si>
  <si>
    <t>9.6 - 11.0</t>
  </si>
  <si>
    <t>PO4 2-/OH</t>
  </si>
  <si>
    <t>10.9 - 12.0</t>
  </si>
  <si>
    <t>NaOH</t>
  </si>
  <si>
    <t>calculate via</t>
  </si>
  <si>
    <t>https://www.aatbio.com/resources/buffer-preparations-and-recipes/carbonate-bicarbonate-buffer-ph-9-2-to-10-6</t>
  </si>
  <si>
    <t>http://delloyd.50megs.com/moreinfo/buffers2.html</t>
  </si>
  <si>
    <t>https://www.aatbio.com/resources/buffer-preparations-and-recipes/potassium-phosphate-ph-5-8-to-8-0</t>
  </si>
  <si>
    <t>https://www.periodensystem-online.de/index.php?id=calc&amp;form=puffer</t>
  </si>
  <si>
    <t>KH2PO4</t>
  </si>
  <si>
    <t>K2HPO4</t>
  </si>
  <si>
    <t>c (stock solution, base) [M]</t>
  </si>
  <si>
    <t>c (stock solution, acid) [M]</t>
  </si>
  <si>
    <t>c (in reaction, acid) [M]</t>
  </si>
  <si>
    <t>V (stock solution, acid) [L]</t>
  </si>
  <si>
    <t>c (in reaction, base) [M]</t>
  </si>
  <si>
    <t>V (stock solution, base) [L]</t>
  </si>
  <si>
    <t xml:space="preserve">pH </t>
  </si>
  <si>
    <t>pH</t>
  </si>
  <si>
    <t>NH3</t>
  </si>
  <si>
    <t>V (reagent) [mL] 25 % in water</t>
  </si>
  <si>
    <t>NH4Cl</t>
  </si>
  <si>
    <t>PO4</t>
  </si>
  <si>
    <t>c (stock solution, NaHCO3) [M]</t>
  </si>
  <si>
    <t>c (stock solution, NaOH) [M]</t>
  </si>
  <si>
    <t>c (in reaction, NaHCO3) [M]</t>
  </si>
  <si>
    <t>c (in reaction, NaOH) [M]</t>
  </si>
  <si>
    <t>V (stock solution, NaHCO3) [L]</t>
  </si>
  <si>
    <t>V (stock solution, NaOH) [L]</t>
  </si>
  <si>
    <t>8.0 - 10.3</t>
  </si>
  <si>
    <t>c (stock solution, Na2HPO4) [M]</t>
  </si>
  <si>
    <t>c (in reaction, Na2HPO4) [M]</t>
  </si>
  <si>
    <t>V (stock solution, Na2HPO4) [L]</t>
  </si>
  <si>
    <t>V(pH acid)</t>
  </si>
  <si>
    <t>V(pH base)</t>
  </si>
  <si>
    <t>used buffer</t>
  </si>
  <si>
    <t>buffer</t>
  </si>
  <si>
    <t>number</t>
  </si>
  <si>
    <t>Na2HPO4</t>
  </si>
  <si>
    <t>c (in reaction, Na2SiF6) [M]</t>
  </si>
  <si>
    <t>c (stock solution, Na2SiF6) [M]</t>
  </si>
  <si>
    <t>Na2SiF6</t>
  </si>
  <si>
    <t>V(pH Na2SiF6)</t>
  </si>
  <si>
    <t>Sum</t>
  </si>
  <si>
    <t>Sum * 2</t>
  </si>
  <si>
    <t>Sum * 2 in mL</t>
  </si>
  <si>
    <t>NaHCO3/Na2CO3/NaSiF6</t>
  </si>
  <si>
    <t>NaHCO3/Na2SiF6</t>
  </si>
  <si>
    <t>n(in reaction, mol)</t>
  </si>
  <si>
    <t>in µmol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</si>
</sst>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E+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66" fontId="0" fillId="3" borderId="0" xfId="0" applyNumberFormat="1" applyFill="1"/>
    <xf numFmtId="165" fontId="0" fillId="4" borderId="0" xfId="0" applyNumberFormat="1" applyFill="1"/>
    <xf numFmtId="11" fontId="1" fillId="2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67" fontId="0" fillId="0" borderId="0" xfId="0" applyNumberFormat="1"/>
    <xf numFmtId="167" fontId="0" fillId="4" borderId="0" xfId="0" applyNumberFormat="1" applyFill="1"/>
    <xf numFmtId="165" fontId="0" fillId="0" borderId="0" xfId="0" applyNumberFormat="1" applyFill="1"/>
    <xf numFmtId="1" fontId="0" fillId="0" borderId="0" xfId="0" applyNumberFormat="1"/>
    <xf numFmtId="0" fontId="2" fillId="0" borderId="0" xfId="1"/>
    <xf numFmtId="0" fontId="3" fillId="0" borderId="0" xfId="0" applyFont="1"/>
  </cellXfs>
  <cellStyles count="2">
    <cellStyle name="Link" xfId="1" builtinId="8"/>
    <cellStyle name="Standard" xfId="0" builtinId="0"/>
  </cellStyles>
  <dxfs count="130"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elloyd.50megs.com/moreinfo/buffers2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atbio.com/resources/buffer-preparations-and-recipes/potassium-phosphate-ph-5-8-to-8-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atbio.com/resources/buffer-preparations-and-recipes/carbonate-bicarbonate-buffer-ph-9-2-to-10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atbio.com/resources/buffer-preparations-and-recipes/carbonate-bicarbonate-buffer-ph-9-2-to-10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F956-D8EC-4C64-84F9-C03011D5DBCB}">
  <dimension ref="A1:I54"/>
  <sheetViews>
    <sheetView topLeftCell="A16" workbookViewId="0">
      <selection activeCell="E23" sqref="E23"/>
    </sheetView>
  </sheetViews>
  <sheetFormatPr baseColWidth="10" defaultRowHeight="15" x14ac:dyDescent="0.25"/>
  <cols>
    <col min="1" max="2" width="11.42578125" style="1"/>
    <col min="3" max="3" width="16.28515625" style="1" bestFit="1" customWidth="1"/>
    <col min="4" max="4" width="19.7109375" style="1" bestFit="1" customWidth="1"/>
    <col min="5" max="5" width="11.42578125" style="1"/>
    <col min="6" max="6" width="14.28515625" style="1" bestFit="1" customWidth="1"/>
    <col min="7" max="8" width="11.42578125" style="1"/>
    <col min="9" max="9" width="24" style="1" bestFit="1" customWidth="1"/>
    <col min="10" max="16384" width="11.42578125" style="1"/>
  </cols>
  <sheetData>
    <row r="1" spans="1:9" x14ac:dyDescent="0.25">
      <c r="A1" s="8" t="s">
        <v>0</v>
      </c>
      <c r="C1" s="1" t="s">
        <v>7</v>
      </c>
      <c r="D1" s="9" t="s">
        <v>5</v>
      </c>
      <c r="E1" s="9" t="s">
        <v>6</v>
      </c>
      <c r="F1" s="10" t="s">
        <v>8</v>
      </c>
    </row>
    <row r="2" spans="1:9" x14ac:dyDescent="0.25">
      <c r="A2" s="1" t="s">
        <v>1</v>
      </c>
      <c r="B2" s="6">
        <v>748.62</v>
      </c>
      <c r="C2" s="1">
        <f>E2*D2</f>
        <v>8.0000000000000007E-7</v>
      </c>
      <c r="D2" s="1">
        <v>4.0000000000000003E-5</v>
      </c>
      <c r="E2" s="7">
        <v>0.02</v>
      </c>
      <c r="F2" s="5">
        <f>C2*$B$2</f>
        <v>5.9889600000000002E-4</v>
      </c>
      <c r="I2" s="1" t="s">
        <v>11</v>
      </c>
    </row>
    <row r="3" spans="1:9" x14ac:dyDescent="0.25">
      <c r="B3" s="6"/>
      <c r="C3" s="1">
        <f>E3*D3</f>
        <v>3.0000000000000001E-6</v>
      </c>
      <c r="D3" s="1">
        <v>2.0000000000000001E-4</v>
      </c>
      <c r="E3" s="7">
        <v>1.4999999999999999E-2</v>
      </c>
      <c r="F3" s="5">
        <f>C3*$B$2</f>
        <v>2.2458600000000001E-3</v>
      </c>
      <c r="I3" s="13" t="s">
        <v>12</v>
      </c>
    </row>
    <row r="4" spans="1:9" x14ac:dyDescent="0.25">
      <c r="B4" s="6"/>
      <c r="E4" s="7"/>
      <c r="F4" s="5"/>
      <c r="I4" s="9" t="s">
        <v>13</v>
      </c>
    </row>
    <row r="5" spans="1:9" x14ac:dyDescent="0.25">
      <c r="B5" s="6"/>
      <c r="E5" s="7"/>
      <c r="F5" s="5"/>
      <c r="I5" s="10" t="s">
        <v>14</v>
      </c>
    </row>
    <row r="6" spans="1:9" x14ac:dyDescent="0.25">
      <c r="B6" s="6"/>
      <c r="E6" s="7"/>
      <c r="F6" s="5"/>
      <c r="I6" s="1" t="s">
        <v>15</v>
      </c>
    </row>
    <row r="7" spans="1:9" x14ac:dyDescent="0.25">
      <c r="A7" s="8" t="s">
        <v>2</v>
      </c>
      <c r="B7" s="6"/>
      <c r="C7" s="1" t="s">
        <v>7</v>
      </c>
      <c r="D7" s="9" t="s">
        <v>5</v>
      </c>
      <c r="E7" s="11" t="s">
        <v>6</v>
      </c>
      <c r="F7" s="12" t="s">
        <v>8</v>
      </c>
      <c r="I7" s="15" t="s">
        <v>20</v>
      </c>
    </row>
    <row r="8" spans="1:9" x14ac:dyDescent="0.25">
      <c r="A8" s="1" t="s">
        <v>1</v>
      </c>
      <c r="B8" s="6">
        <v>238.09</v>
      </c>
      <c r="C8" s="1">
        <f>E8*D8</f>
        <v>1.4999999999999999E-4</v>
      </c>
      <c r="D8" s="1">
        <v>0.03</v>
      </c>
      <c r="E8" s="7">
        <v>5.0000000000000001E-3</v>
      </c>
      <c r="F8" s="5">
        <f>C8*$B$8</f>
        <v>3.5713499999999995E-2</v>
      </c>
    </row>
    <row r="9" spans="1:9" x14ac:dyDescent="0.25">
      <c r="B9" s="6"/>
      <c r="C9" s="1">
        <f>E9*D9</f>
        <v>1.5E-3</v>
      </c>
      <c r="D9" s="1">
        <v>0.06</v>
      </c>
      <c r="E9" s="7">
        <v>2.5000000000000001E-2</v>
      </c>
      <c r="F9" s="5">
        <f t="shared" ref="F9:F10" si="0">C9*$B$8</f>
        <v>0.35713500000000004</v>
      </c>
    </row>
    <row r="10" spans="1:9" x14ac:dyDescent="0.25">
      <c r="B10" s="6"/>
      <c r="C10" s="1">
        <f>E10*D10</f>
        <v>5.9999999999999995E-4</v>
      </c>
      <c r="D10" s="1">
        <v>0.12</v>
      </c>
      <c r="E10" s="7">
        <v>5.0000000000000001E-3</v>
      </c>
      <c r="F10" s="5">
        <f t="shared" si="0"/>
        <v>0.14285399999999998</v>
      </c>
    </row>
    <row r="11" spans="1:9" x14ac:dyDescent="0.25">
      <c r="B11" s="6"/>
      <c r="F11" s="5"/>
    </row>
    <row r="12" spans="1:9" x14ac:dyDescent="0.25">
      <c r="B12" s="6"/>
      <c r="F12" s="5"/>
    </row>
    <row r="13" spans="1:9" x14ac:dyDescent="0.25">
      <c r="A13" s="8" t="s">
        <v>3</v>
      </c>
      <c r="B13" s="6"/>
      <c r="C13" s="1" t="s">
        <v>7</v>
      </c>
      <c r="D13" s="9" t="s">
        <v>5</v>
      </c>
      <c r="E13" s="9" t="s">
        <v>6</v>
      </c>
      <c r="F13" s="12" t="s">
        <v>8</v>
      </c>
    </row>
    <row r="14" spans="1:9" x14ac:dyDescent="0.25">
      <c r="A14" s="1" t="s">
        <v>1</v>
      </c>
      <c r="B14" s="6">
        <v>105.988</v>
      </c>
      <c r="C14" s="1">
        <f>E14*D14</f>
        <v>6.2860000000000008E-3</v>
      </c>
      <c r="D14" s="1">
        <v>0.31430000000000002</v>
      </c>
      <c r="E14" s="7">
        <v>0.02</v>
      </c>
      <c r="F14" s="5">
        <f>C14*$B$14</f>
        <v>0.66624056800000009</v>
      </c>
    </row>
    <row r="15" spans="1:9" x14ac:dyDescent="0.25">
      <c r="B15" s="6"/>
      <c r="C15" s="1">
        <f>E15*D15</f>
        <v>8.0000000000000002E-3</v>
      </c>
      <c r="D15" s="1">
        <v>0.8</v>
      </c>
      <c r="E15" s="7">
        <v>0.01</v>
      </c>
      <c r="F15" s="5">
        <f>C15*$B$14</f>
        <v>0.84790399999999999</v>
      </c>
    </row>
    <row r="16" spans="1:9" x14ac:dyDescent="0.25">
      <c r="B16" s="6"/>
      <c r="F16" s="5"/>
    </row>
    <row r="17" spans="1:6" x14ac:dyDescent="0.25">
      <c r="B17" s="6"/>
      <c r="F17" s="5"/>
    </row>
    <row r="18" spans="1:6" x14ac:dyDescent="0.25">
      <c r="B18" s="6"/>
      <c r="F18" s="5"/>
    </row>
    <row r="19" spans="1:6" x14ac:dyDescent="0.25">
      <c r="A19" s="8" t="s">
        <v>4</v>
      </c>
      <c r="B19" s="6"/>
      <c r="C19" s="1" t="s">
        <v>7</v>
      </c>
      <c r="D19" s="9" t="s">
        <v>5</v>
      </c>
      <c r="E19" s="9" t="s">
        <v>6</v>
      </c>
      <c r="F19" s="12" t="s">
        <v>8</v>
      </c>
    </row>
    <row r="20" spans="1:6" x14ac:dyDescent="0.25">
      <c r="A20" s="1" t="s">
        <v>1</v>
      </c>
      <c r="B20" s="6">
        <v>84.006</v>
      </c>
      <c r="C20" s="1">
        <f>E20*D20</f>
        <v>1.35E-2</v>
      </c>
      <c r="D20" s="1">
        <v>0.9</v>
      </c>
      <c r="E20" s="7">
        <v>1.4999999999999999E-2</v>
      </c>
      <c r="F20" s="5">
        <f>C20*$B$20</f>
        <v>1.1340809999999999</v>
      </c>
    </row>
    <row r="21" spans="1:6" x14ac:dyDescent="0.25">
      <c r="C21" s="1">
        <f>E21*D21</f>
        <v>1.4999999999999999E-2</v>
      </c>
      <c r="D21" s="1">
        <v>1</v>
      </c>
      <c r="E21" s="7">
        <v>1.4999999999999999E-2</v>
      </c>
      <c r="F21" s="5">
        <f>C21*$B$20</f>
        <v>1.2600899999999999</v>
      </c>
    </row>
    <row r="22" spans="1:6" x14ac:dyDescent="0.25">
      <c r="C22" s="1">
        <f>E22*D22</f>
        <v>8.0000000000000002E-3</v>
      </c>
      <c r="D22" s="1">
        <v>0.8</v>
      </c>
      <c r="E22" s="7">
        <v>0.01</v>
      </c>
      <c r="F22" s="5">
        <f>C22*$B$20</f>
        <v>0.67204799999999998</v>
      </c>
    </row>
    <row r="23" spans="1:6" x14ac:dyDescent="0.25">
      <c r="F23" s="5"/>
    </row>
    <row r="24" spans="1:6" x14ac:dyDescent="0.25">
      <c r="A24" s="8" t="s">
        <v>44</v>
      </c>
      <c r="B24" s="6"/>
      <c r="C24" s="1" t="s">
        <v>7</v>
      </c>
      <c r="D24" s="9" t="s">
        <v>5</v>
      </c>
      <c r="E24" s="9" t="s">
        <v>6</v>
      </c>
      <c r="F24" s="12" t="s">
        <v>8</v>
      </c>
    </row>
    <row r="25" spans="1:6" x14ac:dyDescent="0.25">
      <c r="A25" s="1" t="s">
        <v>1</v>
      </c>
      <c r="B25" s="6">
        <v>136.09</v>
      </c>
      <c r="C25" s="1">
        <f>E25*D25</f>
        <v>9.4199999999999996E-3</v>
      </c>
      <c r="D25" s="1">
        <v>0.94199999999999995</v>
      </c>
      <c r="E25" s="7">
        <v>0.01</v>
      </c>
      <c r="F25" s="5">
        <f>C25*B25</f>
        <v>1.2819677999999999</v>
      </c>
    </row>
    <row r="26" spans="1:6" x14ac:dyDescent="0.25">
      <c r="C26" s="1">
        <f>E26*D26</f>
        <v>6.5229999999999997E-4</v>
      </c>
      <c r="D26" s="1">
        <v>6.5229999999999996E-2</v>
      </c>
      <c r="E26" s="7">
        <v>0.01</v>
      </c>
      <c r="F26" s="5">
        <f>C26*B25</f>
        <v>8.8771506999999999E-2</v>
      </c>
    </row>
    <row r="27" spans="1:6" x14ac:dyDescent="0.25">
      <c r="F27" s="5"/>
    </row>
    <row r="28" spans="1:6" x14ac:dyDescent="0.25">
      <c r="A28" s="8" t="s">
        <v>45</v>
      </c>
      <c r="B28" s="6"/>
      <c r="C28" s="1" t="s">
        <v>7</v>
      </c>
      <c r="D28" s="9" t="s">
        <v>5</v>
      </c>
      <c r="E28" s="9" t="s">
        <v>6</v>
      </c>
      <c r="F28" s="12" t="s">
        <v>8</v>
      </c>
    </row>
    <row r="29" spans="1:6" x14ac:dyDescent="0.25">
      <c r="A29" s="1" t="s">
        <v>1</v>
      </c>
      <c r="B29" s="6">
        <v>174.18</v>
      </c>
      <c r="C29" s="1">
        <f>E29*D29</f>
        <v>5.8409999999999994E-4</v>
      </c>
      <c r="D29" s="1">
        <v>5.8409999999999997E-2</v>
      </c>
      <c r="E29" s="7">
        <v>0.01</v>
      </c>
      <c r="F29" s="5">
        <f>C29*$B$29</f>
        <v>0.10173853799999999</v>
      </c>
    </row>
    <row r="30" spans="1:6" x14ac:dyDescent="0.25">
      <c r="C30" s="1">
        <f>E30*D30</f>
        <v>9.3500000000000007E-3</v>
      </c>
      <c r="D30" s="1">
        <v>0.93500000000000005</v>
      </c>
      <c r="E30" s="7">
        <v>0.01</v>
      </c>
      <c r="F30" s="5">
        <f>C30*$B$29</f>
        <v>1.6285830000000001</v>
      </c>
    </row>
    <row r="31" spans="1:6" x14ac:dyDescent="0.25">
      <c r="F31" s="5"/>
    </row>
    <row r="32" spans="1:6" x14ac:dyDescent="0.25">
      <c r="A32" s="8" t="s">
        <v>9</v>
      </c>
      <c r="B32" s="6"/>
      <c r="C32" s="1" t="s">
        <v>7</v>
      </c>
      <c r="D32" s="9" t="s">
        <v>5</v>
      </c>
      <c r="E32" s="9" t="s">
        <v>6</v>
      </c>
      <c r="F32" s="12" t="s">
        <v>8</v>
      </c>
    </row>
    <row r="33" spans="1:7" x14ac:dyDescent="0.25">
      <c r="A33" s="1" t="s">
        <v>1</v>
      </c>
      <c r="B33" s="6">
        <v>60.05</v>
      </c>
      <c r="C33" s="1">
        <f>E33*D33</f>
        <v>8.3500000000000002E-4</v>
      </c>
      <c r="D33" s="1">
        <v>8.3500000000000005E-2</v>
      </c>
      <c r="E33" s="7">
        <v>0.01</v>
      </c>
      <c r="F33" s="5">
        <f>C33*B33</f>
        <v>5.0141749999999999E-2</v>
      </c>
    </row>
    <row r="34" spans="1:7" x14ac:dyDescent="0.25">
      <c r="F34" s="5"/>
    </row>
    <row r="35" spans="1:7" x14ac:dyDescent="0.25">
      <c r="F35" s="5"/>
    </row>
    <row r="36" spans="1:7" x14ac:dyDescent="0.25">
      <c r="A36" s="8" t="s">
        <v>10</v>
      </c>
      <c r="B36" s="6"/>
      <c r="C36" s="1" t="s">
        <v>7</v>
      </c>
      <c r="D36" s="9" t="s">
        <v>5</v>
      </c>
      <c r="E36" s="9" t="s">
        <v>6</v>
      </c>
      <c r="F36" s="12" t="s">
        <v>8</v>
      </c>
    </row>
    <row r="37" spans="1:7" x14ac:dyDescent="0.25">
      <c r="A37" s="1" t="s">
        <v>1</v>
      </c>
      <c r="B37" s="6">
        <v>82.03</v>
      </c>
      <c r="C37" s="1">
        <f>E37*D37</f>
        <v>9.1700000000000011E-3</v>
      </c>
      <c r="D37" s="1">
        <v>0.91700000000000004</v>
      </c>
      <c r="E37" s="7">
        <v>0.01</v>
      </c>
      <c r="F37" s="5">
        <f>C37*B37</f>
        <v>0.75221510000000014</v>
      </c>
    </row>
    <row r="39" spans="1:7" x14ac:dyDescent="0.25">
      <c r="A39" s="8" t="s">
        <v>56</v>
      </c>
      <c r="B39" s="6"/>
      <c r="C39" s="1" t="s">
        <v>7</v>
      </c>
      <c r="D39" s="9" t="s">
        <v>5</v>
      </c>
      <c r="E39" s="9" t="s">
        <v>6</v>
      </c>
      <c r="F39" s="12" t="s">
        <v>8</v>
      </c>
    </row>
    <row r="40" spans="1:7" x14ac:dyDescent="0.25">
      <c r="A40" s="1" t="s">
        <v>1</v>
      </c>
      <c r="B40" s="6">
        <v>53.491</v>
      </c>
      <c r="C40" s="1">
        <f>E40*D40</f>
        <v>9.4199999999999996E-3</v>
      </c>
      <c r="D40" s="1">
        <v>0.94199999999999995</v>
      </c>
      <c r="E40" s="7">
        <v>0.01</v>
      </c>
      <c r="F40" s="5">
        <f>C40*$B$40</f>
        <v>0.50388522000000002</v>
      </c>
    </row>
    <row r="41" spans="1:7" x14ac:dyDescent="0.25">
      <c r="B41" s="6"/>
      <c r="C41" s="1">
        <f>E41*D41</f>
        <v>1.5950000000000001E-3</v>
      </c>
      <c r="D41" s="1">
        <v>0.1595</v>
      </c>
      <c r="E41" s="7">
        <v>0.01</v>
      </c>
      <c r="F41" s="5">
        <f>C41*$B$40</f>
        <v>8.5318144999999998E-2</v>
      </c>
    </row>
    <row r="43" spans="1:7" x14ac:dyDescent="0.25">
      <c r="A43" s="8" t="s">
        <v>54</v>
      </c>
      <c r="B43" s="6"/>
      <c r="C43" s="1" t="s">
        <v>7</v>
      </c>
      <c r="D43" s="9" t="s">
        <v>5</v>
      </c>
      <c r="E43" s="9" t="s">
        <v>6</v>
      </c>
      <c r="F43" s="18" t="s">
        <v>8</v>
      </c>
      <c r="G43" s="10" t="s">
        <v>55</v>
      </c>
    </row>
    <row r="44" spans="1:7" x14ac:dyDescent="0.25">
      <c r="A44" s="1" t="s">
        <v>1</v>
      </c>
      <c r="B44" s="6">
        <v>17.03</v>
      </c>
      <c r="C44" s="1">
        <f>E44*D44</f>
        <v>5.7490000000000004E-4</v>
      </c>
      <c r="D44" s="1">
        <v>5.7489999999999999E-2</v>
      </c>
      <c r="E44" s="7">
        <v>0.01</v>
      </c>
      <c r="F44" s="5">
        <f>C44*$B$44</f>
        <v>9.7905470000000019E-3</v>
      </c>
      <c r="G44" s="1">
        <f>F44*4</f>
        <v>3.9162188000000007E-2</v>
      </c>
    </row>
    <row r="45" spans="1:7" x14ac:dyDescent="0.25">
      <c r="B45" s="6"/>
      <c r="C45" s="1">
        <f>E45*D45</f>
        <v>8.6049999999999998E-3</v>
      </c>
      <c r="D45" s="1">
        <v>0.86050000000000004</v>
      </c>
      <c r="E45" s="7">
        <v>0.01</v>
      </c>
      <c r="F45" s="5">
        <f>C45*$B$44</f>
        <v>0.14654315000000001</v>
      </c>
      <c r="G45" s="1">
        <f>F45*4</f>
        <v>0.58617260000000004</v>
      </c>
    </row>
    <row r="47" spans="1:7" x14ac:dyDescent="0.25">
      <c r="A47" s="8" t="s">
        <v>38</v>
      </c>
      <c r="B47" s="6"/>
      <c r="C47" s="1" t="s">
        <v>7</v>
      </c>
      <c r="D47" s="9" t="s">
        <v>5</v>
      </c>
      <c r="E47" s="9" t="s">
        <v>6</v>
      </c>
      <c r="F47" s="12" t="s">
        <v>8</v>
      </c>
    </row>
    <row r="48" spans="1:7" x14ac:dyDescent="0.25">
      <c r="A48" s="1" t="s">
        <v>1</v>
      </c>
      <c r="B48" s="6">
        <v>39.997</v>
      </c>
      <c r="C48" s="1">
        <f>E48*D48</f>
        <v>8.2500000000000004E-3</v>
      </c>
      <c r="D48" s="1">
        <v>0.55000000000000004</v>
      </c>
      <c r="E48" s="7">
        <v>1.4999999999999999E-2</v>
      </c>
      <c r="F48" s="5">
        <f>C48*B48</f>
        <v>0.32997525</v>
      </c>
    </row>
    <row r="50" spans="1:6" x14ac:dyDescent="0.25">
      <c r="A50" s="8" t="s">
        <v>73</v>
      </c>
      <c r="B50" s="6"/>
      <c r="C50" s="1" t="s">
        <v>7</v>
      </c>
      <c r="D50" s="9" t="s">
        <v>5</v>
      </c>
      <c r="E50" s="9" t="s">
        <v>6</v>
      </c>
      <c r="F50" s="12" t="s">
        <v>8</v>
      </c>
    </row>
    <row r="51" spans="1:6" x14ac:dyDescent="0.25">
      <c r="A51" s="1" t="s">
        <v>1</v>
      </c>
      <c r="B51" s="6">
        <v>141.96</v>
      </c>
      <c r="C51" s="1">
        <f>E51*D51</f>
        <v>9.4160000000000008E-3</v>
      </c>
      <c r="D51" s="1">
        <v>0.94159999999999999</v>
      </c>
      <c r="E51" s="7">
        <v>0.01</v>
      </c>
      <c r="F51" s="5">
        <f>C51*$B$51</f>
        <v>1.3366953600000002</v>
      </c>
    </row>
    <row r="52" spans="1:6" x14ac:dyDescent="0.25">
      <c r="E52" s="7"/>
      <c r="F52" s="5"/>
    </row>
    <row r="53" spans="1:6" x14ac:dyDescent="0.25">
      <c r="A53" s="8" t="s">
        <v>76</v>
      </c>
      <c r="B53" s="6"/>
      <c r="C53" s="1" t="s">
        <v>7</v>
      </c>
      <c r="D53" s="9" t="s">
        <v>5</v>
      </c>
      <c r="E53" s="9" t="s">
        <v>6</v>
      </c>
      <c r="F53" s="12" t="s">
        <v>8</v>
      </c>
    </row>
    <row r="54" spans="1:6" x14ac:dyDescent="0.25">
      <c r="A54" s="1" t="s">
        <v>1</v>
      </c>
      <c r="B54" s="6">
        <v>188.06</v>
      </c>
      <c r="C54" s="1">
        <f>E54*D54</f>
        <v>1.4000000000000002E-3</v>
      </c>
      <c r="D54" s="1">
        <v>3.5000000000000003E-2</v>
      </c>
      <c r="E54" s="7">
        <v>0.04</v>
      </c>
      <c r="F54" s="5">
        <f>C54*$B$51</f>
        <v>0.19874400000000003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1346-36C8-4564-937B-D8017E21B967}">
  <dimension ref="A1:F34"/>
  <sheetViews>
    <sheetView workbookViewId="0">
      <selection activeCell="B35" sqref="B35"/>
    </sheetView>
  </sheetViews>
  <sheetFormatPr baseColWidth="10" defaultRowHeight="15" x14ac:dyDescent="0.25"/>
  <cols>
    <col min="2" max="2" width="29.28515625" bestFit="1" customWidth="1"/>
    <col min="3" max="3" width="28.85546875" customWidth="1"/>
    <col min="5" max="5" width="28.85546875" bestFit="1" customWidth="1"/>
  </cols>
  <sheetData>
    <row r="1" spans="1:6" x14ac:dyDescent="0.25">
      <c r="A1" t="s">
        <v>27</v>
      </c>
      <c r="B1" t="s">
        <v>28</v>
      </c>
      <c r="C1" t="s">
        <v>39</v>
      </c>
    </row>
    <row r="2" spans="1:6" x14ac:dyDescent="0.25">
      <c r="A2" t="s">
        <v>32</v>
      </c>
      <c r="B2" t="s">
        <v>31</v>
      </c>
      <c r="C2" t="s">
        <v>43</v>
      </c>
    </row>
    <row r="3" spans="1:6" x14ac:dyDescent="0.25">
      <c r="A3" t="s">
        <v>30</v>
      </c>
      <c r="B3" t="s">
        <v>33</v>
      </c>
      <c r="C3" t="s">
        <v>42</v>
      </c>
    </row>
    <row r="4" spans="1:6" x14ac:dyDescent="0.25">
      <c r="A4" t="s">
        <v>54</v>
      </c>
      <c r="B4" t="s">
        <v>64</v>
      </c>
      <c r="C4" t="s">
        <v>43</v>
      </c>
    </row>
    <row r="5" spans="1:6" x14ac:dyDescent="0.25">
      <c r="A5" t="s">
        <v>26</v>
      </c>
      <c r="B5" t="s">
        <v>29</v>
      </c>
      <c r="C5" t="s">
        <v>40</v>
      </c>
    </row>
    <row r="6" spans="1:6" x14ac:dyDescent="0.25">
      <c r="A6" t="s">
        <v>34</v>
      </c>
      <c r="B6" t="s">
        <v>35</v>
      </c>
      <c r="C6" s="20" t="s">
        <v>41</v>
      </c>
    </row>
    <row r="7" spans="1:6" x14ac:dyDescent="0.25">
      <c r="A7" t="s">
        <v>36</v>
      </c>
      <c r="B7" t="s">
        <v>37</v>
      </c>
      <c r="C7" t="s">
        <v>41</v>
      </c>
    </row>
    <row r="9" spans="1:6" x14ac:dyDescent="0.25">
      <c r="A9" t="s">
        <v>34</v>
      </c>
      <c r="B9" s="14" t="s">
        <v>65</v>
      </c>
      <c r="C9" s="14" t="s">
        <v>59</v>
      </c>
      <c r="D9" t="s">
        <v>18</v>
      </c>
    </row>
    <row r="10" spans="1:6" x14ac:dyDescent="0.25">
      <c r="B10" s="1">
        <f>Stocksolutions!D51</f>
        <v>0.94159999999999999</v>
      </c>
      <c r="C10" s="1">
        <f>Stocksolutions!D48</f>
        <v>0.55000000000000004</v>
      </c>
      <c r="D10">
        <v>8.5000000000000006E-3</v>
      </c>
    </row>
    <row r="11" spans="1:6" x14ac:dyDescent="0.25">
      <c r="B11" s="1"/>
      <c r="C11" s="1"/>
    </row>
    <row r="12" spans="1:6" x14ac:dyDescent="0.25">
      <c r="B12" s="1"/>
      <c r="C12" s="1"/>
    </row>
    <row r="14" spans="1:6" x14ac:dyDescent="0.25">
      <c r="A14" t="s">
        <v>21</v>
      </c>
      <c r="B14" s="2" t="s">
        <v>66</v>
      </c>
      <c r="C14" s="14" t="s">
        <v>65</v>
      </c>
      <c r="D14" t="s">
        <v>17</v>
      </c>
      <c r="E14" s="3" t="s">
        <v>67</v>
      </c>
      <c r="F14" s="3" t="s">
        <v>52</v>
      </c>
    </row>
    <row r="15" spans="1:6" x14ac:dyDescent="0.25">
      <c r="A15">
        <v>1</v>
      </c>
      <c r="B15" s="1">
        <v>0</v>
      </c>
      <c r="C15" s="1">
        <f>$B$10</f>
        <v>0.94159999999999999</v>
      </c>
      <c r="D15" s="1">
        <f t="shared" ref="D15:D23" si="0">B15/C15</f>
        <v>0</v>
      </c>
      <c r="E15" s="1">
        <f>D15*$D$10</f>
        <v>0</v>
      </c>
      <c r="F15" s="16"/>
    </row>
    <row r="16" spans="1:6" x14ac:dyDescent="0.25">
      <c r="A16">
        <v>2</v>
      </c>
      <c r="B16" s="1">
        <v>0</v>
      </c>
      <c r="C16" s="1">
        <f>$B$10</f>
        <v>0.94159999999999999</v>
      </c>
      <c r="D16" s="1">
        <f t="shared" si="0"/>
        <v>0</v>
      </c>
      <c r="E16" s="4">
        <f t="shared" ref="E16:E23" si="1">D16*$D$10</f>
        <v>0</v>
      </c>
      <c r="F16" s="16"/>
    </row>
    <row r="17" spans="1:6" x14ac:dyDescent="0.25">
      <c r="A17">
        <v>3</v>
      </c>
      <c r="B17" s="1">
        <v>0</v>
      </c>
      <c r="C17" s="1">
        <f t="shared" ref="C17:C21" si="2">$B$10</f>
        <v>0.94159999999999999</v>
      </c>
      <c r="D17" s="1">
        <f t="shared" si="0"/>
        <v>0</v>
      </c>
      <c r="E17" s="4">
        <f t="shared" si="1"/>
        <v>0</v>
      </c>
      <c r="F17" s="16"/>
    </row>
    <row r="18" spans="1:6" x14ac:dyDescent="0.25">
      <c r="A18">
        <v>4</v>
      </c>
      <c r="B18" s="1">
        <v>0</v>
      </c>
      <c r="C18" s="1">
        <f t="shared" si="2"/>
        <v>0.94159999999999999</v>
      </c>
      <c r="D18" s="1">
        <f t="shared" si="0"/>
        <v>0</v>
      </c>
      <c r="E18" s="4">
        <f t="shared" si="1"/>
        <v>0</v>
      </c>
      <c r="F18" s="16"/>
    </row>
    <row r="19" spans="1:6" x14ac:dyDescent="0.25">
      <c r="A19">
        <v>5</v>
      </c>
      <c r="B19" s="1">
        <v>0</v>
      </c>
      <c r="C19" s="1">
        <f t="shared" si="2"/>
        <v>0.94159999999999999</v>
      </c>
      <c r="D19" s="1">
        <f t="shared" si="0"/>
        <v>0</v>
      </c>
      <c r="E19" s="4">
        <f t="shared" si="1"/>
        <v>0</v>
      </c>
      <c r="F19" s="16"/>
    </row>
    <row r="20" spans="1:6" x14ac:dyDescent="0.25">
      <c r="A20">
        <v>6</v>
      </c>
      <c r="B20" s="1">
        <v>0</v>
      </c>
      <c r="C20" s="1">
        <f t="shared" si="2"/>
        <v>0.94159999999999999</v>
      </c>
      <c r="D20" s="1">
        <f t="shared" si="0"/>
        <v>0</v>
      </c>
      <c r="E20" s="4">
        <f t="shared" si="1"/>
        <v>0</v>
      </c>
      <c r="F20" s="16"/>
    </row>
    <row r="21" spans="1:6" x14ac:dyDescent="0.25">
      <c r="A21">
        <v>7</v>
      </c>
      <c r="B21" s="1">
        <v>0</v>
      </c>
      <c r="C21" s="1">
        <f t="shared" si="2"/>
        <v>0.94159999999999999</v>
      </c>
      <c r="D21" s="1">
        <f t="shared" si="0"/>
        <v>0</v>
      </c>
      <c r="E21" s="4">
        <f t="shared" si="1"/>
        <v>0</v>
      </c>
      <c r="F21" s="16"/>
    </row>
    <row r="22" spans="1:6" x14ac:dyDescent="0.25">
      <c r="A22">
        <v>8</v>
      </c>
      <c r="B22" s="1">
        <v>0</v>
      </c>
      <c r="C22" s="1">
        <f>$B$10</f>
        <v>0.94159999999999999</v>
      </c>
      <c r="D22" s="1">
        <f t="shared" si="0"/>
        <v>0</v>
      </c>
      <c r="E22" s="1">
        <f>D22*$D$10</f>
        <v>0</v>
      </c>
      <c r="F22" s="16">
        <v>11</v>
      </c>
    </row>
    <row r="23" spans="1:6" x14ac:dyDescent="0.25">
      <c r="A23">
        <v>9</v>
      </c>
      <c r="B23" s="1">
        <v>0</v>
      </c>
      <c r="C23" s="1">
        <f>$B$10</f>
        <v>0.94159999999999999</v>
      </c>
      <c r="D23" s="1">
        <f t="shared" si="0"/>
        <v>0</v>
      </c>
      <c r="E23" s="4">
        <f t="shared" si="1"/>
        <v>0</v>
      </c>
      <c r="F23" s="16">
        <v>12</v>
      </c>
    </row>
    <row r="24" spans="1:6" x14ac:dyDescent="0.25">
      <c r="F24" s="16"/>
    </row>
    <row r="25" spans="1:6" x14ac:dyDescent="0.25">
      <c r="A25" t="s">
        <v>21</v>
      </c>
      <c r="B25" s="2" t="s">
        <v>61</v>
      </c>
      <c r="C25" s="14" t="s">
        <v>59</v>
      </c>
      <c r="D25" t="s">
        <v>17</v>
      </c>
      <c r="E25" s="3" t="s">
        <v>63</v>
      </c>
      <c r="F25" s="17" t="s">
        <v>53</v>
      </c>
    </row>
    <row r="26" spans="1:6" x14ac:dyDescent="0.25">
      <c r="A26">
        <v>1</v>
      </c>
      <c r="B26" s="1">
        <v>0</v>
      </c>
      <c r="C26" s="1">
        <f>$C$10</f>
        <v>0.55000000000000004</v>
      </c>
      <c r="D26" s="1">
        <f t="shared" ref="D26:D34" si="3">B26/C26</f>
        <v>0</v>
      </c>
      <c r="E26" s="1">
        <f>D26*$D$10</f>
        <v>0</v>
      </c>
      <c r="F26" s="16"/>
    </row>
    <row r="27" spans="1:6" x14ac:dyDescent="0.25">
      <c r="A27">
        <v>2</v>
      </c>
      <c r="B27" s="1">
        <v>0</v>
      </c>
      <c r="C27" s="1">
        <f t="shared" ref="C27:C34" si="4">$C$10</f>
        <v>0.55000000000000004</v>
      </c>
      <c r="D27" s="1">
        <f t="shared" si="3"/>
        <v>0</v>
      </c>
      <c r="E27" s="4">
        <f t="shared" ref="E27:E34" si="5">D27*$D$10</f>
        <v>0</v>
      </c>
      <c r="F27" s="16"/>
    </row>
    <row r="28" spans="1:6" x14ac:dyDescent="0.25">
      <c r="A28">
        <v>3</v>
      </c>
      <c r="B28" s="1">
        <v>0</v>
      </c>
      <c r="C28" s="1">
        <f t="shared" si="4"/>
        <v>0.55000000000000004</v>
      </c>
      <c r="D28" s="1">
        <f t="shared" si="3"/>
        <v>0</v>
      </c>
      <c r="E28" s="4">
        <f t="shared" si="5"/>
        <v>0</v>
      </c>
      <c r="F28" s="16"/>
    </row>
    <row r="29" spans="1:6" x14ac:dyDescent="0.25">
      <c r="A29">
        <v>4</v>
      </c>
      <c r="B29" s="1">
        <v>0</v>
      </c>
      <c r="C29" s="1">
        <f t="shared" si="4"/>
        <v>0.55000000000000004</v>
      </c>
      <c r="D29" s="1">
        <f t="shared" si="3"/>
        <v>0</v>
      </c>
      <c r="E29" s="4">
        <f t="shared" si="5"/>
        <v>0</v>
      </c>
      <c r="F29" s="16"/>
    </row>
    <row r="30" spans="1:6" x14ac:dyDescent="0.25">
      <c r="A30">
        <v>5</v>
      </c>
      <c r="B30" s="1">
        <v>0</v>
      </c>
      <c r="C30" s="1">
        <f t="shared" si="4"/>
        <v>0.55000000000000004</v>
      </c>
      <c r="D30" s="1">
        <f t="shared" si="3"/>
        <v>0</v>
      </c>
      <c r="E30" s="4">
        <f t="shared" si="5"/>
        <v>0</v>
      </c>
    </row>
    <row r="31" spans="1:6" x14ac:dyDescent="0.25">
      <c r="A31">
        <v>6</v>
      </c>
      <c r="B31" s="1">
        <v>0</v>
      </c>
      <c r="C31" s="1">
        <f t="shared" si="4"/>
        <v>0.55000000000000004</v>
      </c>
      <c r="D31" s="1">
        <f t="shared" si="3"/>
        <v>0</v>
      </c>
      <c r="E31" s="4">
        <f t="shared" si="5"/>
        <v>0</v>
      </c>
    </row>
    <row r="32" spans="1:6" x14ac:dyDescent="0.25">
      <c r="A32">
        <v>7</v>
      </c>
      <c r="B32" s="1">
        <v>0</v>
      </c>
      <c r="C32" s="1">
        <f t="shared" si="4"/>
        <v>0.55000000000000004</v>
      </c>
      <c r="D32" s="1">
        <f t="shared" si="3"/>
        <v>0</v>
      </c>
      <c r="E32" s="4">
        <f t="shared" si="5"/>
        <v>0</v>
      </c>
    </row>
    <row r="33" spans="1:6" x14ac:dyDescent="0.25">
      <c r="A33">
        <v>8</v>
      </c>
      <c r="B33" s="1">
        <v>0</v>
      </c>
      <c r="C33" s="1">
        <f>$C$10</f>
        <v>0.55000000000000004</v>
      </c>
      <c r="D33" s="1">
        <f t="shared" si="3"/>
        <v>0</v>
      </c>
      <c r="E33" s="1">
        <f>D33*$D$10</f>
        <v>0</v>
      </c>
      <c r="F33" s="16">
        <v>11</v>
      </c>
    </row>
    <row r="34" spans="1:6" x14ac:dyDescent="0.25">
      <c r="A34">
        <v>9</v>
      </c>
      <c r="B34" s="1">
        <v>0</v>
      </c>
      <c r="C34" s="1">
        <f t="shared" si="4"/>
        <v>0.55000000000000004</v>
      </c>
      <c r="D34" s="1">
        <f t="shared" si="3"/>
        <v>0</v>
      </c>
      <c r="E34" s="4">
        <f t="shared" si="5"/>
        <v>0</v>
      </c>
      <c r="F34" s="16">
        <v>12</v>
      </c>
    </row>
  </sheetData>
  <conditionalFormatting sqref="E15:E18">
    <cfRule type="cellIs" dxfId="17" priority="21" operator="greaterThan">
      <formula>0.00085</formula>
    </cfRule>
    <cfRule type="cellIs" dxfId="16" priority="22" operator="lessThan">
      <formula>0.0002</formula>
    </cfRule>
  </conditionalFormatting>
  <conditionalFormatting sqref="E26:E27">
    <cfRule type="cellIs" dxfId="15" priority="19" operator="greaterThan">
      <formula>0.00085</formula>
    </cfRule>
    <cfRule type="cellIs" dxfId="14" priority="20" operator="lessThan">
      <formula>0.0002</formula>
    </cfRule>
  </conditionalFormatting>
  <conditionalFormatting sqref="E28:E29">
    <cfRule type="cellIs" dxfId="13" priority="17" operator="greaterThan">
      <formula>0.00085</formula>
    </cfRule>
    <cfRule type="cellIs" dxfId="12" priority="18" operator="lessThan">
      <formula>0.0002</formula>
    </cfRule>
  </conditionalFormatting>
  <conditionalFormatting sqref="E30:E31">
    <cfRule type="cellIs" dxfId="11" priority="15" operator="greaterThan">
      <formula>0.00085</formula>
    </cfRule>
    <cfRule type="cellIs" dxfId="10" priority="16" operator="lessThan">
      <formula>0.0002</formula>
    </cfRule>
  </conditionalFormatting>
  <conditionalFormatting sqref="E32">
    <cfRule type="cellIs" dxfId="9" priority="13" operator="greaterThan">
      <formula>0.00085</formula>
    </cfRule>
    <cfRule type="cellIs" dxfId="8" priority="14" operator="lessThan">
      <formula>0.0002</formula>
    </cfRule>
  </conditionalFormatting>
  <conditionalFormatting sqref="E19:E20">
    <cfRule type="cellIs" dxfId="7" priority="9" operator="greaterThan">
      <formula>0.00085</formula>
    </cfRule>
    <cfRule type="cellIs" dxfId="6" priority="10" operator="lessThan">
      <formula>0.0002</formula>
    </cfRule>
  </conditionalFormatting>
  <conditionalFormatting sqref="E21">
    <cfRule type="cellIs" dxfId="5" priority="7" operator="greaterThan">
      <formula>0.00085</formula>
    </cfRule>
    <cfRule type="cellIs" dxfId="4" priority="8" operator="lessThan">
      <formula>0.0002</formula>
    </cfRule>
  </conditionalFormatting>
  <conditionalFormatting sqref="E22:E23">
    <cfRule type="cellIs" dxfId="3" priority="3" operator="greaterThan">
      <formula>0.00085</formula>
    </cfRule>
    <cfRule type="cellIs" dxfId="2" priority="4" operator="lessThan">
      <formula>0.0002</formula>
    </cfRule>
  </conditionalFormatting>
  <conditionalFormatting sqref="E33:E34">
    <cfRule type="cellIs" dxfId="1" priority="1" operator="greaterThan">
      <formula>0.00085</formula>
    </cfRule>
    <cfRule type="cellIs" dxfId="0" priority="2" operator="lessThan">
      <formula>0.0002</formula>
    </cfRule>
  </conditionalFormatting>
  <hyperlinks>
    <hyperlink ref="C6" r:id="rId1" xr:uid="{AAAE661E-EBCB-4610-AEB2-459C32F4B0C3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E163-3653-44FB-9A44-83BF5D0CC356}">
  <dimension ref="A2:N14"/>
  <sheetViews>
    <sheetView tabSelected="1" workbookViewId="0">
      <selection activeCell="F3" sqref="F3"/>
    </sheetView>
  </sheetViews>
  <sheetFormatPr baseColWidth="10" defaultRowHeight="15" x14ac:dyDescent="0.25"/>
  <sheetData>
    <row r="2" spans="1:14" x14ac:dyDescent="0.25">
      <c r="A2" t="s">
        <v>21</v>
      </c>
      <c r="B2" s="14" t="s">
        <v>22</v>
      </c>
      <c r="C2" s="14" t="s">
        <v>23</v>
      </c>
      <c r="D2" s="14" t="s">
        <v>68</v>
      </c>
      <c r="E2" s="14" t="s">
        <v>69</v>
      </c>
      <c r="F2" s="14" t="s">
        <v>77</v>
      </c>
      <c r="G2" s="3" t="s">
        <v>24</v>
      </c>
      <c r="H2" t="s">
        <v>70</v>
      </c>
      <c r="K2" t="s">
        <v>25</v>
      </c>
      <c r="M2" t="s">
        <v>71</v>
      </c>
      <c r="N2" t="s">
        <v>72</v>
      </c>
    </row>
    <row r="3" spans="1:14" x14ac:dyDescent="0.25">
      <c r="A3">
        <v>1</v>
      </c>
      <c r="B3" s="1">
        <f>'Ru(bpy)3 Cl2 6 H2O'!E6</f>
        <v>4.2500000000000003E-4</v>
      </c>
      <c r="C3" s="1">
        <f>Na2S2O8!E7</f>
        <v>8.5000000000000006E-4</v>
      </c>
      <c r="D3" s="1">
        <v>0</v>
      </c>
      <c r="E3" s="1">
        <f>'pH OAc'!E26+'pH PO4'!E26+'pH NH3'!E26+'pH CO3'!E26+'pH CO3,OH'!E26+'pH PO4,OH'!E26+'pH Na2SiF6,CO3'!E26</f>
        <v>4.8662499999999997E-4</v>
      </c>
      <c r="F3" s="4">
        <f>'pH Na2SiF6,CO3'!E37</f>
        <v>2.0642857142857142E-3</v>
      </c>
      <c r="G3" s="4">
        <f>$K$3-SUM(B3:F3)</f>
        <v>4.6740892857142866E-3</v>
      </c>
      <c r="H3" s="19" t="s">
        <v>81</v>
      </c>
      <c r="K3" s="1">
        <v>8.5000000000000006E-3</v>
      </c>
      <c r="M3" t="s">
        <v>32</v>
      </c>
      <c r="N3">
        <v>1</v>
      </c>
    </row>
    <row r="4" spans="1:14" x14ac:dyDescent="0.25">
      <c r="A4">
        <v>2</v>
      </c>
      <c r="B4" s="1">
        <f>'Ru(bpy)3 Cl2 6 H2O'!E7</f>
        <v>4.2500000000000003E-4</v>
      </c>
      <c r="C4" s="1">
        <f>Na2S2O8!E8</f>
        <v>8.5000000000000006E-4</v>
      </c>
      <c r="D4" s="1">
        <v>0</v>
      </c>
      <c r="E4" s="1">
        <f>'pH OAc'!E27+'pH PO4'!E27+'pH NH3'!E27+'pH CO3'!E27+'pH CO3,OH'!E27+'pH PO4,OH'!E27+'pH Na2SiF6,CO3'!E27</f>
        <v>4.7812499999999998E-4</v>
      </c>
      <c r="F4" s="1">
        <f>'pH Na2SiF6,CO3'!E38</f>
        <v>2.4042857142857147E-3</v>
      </c>
      <c r="G4" s="4">
        <f t="shared" ref="G4:G11" si="0">$K$3-SUM(B4:F4)</f>
        <v>4.3425892857142856E-3</v>
      </c>
      <c r="H4" s="19" t="s">
        <v>81</v>
      </c>
      <c r="I4" s="1"/>
      <c r="M4" t="s">
        <v>30</v>
      </c>
      <c r="N4">
        <v>2</v>
      </c>
    </row>
    <row r="5" spans="1:14" x14ac:dyDescent="0.25">
      <c r="A5">
        <v>3</v>
      </c>
      <c r="B5" s="1">
        <f>'Ru(bpy)3 Cl2 6 H2O'!E8</f>
        <v>4.2500000000000003E-4</v>
      </c>
      <c r="C5" s="1">
        <f>Na2S2O8!E9</f>
        <v>8.5000000000000006E-4</v>
      </c>
      <c r="D5" s="1">
        <f>'pH OAc'!E17+'pH PO4'!E17+'pH NH3'!E17+'pH CO3'!E17+'pH CO3,OH'!E17+'pH PO4,OH'!E17+'pH Na2SiF6,CO3'!E17</f>
        <v>8.5000000000000006E-4</v>
      </c>
      <c r="E5" s="1">
        <f>'pH OAc'!E28+'pH PO4'!E28+'pH NH3'!E28+'pH CO3'!E28+'pH CO3,OH'!E28+'pH PO4,OH'!E28+'pH Na2SiF6,CO3'!E28</f>
        <v>0</v>
      </c>
      <c r="F5" s="1">
        <f>'pH Na2SiF6,CO3'!E39</f>
        <v>0</v>
      </c>
      <c r="G5" s="4">
        <f t="shared" si="0"/>
        <v>6.3750000000000005E-3</v>
      </c>
      <c r="H5" s="19" t="s">
        <v>82</v>
      </c>
      <c r="I5" s="1"/>
      <c r="M5" t="s">
        <v>54</v>
      </c>
      <c r="N5">
        <v>3</v>
      </c>
    </row>
    <row r="6" spans="1:14" x14ac:dyDescent="0.25">
      <c r="A6">
        <v>4</v>
      </c>
      <c r="B6" s="1">
        <f>'Ru(bpy)3 Cl2 6 H2O'!E9</f>
        <v>4.2500000000000003E-4</v>
      </c>
      <c r="C6" s="1">
        <f>Na2S2O8!E10</f>
        <v>8.5000000000000006E-4</v>
      </c>
      <c r="D6" s="1">
        <f>'pH OAc'!E18+'pH PO4'!E18+'pH NH3'!E18+'pH CO3'!E18+'pH CO3,OH'!E18+'pH PO4,OH'!E18+'pH Na2SiF6,CO3'!E18</f>
        <v>8.1260000000000013E-4</v>
      </c>
      <c r="E6" s="1">
        <f>'pH OAc'!E29+'pH PO4'!E29+'pH NH3'!E29+'pH CO3'!E29+'pH CO3,OH'!E29+'pH PO4,OH'!E29+'pH Na2SiF6,CO3'!E29</f>
        <v>0</v>
      </c>
      <c r="F6" s="1">
        <f>'pH Na2SiF6,CO3'!E40</f>
        <v>1.0685714285714287E-3</v>
      </c>
      <c r="G6" s="4">
        <f t="shared" si="0"/>
        <v>5.3438285714285712E-3</v>
      </c>
      <c r="H6" s="19" t="s">
        <v>82</v>
      </c>
      <c r="I6" s="1"/>
      <c r="M6" t="s">
        <v>26</v>
      </c>
      <c r="N6">
        <v>4</v>
      </c>
    </row>
    <row r="7" spans="1:14" x14ac:dyDescent="0.25">
      <c r="A7">
        <v>5</v>
      </c>
      <c r="B7" s="1">
        <f>'Ru(bpy)3 Cl2 6 H2O'!E10</f>
        <v>4.2500000000000003E-4</v>
      </c>
      <c r="C7" s="1">
        <f>Na2S2O8!E11</f>
        <v>8.5000000000000006E-4</v>
      </c>
      <c r="D7" s="1">
        <f>'pH OAc'!E19+'pH PO4'!E19+'pH NH3'!E19+'pH CO3'!E19+'pH CO3,OH'!E19+'pH PO4,OH'!E19+'pH Na2SiF6,CO3'!E19</f>
        <v>7.6500000000000005E-4</v>
      </c>
      <c r="E7" s="1">
        <f>'pH OAc'!E30+'pH PO4'!E30+'pH NH3'!E30+'pH CO3'!E30+'pH CO3,OH'!E30+'pH PO4,OH'!E30+'pH Na2SiF6,CO3'!E30</f>
        <v>0</v>
      </c>
      <c r="F7" s="1">
        <f>'pH Na2SiF6,CO3'!E41</f>
        <v>2.4285714285714288E-3</v>
      </c>
      <c r="G7" s="4">
        <f t="shared" si="0"/>
        <v>4.0314285714285712E-3</v>
      </c>
      <c r="H7" s="19" t="s">
        <v>82</v>
      </c>
      <c r="M7" t="s">
        <v>34</v>
      </c>
      <c r="N7">
        <v>5</v>
      </c>
    </row>
    <row r="8" spans="1:14" x14ac:dyDescent="0.25">
      <c r="A8">
        <v>6</v>
      </c>
      <c r="B8" s="1">
        <f>'Ru(bpy)3 Cl2 6 H2O'!E11</f>
        <v>4.2500000000000003E-4</v>
      </c>
      <c r="C8" s="1">
        <f>Na2S2O8!E12</f>
        <v>8.5000000000000006E-4</v>
      </c>
      <c r="D8" s="1">
        <f>'pH OAc'!E20+'pH PO4'!E20+'pH NH3'!E20+'pH CO3'!E20+'pH CO3,OH'!E20+'pH PO4,OH'!E20+'pH Na2SiF6,CO3'!E20</f>
        <v>6.9700000000000003E-4</v>
      </c>
      <c r="E8" s="1">
        <f>'pH OAc'!E31+'pH PO4'!E31+'pH NH3'!E31+'pH CO3'!E31+'pH CO3,OH'!E31+'pH PO4,OH'!E31+'pH Na2SiF6,CO3'!E31</f>
        <v>0</v>
      </c>
      <c r="F8" s="1">
        <f>'pH Na2SiF6,CO3'!E42</f>
        <v>4.3714285714285712E-3</v>
      </c>
      <c r="G8" s="4">
        <f t="shared" si="0"/>
        <v>2.1565714285714296E-3</v>
      </c>
      <c r="H8" s="19" t="s">
        <v>82</v>
      </c>
      <c r="M8" t="s">
        <v>36</v>
      </c>
      <c r="N8">
        <v>6</v>
      </c>
    </row>
    <row r="9" spans="1:14" x14ac:dyDescent="0.25">
      <c r="A9">
        <v>7</v>
      </c>
      <c r="B9" s="1">
        <f>'Ru(bpy)3 Cl2 6 H2O'!E12</f>
        <v>4.2500000000000003E-4</v>
      </c>
      <c r="C9" s="1">
        <f>Na2S2O8!E13</f>
        <v>8.5000000000000006E-4</v>
      </c>
      <c r="D9" s="1">
        <f>'pH OAc'!E21+'pH PO4'!E21+'pH NH3'!E21+'pH CO3'!E21+'pH CO3,OH'!E21+'pH PO4,OH'!E21+'pH Na2SiF6,CO3'!E21</f>
        <v>0</v>
      </c>
      <c r="E9" s="1">
        <f>'pH OAc'!E32+'pH PO4'!E32+'pH NH3'!E32+'pH CO3'!E32+'pH CO3,OH'!E32+'pH PO4,OH'!E32+'pH Na2SiF6,CO3'!E32</f>
        <v>0</v>
      </c>
      <c r="F9" s="1">
        <f>'pH Na2SiF6,CO3'!E43</f>
        <v>0</v>
      </c>
      <c r="G9" s="4">
        <f t="shared" si="0"/>
        <v>7.2250000000000005E-3</v>
      </c>
      <c r="H9" s="19">
        <v>0</v>
      </c>
    </row>
    <row r="10" spans="1:14" x14ac:dyDescent="0.25">
      <c r="A10">
        <v>8</v>
      </c>
      <c r="B10" s="1">
        <f>'Ru(bpy)3 Cl2 6 H2O'!E13</f>
        <v>4.2500000000000003E-4</v>
      </c>
      <c r="C10" s="1">
        <f>Na2S2O8!E14</f>
        <v>8.5000000000000006E-4</v>
      </c>
      <c r="D10" s="1">
        <f>'pH OAc'!E22+'pH PO4'!E22+'pH NH3'!E22+'pH CO3'!E22+'pH CO3,OH'!E22+'pH PO4,OH'!E22+'pH Na2SiF6,CO3'!E22</f>
        <v>0</v>
      </c>
      <c r="E10" s="1">
        <f>'pH OAc'!E33+'pH PO4'!E33+'pH NH3'!E33+'pH CO3'!E33+'pH CO3,OH'!E33+'pH PO4,OH'!E33+'pH Na2SiF6,CO3'!E33</f>
        <v>0</v>
      </c>
      <c r="F10" s="1">
        <f>'pH Na2SiF6,CO3'!E44</f>
        <v>0</v>
      </c>
      <c r="G10" s="4">
        <f t="shared" si="0"/>
        <v>7.2250000000000005E-3</v>
      </c>
      <c r="H10" s="19">
        <v>0</v>
      </c>
    </row>
    <row r="11" spans="1:14" x14ac:dyDescent="0.25">
      <c r="A11">
        <v>9</v>
      </c>
      <c r="B11" s="1">
        <f>'Ru(bpy)3 Cl2 6 H2O'!E14</f>
        <v>4.2500000000000003E-4</v>
      </c>
      <c r="C11" s="1">
        <f>Na2S2O8!E15</f>
        <v>8.5000000000000006E-4</v>
      </c>
      <c r="D11" s="1">
        <f>'pH OAc'!E23+'pH PO4'!E23+'pH NH3'!E23+'pH CO3'!E23+'pH CO3,OH'!E23+'pH PO4,OH'!E23+'pH Na2SiF6,CO3'!E23</f>
        <v>0</v>
      </c>
      <c r="E11" s="1">
        <f>'pH OAc'!E34+'pH PO4'!E34+'pH NH3'!E34+'pH CO3'!E34+'pH CO3,OH'!E34+'pH PO4,OH'!E34+'pH Na2SiF6,CO3'!E34</f>
        <v>0</v>
      </c>
      <c r="F11" s="1">
        <f>'pH Na2SiF6,CO3'!E45</f>
        <v>0</v>
      </c>
      <c r="G11" s="4">
        <f t="shared" si="0"/>
        <v>7.2250000000000005E-3</v>
      </c>
      <c r="H11" s="19">
        <v>0</v>
      </c>
    </row>
    <row r="12" spans="1:14" x14ac:dyDescent="0.25">
      <c r="A12" t="s">
        <v>78</v>
      </c>
      <c r="B12" s="1">
        <f>SUM(B3:B11)</f>
        <v>3.8250000000000003E-3</v>
      </c>
      <c r="C12" s="1">
        <f t="shared" ref="C12:G12" si="1">SUM(C3:C11)</f>
        <v>7.6500000000000005E-3</v>
      </c>
      <c r="D12" s="1">
        <f t="shared" si="1"/>
        <v>3.1246000000000004E-3</v>
      </c>
      <c r="E12" s="1">
        <f t="shared" si="1"/>
        <v>9.647499999999999E-4</v>
      </c>
      <c r="F12" s="1">
        <f t="shared" si="1"/>
        <v>1.2337142857142859E-2</v>
      </c>
      <c r="G12" s="1">
        <f t="shared" si="1"/>
        <v>4.8598507142857149E-2</v>
      </c>
    </row>
    <row r="13" spans="1:14" x14ac:dyDescent="0.25">
      <c r="A13" t="s">
        <v>79</v>
      </c>
      <c r="B13" s="1">
        <f>B12*2</f>
        <v>7.6500000000000005E-3</v>
      </c>
      <c r="C13" s="1">
        <f t="shared" ref="C13:G13" si="2">C12*2</f>
        <v>1.5300000000000001E-2</v>
      </c>
      <c r="D13" s="1">
        <f t="shared" si="2"/>
        <v>6.2492000000000008E-3</v>
      </c>
      <c r="E13" s="1">
        <f t="shared" si="2"/>
        <v>1.9294999999999998E-3</v>
      </c>
      <c r="F13" s="1">
        <f t="shared" si="2"/>
        <v>2.4674285714285718E-2</v>
      </c>
      <c r="G13" s="1">
        <f t="shared" si="2"/>
        <v>9.7197014285714298E-2</v>
      </c>
    </row>
    <row r="14" spans="1:14" x14ac:dyDescent="0.25">
      <c r="A14" t="s">
        <v>80</v>
      </c>
      <c r="B14" s="6">
        <f>B13*1000</f>
        <v>7.65</v>
      </c>
      <c r="C14" s="6">
        <f t="shared" ref="C14:G14" si="3">C13*1000</f>
        <v>15.3</v>
      </c>
      <c r="D14" s="6">
        <f t="shared" si="3"/>
        <v>6.249200000000001</v>
      </c>
      <c r="E14" s="6">
        <f t="shared" si="3"/>
        <v>1.9294999999999998</v>
      </c>
      <c r="F14" s="6">
        <f t="shared" si="3"/>
        <v>24.67428571428572</v>
      </c>
      <c r="G14" s="6">
        <f t="shared" si="3"/>
        <v>97.197014285714303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B201-66F0-40DA-96CE-34A508DB9E27}">
  <dimension ref="A1:E14"/>
  <sheetViews>
    <sheetView workbookViewId="0">
      <selection activeCell="C18" sqref="C18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18</v>
      </c>
    </row>
    <row r="2" spans="1:5" x14ac:dyDescent="0.25">
      <c r="B2" s="1">
        <f>Stocksolutions!D2</f>
        <v>4.0000000000000003E-5</v>
      </c>
      <c r="D2">
        <v>8.5000000000000006E-3</v>
      </c>
    </row>
    <row r="3" spans="1:5" x14ac:dyDescent="0.25">
      <c r="B3" s="1">
        <f>Stocksolutions!D3</f>
        <v>2.0000000000000001E-4</v>
      </c>
    </row>
    <row r="5" spans="1:5" x14ac:dyDescent="0.25">
      <c r="A5" t="s">
        <v>21</v>
      </c>
      <c r="B5" s="2" t="s">
        <v>16</v>
      </c>
      <c r="C5" s="14" t="s">
        <v>5</v>
      </c>
      <c r="D5" t="s">
        <v>17</v>
      </c>
      <c r="E5" s="3" t="s">
        <v>19</v>
      </c>
    </row>
    <row r="6" spans="1:5" x14ac:dyDescent="0.25">
      <c r="A6">
        <v>1</v>
      </c>
      <c r="B6" s="1">
        <v>1.0000000000000001E-5</v>
      </c>
      <c r="C6" s="1">
        <f>$B$3</f>
        <v>2.0000000000000001E-4</v>
      </c>
      <c r="D6" s="1">
        <f>B6/C6</f>
        <v>0.05</v>
      </c>
      <c r="E6" s="4">
        <f>D6*$D$2</f>
        <v>4.2500000000000003E-4</v>
      </c>
    </row>
    <row r="7" spans="1:5" x14ac:dyDescent="0.25">
      <c r="A7">
        <v>2</v>
      </c>
      <c r="B7" s="1">
        <v>1.0000000000000001E-5</v>
      </c>
      <c r="C7" s="1">
        <f t="shared" ref="C7:C14" si="0">$B$3</f>
        <v>2.0000000000000001E-4</v>
      </c>
      <c r="D7" s="1">
        <f>B7/C7</f>
        <v>0.05</v>
      </c>
      <c r="E7" s="4">
        <f>D7*$D$2</f>
        <v>4.2500000000000003E-4</v>
      </c>
    </row>
    <row r="8" spans="1:5" x14ac:dyDescent="0.25">
      <c r="A8">
        <v>3</v>
      </c>
      <c r="B8" s="1">
        <v>1.0000000000000001E-5</v>
      </c>
      <c r="C8" s="1">
        <f t="shared" si="0"/>
        <v>2.0000000000000001E-4</v>
      </c>
      <c r="D8" s="1">
        <f>B8/C8</f>
        <v>0.05</v>
      </c>
      <c r="E8" s="4">
        <f>D8*$D$2</f>
        <v>4.2500000000000003E-4</v>
      </c>
    </row>
    <row r="9" spans="1:5" x14ac:dyDescent="0.25">
      <c r="A9">
        <v>4</v>
      </c>
      <c r="B9" s="1">
        <v>1.0000000000000001E-5</v>
      </c>
      <c r="C9" s="1">
        <f t="shared" si="0"/>
        <v>2.0000000000000001E-4</v>
      </c>
      <c r="D9" s="1">
        <f>B9/C9</f>
        <v>0.05</v>
      </c>
      <c r="E9" s="4">
        <f>D9*$D$2</f>
        <v>4.2500000000000003E-4</v>
      </c>
    </row>
    <row r="10" spans="1:5" x14ac:dyDescent="0.25">
      <c r="A10">
        <v>5</v>
      </c>
      <c r="B10" s="1">
        <v>1.0000000000000001E-5</v>
      </c>
      <c r="C10" s="1">
        <f t="shared" si="0"/>
        <v>2.0000000000000001E-4</v>
      </c>
      <c r="D10" s="1">
        <f>B10/C10</f>
        <v>0.05</v>
      </c>
      <c r="E10" s="4">
        <f>D10*$D$2</f>
        <v>4.2500000000000003E-4</v>
      </c>
    </row>
    <row r="11" spans="1:5" x14ac:dyDescent="0.25">
      <c r="A11">
        <v>6</v>
      </c>
      <c r="B11" s="1">
        <v>1.0000000000000001E-5</v>
      </c>
      <c r="C11" s="1">
        <f t="shared" si="0"/>
        <v>2.0000000000000001E-4</v>
      </c>
      <c r="D11" s="1">
        <f t="shared" ref="D11:D14" si="1">B11/C11</f>
        <v>0.05</v>
      </c>
      <c r="E11" s="4">
        <f t="shared" ref="E11:E14" si="2">D11*$D$2</f>
        <v>4.2500000000000003E-4</v>
      </c>
    </row>
    <row r="12" spans="1:5" x14ac:dyDescent="0.25">
      <c r="A12">
        <v>7</v>
      </c>
      <c r="B12" s="1">
        <v>1.0000000000000001E-5</v>
      </c>
      <c r="C12" s="1">
        <f t="shared" si="0"/>
        <v>2.0000000000000001E-4</v>
      </c>
      <c r="D12" s="1">
        <f t="shared" si="1"/>
        <v>0.05</v>
      </c>
      <c r="E12" s="4">
        <f t="shared" si="2"/>
        <v>4.2500000000000003E-4</v>
      </c>
    </row>
    <row r="13" spans="1:5" x14ac:dyDescent="0.25">
      <c r="A13">
        <v>8</v>
      </c>
      <c r="B13" s="1">
        <v>1.0000000000000001E-5</v>
      </c>
      <c r="C13" s="1">
        <f t="shared" si="0"/>
        <v>2.0000000000000001E-4</v>
      </c>
      <c r="D13" s="1">
        <f t="shared" si="1"/>
        <v>0.05</v>
      </c>
      <c r="E13" s="4">
        <f t="shared" si="2"/>
        <v>4.2500000000000003E-4</v>
      </c>
    </row>
    <row r="14" spans="1:5" x14ac:dyDescent="0.25">
      <c r="A14">
        <v>9</v>
      </c>
      <c r="B14" s="1">
        <v>1.0000000000000001E-5</v>
      </c>
      <c r="C14" s="1">
        <f t="shared" si="0"/>
        <v>2.0000000000000001E-4</v>
      </c>
      <c r="D14" s="1">
        <f t="shared" si="1"/>
        <v>0.05</v>
      </c>
      <c r="E14" s="4">
        <f t="shared" si="2"/>
        <v>4.2500000000000003E-4</v>
      </c>
    </row>
  </sheetData>
  <conditionalFormatting sqref="E6:E14">
    <cfRule type="cellIs" dxfId="129" priority="1" operator="greaterThan">
      <formula>0.00085</formula>
    </cfRule>
    <cfRule type="cellIs" dxfId="128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2A7-3505-458C-A435-7D1EBD276E66}">
  <dimension ref="A1:E36"/>
  <sheetViews>
    <sheetView workbookViewId="0">
      <selection activeCell="G20" sqref="G20"/>
    </sheetView>
  </sheetViews>
  <sheetFormatPr baseColWidth="10" defaultRowHeight="15" x14ac:dyDescent="0.25"/>
  <cols>
    <col min="5" max="5" width="19.28515625" bestFit="1" customWidth="1"/>
  </cols>
  <sheetData>
    <row r="1" spans="1:5" x14ac:dyDescent="0.25">
      <c r="B1" s="14" t="s">
        <v>5</v>
      </c>
      <c r="D1" t="s">
        <v>18</v>
      </c>
    </row>
    <row r="2" spans="1:5" x14ac:dyDescent="0.25">
      <c r="B2" s="1">
        <f>Stocksolutions!D8</f>
        <v>0.03</v>
      </c>
      <c r="D2">
        <v>8.5000000000000006E-3</v>
      </c>
    </row>
    <row r="3" spans="1:5" x14ac:dyDescent="0.25">
      <c r="B3" s="1">
        <f>Stocksolutions!D9</f>
        <v>0.06</v>
      </c>
    </row>
    <row r="4" spans="1:5" x14ac:dyDescent="0.25">
      <c r="B4" s="1">
        <f>Stocksolutions!D10</f>
        <v>0.12</v>
      </c>
    </row>
    <row r="6" spans="1:5" x14ac:dyDescent="0.25">
      <c r="A6" t="s">
        <v>21</v>
      </c>
      <c r="B6" s="2" t="s">
        <v>16</v>
      </c>
      <c r="C6" s="14" t="s">
        <v>5</v>
      </c>
      <c r="D6" t="s">
        <v>17</v>
      </c>
      <c r="E6" s="3" t="s">
        <v>19</v>
      </c>
    </row>
    <row r="7" spans="1:5" x14ac:dyDescent="0.25">
      <c r="A7">
        <v>1</v>
      </c>
      <c r="B7" s="1">
        <v>6.0000000000000001E-3</v>
      </c>
      <c r="C7" s="1">
        <f>$B$3</f>
        <v>0.06</v>
      </c>
      <c r="D7" s="1">
        <f>B7/C7</f>
        <v>0.1</v>
      </c>
      <c r="E7" s="4">
        <f>D7*$D$2</f>
        <v>8.5000000000000006E-4</v>
      </c>
    </row>
    <row r="8" spans="1:5" x14ac:dyDescent="0.25">
      <c r="A8">
        <v>2</v>
      </c>
      <c r="B8" s="1">
        <v>6.0000000000000001E-3</v>
      </c>
      <c r="C8" s="1">
        <f t="shared" ref="C8:C15" si="0">$B$3</f>
        <v>0.06</v>
      </c>
      <c r="D8" s="1">
        <f>B8/C8</f>
        <v>0.1</v>
      </c>
      <c r="E8" s="4">
        <f>D8*$D$2</f>
        <v>8.5000000000000006E-4</v>
      </c>
    </row>
    <row r="9" spans="1:5" x14ac:dyDescent="0.25">
      <c r="A9">
        <v>3</v>
      </c>
      <c r="B9" s="1">
        <v>6.0000000000000001E-3</v>
      </c>
      <c r="C9" s="1">
        <f t="shared" si="0"/>
        <v>0.06</v>
      </c>
      <c r="D9" s="1">
        <f>B9/C9</f>
        <v>0.1</v>
      </c>
      <c r="E9" s="4">
        <f>D9*$D$2</f>
        <v>8.5000000000000006E-4</v>
      </c>
    </row>
    <row r="10" spans="1:5" x14ac:dyDescent="0.25">
      <c r="A10">
        <v>4</v>
      </c>
      <c r="B10" s="1">
        <v>6.0000000000000001E-3</v>
      </c>
      <c r="C10" s="1">
        <f t="shared" si="0"/>
        <v>0.06</v>
      </c>
      <c r="D10" s="1">
        <f>B10/C10</f>
        <v>0.1</v>
      </c>
      <c r="E10" s="4">
        <f>D10*$D$2</f>
        <v>8.5000000000000006E-4</v>
      </c>
    </row>
    <row r="11" spans="1:5" x14ac:dyDescent="0.25">
      <c r="A11">
        <v>5</v>
      </c>
      <c r="B11" s="1">
        <v>6.0000000000000001E-3</v>
      </c>
      <c r="C11" s="1">
        <f t="shared" si="0"/>
        <v>0.06</v>
      </c>
      <c r="D11" s="1">
        <f t="shared" ref="D11:D15" si="1">B11/C11</f>
        <v>0.1</v>
      </c>
      <c r="E11" s="4">
        <f t="shared" ref="E11:E15" si="2">D11*$D$2</f>
        <v>8.5000000000000006E-4</v>
      </c>
    </row>
    <row r="12" spans="1:5" x14ac:dyDescent="0.25">
      <c r="A12">
        <v>6</v>
      </c>
      <c r="B12" s="1">
        <v>6.0000000000000001E-3</v>
      </c>
      <c r="C12" s="1">
        <f t="shared" si="0"/>
        <v>0.06</v>
      </c>
      <c r="D12" s="1">
        <f t="shared" si="1"/>
        <v>0.1</v>
      </c>
      <c r="E12" s="4">
        <f t="shared" si="2"/>
        <v>8.5000000000000006E-4</v>
      </c>
    </row>
    <row r="13" spans="1:5" x14ac:dyDescent="0.25">
      <c r="A13">
        <v>7</v>
      </c>
      <c r="B13" s="1">
        <v>6.0000000000000001E-3</v>
      </c>
      <c r="C13" s="1">
        <f t="shared" si="0"/>
        <v>0.06</v>
      </c>
      <c r="D13" s="1">
        <f t="shared" si="1"/>
        <v>0.1</v>
      </c>
      <c r="E13" s="4">
        <f t="shared" si="2"/>
        <v>8.5000000000000006E-4</v>
      </c>
    </row>
    <row r="14" spans="1:5" x14ac:dyDescent="0.25">
      <c r="A14">
        <v>8</v>
      </c>
      <c r="B14" s="1">
        <v>6.0000000000000001E-3</v>
      </c>
      <c r="C14" s="1">
        <f t="shared" si="0"/>
        <v>0.06</v>
      </c>
      <c r="D14" s="1">
        <f t="shared" si="1"/>
        <v>0.1</v>
      </c>
      <c r="E14" s="4">
        <f t="shared" si="2"/>
        <v>8.5000000000000006E-4</v>
      </c>
    </row>
    <row r="15" spans="1:5" x14ac:dyDescent="0.25">
      <c r="A15">
        <v>9</v>
      </c>
      <c r="B15" s="1">
        <v>6.0000000000000001E-3</v>
      </c>
      <c r="C15" s="1">
        <f t="shared" si="0"/>
        <v>0.06</v>
      </c>
      <c r="D15" s="1">
        <f t="shared" si="1"/>
        <v>0.1</v>
      </c>
      <c r="E15" s="4">
        <f t="shared" si="2"/>
        <v>8.5000000000000006E-4</v>
      </c>
    </row>
    <row r="31" spans="3:3" ht="18.75" x14ac:dyDescent="0.3">
      <c r="C31" s="21"/>
    </row>
    <row r="32" spans="3:3" ht="18.75" x14ac:dyDescent="0.3">
      <c r="C32" s="21"/>
    </row>
    <row r="33" spans="3:3" ht="18.75" x14ac:dyDescent="0.3">
      <c r="C33" s="21"/>
    </row>
    <row r="34" spans="3:3" ht="18.75" x14ac:dyDescent="0.3">
      <c r="C34" s="21"/>
    </row>
    <row r="35" spans="3:3" ht="18.75" x14ac:dyDescent="0.3">
      <c r="C35" s="21"/>
    </row>
    <row r="36" spans="3:3" ht="18.75" x14ac:dyDescent="0.3">
      <c r="C36" s="21"/>
    </row>
  </sheetData>
  <conditionalFormatting sqref="E7:E15">
    <cfRule type="cellIs" dxfId="127" priority="1" operator="greaterThan">
      <formula>0.00085</formula>
    </cfRule>
    <cfRule type="cellIs" dxfId="126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F9AC-A911-48BC-B6A0-A77751045862}">
  <dimension ref="A1:F34"/>
  <sheetViews>
    <sheetView workbookViewId="0">
      <selection activeCell="B27" sqref="B27"/>
    </sheetView>
  </sheetViews>
  <sheetFormatPr baseColWidth="10" defaultRowHeight="15" x14ac:dyDescent="0.25"/>
  <cols>
    <col min="2" max="2" width="24.42578125" bestFit="1" customWidth="1"/>
    <col min="3" max="3" width="24.42578125" customWidth="1"/>
    <col min="5" max="5" width="24.5703125" bestFit="1" customWidth="1"/>
  </cols>
  <sheetData>
    <row r="1" spans="1:6" x14ac:dyDescent="0.25">
      <c r="A1" t="s">
        <v>27</v>
      </c>
      <c r="B1" t="s">
        <v>28</v>
      </c>
      <c r="C1" t="s">
        <v>39</v>
      </c>
    </row>
    <row r="2" spans="1:6" x14ac:dyDescent="0.25">
      <c r="A2" t="s">
        <v>32</v>
      </c>
      <c r="B2" t="s">
        <v>31</v>
      </c>
      <c r="C2" t="s">
        <v>43</v>
      </c>
    </row>
    <row r="3" spans="1:6" x14ac:dyDescent="0.25">
      <c r="A3" t="s">
        <v>30</v>
      </c>
      <c r="B3" t="s">
        <v>33</v>
      </c>
      <c r="C3" t="s">
        <v>42</v>
      </c>
    </row>
    <row r="4" spans="1:6" x14ac:dyDescent="0.25">
      <c r="A4" t="s">
        <v>54</v>
      </c>
      <c r="B4" t="s">
        <v>64</v>
      </c>
      <c r="C4" t="s">
        <v>43</v>
      </c>
    </row>
    <row r="5" spans="1:6" x14ac:dyDescent="0.25">
      <c r="A5" t="s">
        <v>26</v>
      </c>
      <c r="B5" t="s">
        <v>29</v>
      </c>
      <c r="C5" t="s">
        <v>40</v>
      </c>
    </row>
    <row r="6" spans="1:6" x14ac:dyDescent="0.25">
      <c r="A6" t="s">
        <v>34</v>
      </c>
      <c r="B6" t="s">
        <v>35</v>
      </c>
      <c r="C6" t="s">
        <v>41</v>
      </c>
    </row>
    <row r="7" spans="1:6" x14ac:dyDescent="0.25">
      <c r="A7" t="s">
        <v>36</v>
      </c>
      <c r="B7" t="s">
        <v>37</v>
      </c>
      <c r="C7" t="s">
        <v>41</v>
      </c>
    </row>
    <row r="9" spans="1:6" x14ac:dyDescent="0.25">
      <c r="A9" t="s">
        <v>32</v>
      </c>
      <c r="B9" s="14" t="s">
        <v>47</v>
      </c>
      <c r="C9" s="14" t="s">
        <v>46</v>
      </c>
      <c r="D9" t="s">
        <v>18</v>
      </c>
    </row>
    <row r="10" spans="1:6" x14ac:dyDescent="0.25">
      <c r="B10" s="1">
        <f>Stocksolutions!D33</f>
        <v>8.3500000000000005E-2</v>
      </c>
      <c r="C10" s="1">
        <f>Stocksolutions!D37</f>
        <v>0.91700000000000004</v>
      </c>
      <c r="D10">
        <v>8.5000000000000006E-3</v>
      </c>
    </row>
    <row r="11" spans="1:6" x14ac:dyDescent="0.25">
      <c r="B11" s="1"/>
      <c r="C11" s="1"/>
    </row>
    <row r="12" spans="1:6" x14ac:dyDescent="0.25">
      <c r="B12" s="1"/>
      <c r="C12" s="1"/>
    </row>
    <row r="14" spans="1:6" x14ac:dyDescent="0.25">
      <c r="A14" t="s">
        <v>21</v>
      </c>
      <c r="B14" s="2" t="s">
        <v>48</v>
      </c>
      <c r="C14" s="14" t="s">
        <v>47</v>
      </c>
      <c r="D14" t="s">
        <v>17</v>
      </c>
      <c r="E14" s="3" t="s">
        <v>49</v>
      </c>
      <c r="F14" s="3" t="s">
        <v>52</v>
      </c>
    </row>
    <row r="15" spans="1:6" x14ac:dyDescent="0.25">
      <c r="A15">
        <v>1</v>
      </c>
      <c r="B15" s="1">
        <v>0</v>
      </c>
      <c r="C15" s="1">
        <f>$B$10</f>
        <v>8.3500000000000005E-2</v>
      </c>
      <c r="D15" s="1">
        <f t="shared" ref="D15:D23" si="0">B15/C15</f>
        <v>0</v>
      </c>
      <c r="E15" s="1">
        <f>D15*$D$10</f>
        <v>0</v>
      </c>
      <c r="F15" s="16">
        <v>5.8</v>
      </c>
    </row>
    <row r="16" spans="1:6" x14ac:dyDescent="0.25">
      <c r="A16">
        <v>2</v>
      </c>
      <c r="B16" s="1">
        <v>0</v>
      </c>
      <c r="C16" s="1">
        <f t="shared" ref="C16:C23" si="1">$B$10</f>
        <v>8.3500000000000005E-2</v>
      </c>
      <c r="D16" s="1">
        <f t="shared" si="0"/>
        <v>0</v>
      </c>
      <c r="E16" s="4">
        <f t="shared" ref="E16:E23" si="2">D16*$D$10</f>
        <v>0</v>
      </c>
      <c r="F16" s="16"/>
    </row>
    <row r="17" spans="1:6" x14ac:dyDescent="0.25">
      <c r="A17">
        <v>3</v>
      </c>
      <c r="B17" s="1">
        <v>0</v>
      </c>
      <c r="C17" s="1">
        <f t="shared" si="1"/>
        <v>8.3500000000000005E-2</v>
      </c>
      <c r="D17" s="1">
        <f t="shared" si="0"/>
        <v>0</v>
      </c>
      <c r="E17" s="4">
        <f t="shared" si="2"/>
        <v>0</v>
      </c>
      <c r="F17" s="16"/>
    </row>
    <row r="18" spans="1:6" x14ac:dyDescent="0.25">
      <c r="A18">
        <v>4</v>
      </c>
      <c r="B18" s="1">
        <v>0</v>
      </c>
      <c r="C18" s="1">
        <f t="shared" si="1"/>
        <v>8.3500000000000005E-2</v>
      </c>
      <c r="D18" s="1">
        <f t="shared" si="0"/>
        <v>0</v>
      </c>
      <c r="E18" s="4">
        <f t="shared" si="2"/>
        <v>0</v>
      </c>
      <c r="F18" s="16"/>
    </row>
    <row r="19" spans="1:6" x14ac:dyDescent="0.25">
      <c r="A19">
        <v>5</v>
      </c>
      <c r="B19" s="1">
        <v>0</v>
      </c>
      <c r="C19" s="1">
        <f t="shared" si="1"/>
        <v>8.3500000000000005E-2</v>
      </c>
      <c r="D19" s="1">
        <f t="shared" si="0"/>
        <v>0</v>
      </c>
      <c r="E19" s="4">
        <f t="shared" si="2"/>
        <v>0</v>
      </c>
      <c r="F19" s="16"/>
    </row>
    <row r="20" spans="1:6" x14ac:dyDescent="0.25">
      <c r="A20">
        <v>6</v>
      </c>
      <c r="B20" s="1">
        <v>0</v>
      </c>
      <c r="C20" s="1">
        <f t="shared" si="1"/>
        <v>8.3500000000000005E-2</v>
      </c>
      <c r="D20" s="1">
        <f t="shared" si="0"/>
        <v>0</v>
      </c>
      <c r="E20" s="4">
        <f t="shared" si="2"/>
        <v>0</v>
      </c>
      <c r="F20" s="16"/>
    </row>
    <row r="21" spans="1:6" x14ac:dyDescent="0.25">
      <c r="A21">
        <v>7</v>
      </c>
      <c r="B21" s="1">
        <v>0</v>
      </c>
      <c r="C21" s="1">
        <f t="shared" si="1"/>
        <v>8.3500000000000005E-2</v>
      </c>
      <c r="D21" s="1">
        <f t="shared" si="0"/>
        <v>0</v>
      </c>
      <c r="E21" s="4">
        <f t="shared" si="2"/>
        <v>0</v>
      </c>
      <c r="F21" s="16"/>
    </row>
    <row r="22" spans="1:6" x14ac:dyDescent="0.25">
      <c r="A22">
        <v>8</v>
      </c>
      <c r="B22" s="1">
        <v>0</v>
      </c>
      <c r="C22" s="1">
        <f t="shared" si="1"/>
        <v>8.3500000000000005E-2</v>
      </c>
      <c r="D22" s="1">
        <f t="shared" si="0"/>
        <v>0</v>
      </c>
      <c r="E22" s="4">
        <f t="shared" si="2"/>
        <v>0</v>
      </c>
      <c r="F22" s="16"/>
    </row>
    <row r="23" spans="1:6" x14ac:dyDescent="0.25">
      <c r="A23">
        <v>9</v>
      </c>
      <c r="B23" s="1">
        <v>0</v>
      </c>
      <c r="C23" s="1">
        <f t="shared" si="1"/>
        <v>8.3500000000000005E-2</v>
      </c>
      <c r="D23" s="1">
        <f t="shared" si="0"/>
        <v>0</v>
      </c>
      <c r="E23" s="4">
        <f t="shared" si="2"/>
        <v>0</v>
      </c>
      <c r="F23" s="16"/>
    </row>
    <row r="24" spans="1:6" x14ac:dyDescent="0.25">
      <c r="F24" s="16"/>
    </row>
    <row r="25" spans="1:6" x14ac:dyDescent="0.25">
      <c r="A25" t="s">
        <v>21</v>
      </c>
      <c r="B25" s="2" t="s">
        <v>50</v>
      </c>
      <c r="C25" s="14" t="s">
        <v>46</v>
      </c>
      <c r="D25" t="s">
        <v>17</v>
      </c>
      <c r="E25" s="3" t="s">
        <v>51</v>
      </c>
      <c r="F25" s="17" t="s">
        <v>53</v>
      </c>
    </row>
    <row r="26" spans="1:6" x14ac:dyDescent="0.25">
      <c r="A26">
        <v>1</v>
      </c>
      <c r="B26" s="1">
        <v>0</v>
      </c>
      <c r="C26" s="1">
        <f>$C$10</f>
        <v>0.91700000000000004</v>
      </c>
      <c r="D26" s="1">
        <f t="shared" ref="D26:D34" si="3">B26/C26</f>
        <v>0</v>
      </c>
      <c r="E26" s="1">
        <f>D26*$D$10</f>
        <v>0</v>
      </c>
      <c r="F26" s="16">
        <v>5.8</v>
      </c>
    </row>
    <row r="27" spans="1:6" x14ac:dyDescent="0.25">
      <c r="A27">
        <v>2</v>
      </c>
      <c r="B27" s="1">
        <v>0</v>
      </c>
      <c r="C27" s="1">
        <f t="shared" ref="C27:C34" si="4">$C$10</f>
        <v>0.91700000000000004</v>
      </c>
      <c r="D27" s="1">
        <f t="shared" si="3"/>
        <v>0</v>
      </c>
      <c r="E27" s="4">
        <f t="shared" ref="E27:E34" si="5">D27*$D$10</f>
        <v>0</v>
      </c>
      <c r="F27" s="16"/>
    </row>
    <row r="28" spans="1:6" x14ac:dyDescent="0.25">
      <c r="A28">
        <v>3</v>
      </c>
      <c r="B28" s="1">
        <v>0</v>
      </c>
      <c r="C28" s="1">
        <f t="shared" si="4"/>
        <v>0.91700000000000004</v>
      </c>
      <c r="D28" s="1">
        <f t="shared" si="3"/>
        <v>0</v>
      </c>
      <c r="E28" s="4">
        <f t="shared" si="5"/>
        <v>0</v>
      </c>
      <c r="F28" s="16"/>
    </row>
    <row r="29" spans="1:6" x14ac:dyDescent="0.25">
      <c r="A29">
        <v>4</v>
      </c>
      <c r="B29" s="1">
        <v>0</v>
      </c>
      <c r="C29" s="1">
        <f t="shared" si="4"/>
        <v>0.91700000000000004</v>
      </c>
      <c r="D29" s="1">
        <f t="shared" si="3"/>
        <v>0</v>
      </c>
      <c r="E29" s="4">
        <f t="shared" si="5"/>
        <v>0</v>
      </c>
      <c r="F29" s="16"/>
    </row>
    <row r="30" spans="1:6" x14ac:dyDescent="0.25">
      <c r="A30">
        <v>5</v>
      </c>
      <c r="B30" s="1">
        <v>0</v>
      </c>
      <c r="C30" s="1">
        <f t="shared" si="4"/>
        <v>0.91700000000000004</v>
      </c>
      <c r="D30" s="1">
        <f t="shared" si="3"/>
        <v>0</v>
      </c>
      <c r="E30" s="4">
        <f t="shared" si="5"/>
        <v>0</v>
      </c>
    </row>
    <row r="31" spans="1:6" x14ac:dyDescent="0.25">
      <c r="A31">
        <v>6</v>
      </c>
      <c r="B31" s="1">
        <v>0</v>
      </c>
      <c r="C31" s="1">
        <f t="shared" si="4"/>
        <v>0.91700000000000004</v>
      </c>
      <c r="D31" s="1">
        <f t="shared" si="3"/>
        <v>0</v>
      </c>
      <c r="E31" s="4">
        <f t="shared" si="5"/>
        <v>0</v>
      </c>
    </row>
    <row r="32" spans="1:6" x14ac:dyDescent="0.25">
      <c r="A32">
        <v>7</v>
      </c>
      <c r="B32" s="1">
        <v>0</v>
      </c>
      <c r="C32" s="1">
        <f t="shared" si="4"/>
        <v>0.91700000000000004</v>
      </c>
      <c r="D32" s="1">
        <f t="shared" si="3"/>
        <v>0</v>
      </c>
      <c r="E32" s="4">
        <f t="shared" si="5"/>
        <v>0</v>
      </c>
    </row>
    <row r="33" spans="1:5" x14ac:dyDescent="0.25">
      <c r="A33">
        <v>8</v>
      </c>
      <c r="B33" s="1">
        <v>0</v>
      </c>
      <c r="C33" s="1">
        <f t="shared" si="4"/>
        <v>0.91700000000000004</v>
      </c>
      <c r="D33" s="1">
        <f t="shared" si="3"/>
        <v>0</v>
      </c>
      <c r="E33" s="4">
        <f t="shared" si="5"/>
        <v>0</v>
      </c>
    </row>
    <row r="34" spans="1:5" x14ac:dyDescent="0.25">
      <c r="A34">
        <v>9</v>
      </c>
      <c r="B34" s="1">
        <v>0</v>
      </c>
      <c r="C34" s="1">
        <f t="shared" si="4"/>
        <v>0.91700000000000004</v>
      </c>
      <c r="D34" s="1">
        <f t="shared" si="3"/>
        <v>0</v>
      </c>
      <c r="E34" s="4">
        <f t="shared" si="5"/>
        <v>0</v>
      </c>
    </row>
  </sheetData>
  <conditionalFormatting sqref="E15:E18">
    <cfRule type="cellIs" dxfId="125" priority="11" operator="greaterThan">
      <formula>0.00085</formula>
    </cfRule>
    <cfRule type="cellIs" dxfId="124" priority="12" operator="lessThan">
      <formula>0.0002</formula>
    </cfRule>
  </conditionalFormatting>
  <conditionalFormatting sqref="E26:E29">
    <cfRule type="cellIs" dxfId="123" priority="9" operator="greaterThan">
      <formula>0.00085</formula>
    </cfRule>
    <cfRule type="cellIs" dxfId="122" priority="10" operator="lessThan">
      <formula>0.0002</formula>
    </cfRule>
  </conditionalFormatting>
  <conditionalFormatting sqref="E30:E31">
    <cfRule type="cellIs" dxfId="121" priority="7" operator="greaterThan">
      <formula>0.00085</formula>
    </cfRule>
    <cfRule type="cellIs" dxfId="120" priority="8" operator="lessThan">
      <formula>0.0002</formula>
    </cfRule>
  </conditionalFormatting>
  <conditionalFormatting sqref="E32:E34">
    <cfRule type="cellIs" dxfId="119" priority="5" operator="greaterThan">
      <formula>0.00085</formula>
    </cfRule>
    <cfRule type="cellIs" dxfId="118" priority="6" operator="lessThan">
      <formula>0.0002</formula>
    </cfRule>
  </conditionalFormatting>
  <conditionalFormatting sqref="E19:E20">
    <cfRule type="cellIs" dxfId="117" priority="3" operator="greaterThan">
      <formula>0.00085</formula>
    </cfRule>
    <cfRule type="cellIs" dxfId="116" priority="4" operator="lessThan">
      <formula>0.0002</formula>
    </cfRule>
  </conditionalFormatting>
  <conditionalFormatting sqref="E21:E23">
    <cfRule type="cellIs" dxfId="115" priority="1" operator="greaterThan">
      <formula>0.00085</formula>
    </cfRule>
    <cfRule type="cellIs" dxfId="114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5A3C-AE07-49F0-B43C-39619806C478}">
  <dimension ref="A1:F34"/>
  <sheetViews>
    <sheetView workbookViewId="0">
      <selection activeCell="B29" sqref="B29"/>
    </sheetView>
  </sheetViews>
  <sheetFormatPr baseColWidth="10" defaultRowHeight="15" x14ac:dyDescent="0.25"/>
  <cols>
    <col min="2" max="2" width="24.42578125" bestFit="1" customWidth="1"/>
    <col min="3" max="3" width="26" customWidth="1"/>
    <col min="5" max="5" width="24.5703125" bestFit="1" customWidth="1"/>
  </cols>
  <sheetData>
    <row r="1" spans="1:6" x14ac:dyDescent="0.25">
      <c r="A1" t="s">
        <v>27</v>
      </c>
      <c r="B1" t="s">
        <v>28</v>
      </c>
      <c r="C1" t="s">
        <v>39</v>
      </c>
    </row>
    <row r="2" spans="1:6" x14ac:dyDescent="0.25">
      <c r="A2" t="s">
        <v>32</v>
      </c>
      <c r="B2" t="s">
        <v>31</v>
      </c>
      <c r="C2" t="s">
        <v>43</v>
      </c>
    </row>
    <row r="3" spans="1:6" x14ac:dyDescent="0.25">
      <c r="A3" t="s">
        <v>30</v>
      </c>
      <c r="B3" t="s">
        <v>33</v>
      </c>
      <c r="C3" s="20" t="s">
        <v>42</v>
      </c>
    </row>
    <row r="4" spans="1:6" x14ac:dyDescent="0.25">
      <c r="A4" t="s">
        <v>54</v>
      </c>
      <c r="B4" t="s">
        <v>64</v>
      </c>
      <c r="C4" t="s">
        <v>43</v>
      </c>
    </row>
    <row r="5" spans="1:6" x14ac:dyDescent="0.25">
      <c r="A5" t="s">
        <v>26</v>
      </c>
      <c r="B5" t="s">
        <v>29</v>
      </c>
      <c r="C5" t="s">
        <v>40</v>
      </c>
    </row>
    <row r="6" spans="1:6" x14ac:dyDescent="0.25">
      <c r="A6" t="s">
        <v>34</v>
      </c>
      <c r="B6" t="s">
        <v>35</v>
      </c>
      <c r="C6" t="s">
        <v>41</v>
      </c>
    </row>
    <row r="7" spans="1:6" x14ac:dyDescent="0.25">
      <c r="A7" t="s">
        <v>36</v>
      </c>
      <c r="B7" t="s">
        <v>37</v>
      </c>
      <c r="C7" t="s">
        <v>41</v>
      </c>
    </row>
    <row r="9" spans="1:6" x14ac:dyDescent="0.25">
      <c r="A9" t="s">
        <v>57</v>
      </c>
      <c r="B9" s="14" t="s">
        <v>47</v>
      </c>
      <c r="C9" s="14" t="s">
        <v>46</v>
      </c>
      <c r="D9" t="s">
        <v>18</v>
      </c>
    </row>
    <row r="10" spans="1:6" x14ac:dyDescent="0.25">
      <c r="B10" s="1">
        <f>Stocksolutions!D25</f>
        <v>0.94199999999999995</v>
      </c>
      <c r="C10" s="1">
        <f>Stocksolutions!D29</f>
        <v>5.8409999999999997E-2</v>
      </c>
      <c r="D10">
        <v>8.5000000000000006E-3</v>
      </c>
    </row>
    <row r="11" spans="1:6" x14ac:dyDescent="0.25">
      <c r="B11" s="1">
        <f>Stocksolutions!D26</f>
        <v>6.5229999999999996E-2</v>
      </c>
      <c r="C11" s="1">
        <f>Stocksolutions!D30</f>
        <v>0.93500000000000005</v>
      </c>
    </row>
    <row r="12" spans="1:6" x14ac:dyDescent="0.25">
      <c r="B12" s="1"/>
      <c r="C12" s="1"/>
    </row>
    <row r="14" spans="1:6" x14ac:dyDescent="0.25">
      <c r="A14" t="s">
        <v>21</v>
      </c>
      <c r="B14" s="2" t="s">
        <v>48</v>
      </c>
      <c r="C14" s="14" t="s">
        <v>47</v>
      </c>
      <c r="D14" t="s">
        <v>17</v>
      </c>
      <c r="E14" s="3" t="s">
        <v>49</v>
      </c>
      <c r="F14" s="3" t="s">
        <v>52</v>
      </c>
    </row>
    <row r="15" spans="1:6" x14ac:dyDescent="0.25">
      <c r="A15">
        <v>1</v>
      </c>
      <c r="B15" s="1">
        <v>0</v>
      </c>
      <c r="C15" s="1">
        <f>B10</f>
        <v>0.94199999999999995</v>
      </c>
      <c r="D15" s="1">
        <f t="shared" ref="D15:D23" si="0">B15/C15</f>
        <v>0</v>
      </c>
      <c r="E15" s="1">
        <f>D15*$D$10</f>
        <v>0</v>
      </c>
      <c r="F15" s="16"/>
    </row>
    <row r="16" spans="1:6" x14ac:dyDescent="0.25">
      <c r="A16">
        <v>2</v>
      </c>
      <c r="B16" s="1">
        <v>0</v>
      </c>
      <c r="C16" s="1">
        <f>B10</f>
        <v>0.94199999999999995</v>
      </c>
      <c r="D16" s="1">
        <f t="shared" si="0"/>
        <v>0</v>
      </c>
      <c r="E16" s="1">
        <f>D16*$D$10</f>
        <v>0</v>
      </c>
      <c r="F16" s="16">
        <v>5.8</v>
      </c>
    </row>
    <row r="17" spans="1:6" x14ac:dyDescent="0.25">
      <c r="A17">
        <v>3</v>
      </c>
      <c r="B17" s="1">
        <v>0</v>
      </c>
      <c r="C17" s="1">
        <f>$B$11</f>
        <v>6.5229999999999996E-2</v>
      </c>
      <c r="D17" s="1">
        <f t="shared" si="0"/>
        <v>0</v>
      </c>
      <c r="E17" s="4">
        <f t="shared" ref="E17:E23" si="1">D17*$D$10</f>
        <v>0</v>
      </c>
      <c r="F17" s="16">
        <v>8</v>
      </c>
    </row>
    <row r="18" spans="1:6" x14ac:dyDescent="0.25">
      <c r="A18">
        <v>4</v>
      </c>
      <c r="B18" s="1">
        <v>0</v>
      </c>
      <c r="C18" s="1">
        <f t="shared" ref="C18:C23" si="2">$B$11</f>
        <v>6.5229999999999996E-2</v>
      </c>
      <c r="D18" s="1">
        <f t="shared" si="0"/>
        <v>0</v>
      </c>
      <c r="E18" s="4">
        <f t="shared" si="1"/>
        <v>0</v>
      </c>
      <c r="F18" s="16"/>
    </row>
    <row r="19" spans="1:6" x14ac:dyDescent="0.25">
      <c r="A19">
        <v>5</v>
      </c>
      <c r="B19" s="1">
        <v>0</v>
      </c>
      <c r="C19" s="1">
        <f t="shared" si="2"/>
        <v>6.5229999999999996E-2</v>
      </c>
      <c r="D19" s="1">
        <f t="shared" si="0"/>
        <v>0</v>
      </c>
      <c r="E19" s="4">
        <f t="shared" si="1"/>
        <v>0</v>
      </c>
      <c r="F19" s="16"/>
    </row>
    <row r="20" spans="1:6" x14ac:dyDescent="0.25">
      <c r="A20">
        <v>6</v>
      </c>
      <c r="B20" s="1">
        <v>0</v>
      </c>
      <c r="C20" s="1">
        <f t="shared" si="2"/>
        <v>6.5229999999999996E-2</v>
      </c>
      <c r="D20" s="1">
        <f t="shared" si="0"/>
        <v>0</v>
      </c>
      <c r="E20" s="4">
        <f t="shared" si="1"/>
        <v>0</v>
      </c>
      <c r="F20" s="16"/>
    </row>
    <row r="21" spans="1:6" x14ac:dyDescent="0.25">
      <c r="A21">
        <v>7</v>
      </c>
      <c r="B21" s="1">
        <v>0</v>
      </c>
      <c r="C21" s="1">
        <f t="shared" si="2"/>
        <v>6.5229999999999996E-2</v>
      </c>
      <c r="D21" s="1">
        <f t="shared" si="0"/>
        <v>0</v>
      </c>
      <c r="E21" s="4">
        <f t="shared" si="1"/>
        <v>0</v>
      </c>
      <c r="F21" s="16"/>
    </row>
    <row r="22" spans="1:6" x14ac:dyDescent="0.25">
      <c r="A22">
        <v>8</v>
      </c>
      <c r="B22" s="1">
        <v>0</v>
      </c>
      <c r="C22" s="1">
        <f t="shared" si="2"/>
        <v>6.5229999999999996E-2</v>
      </c>
      <c r="D22" s="1">
        <f t="shared" si="0"/>
        <v>0</v>
      </c>
      <c r="E22" s="4">
        <f t="shared" si="1"/>
        <v>0</v>
      </c>
      <c r="F22" s="16"/>
    </row>
    <row r="23" spans="1:6" x14ac:dyDescent="0.25">
      <c r="A23">
        <v>9</v>
      </c>
      <c r="B23" s="1">
        <v>0</v>
      </c>
      <c r="C23" s="1">
        <f t="shared" si="2"/>
        <v>6.5229999999999996E-2</v>
      </c>
      <c r="D23" s="1">
        <f t="shared" si="0"/>
        <v>0</v>
      </c>
      <c r="E23" s="4">
        <f t="shared" si="1"/>
        <v>0</v>
      </c>
      <c r="F23" s="16"/>
    </row>
    <row r="24" spans="1:6" x14ac:dyDescent="0.25">
      <c r="F24" s="16"/>
    </row>
    <row r="25" spans="1:6" x14ac:dyDescent="0.25">
      <c r="A25" t="s">
        <v>21</v>
      </c>
      <c r="B25" s="2" t="s">
        <v>50</v>
      </c>
      <c r="C25" s="14" t="s">
        <v>46</v>
      </c>
      <c r="D25" t="s">
        <v>17</v>
      </c>
      <c r="E25" s="3" t="s">
        <v>51</v>
      </c>
      <c r="F25" s="17" t="s">
        <v>53</v>
      </c>
    </row>
    <row r="26" spans="1:6" x14ac:dyDescent="0.25">
      <c r="A26">
        <v>1</v>
      </c>
      <c r="B26" s="1">
        <v>0</v>
      </c>
      <c r="C26" s="1">
        <f>$C$10</f>
        <v>5.8409999999999997E-2</v>
      </c>
      <c r="D26" s="1">
        <f t="shared" ref="D26:D34" si="3">B26/C26</f>
        <v>0</v>
      </c>
      <c r="E26" s="1">
        <f>D26*$D$10</f>
        <v>0</v>
      </c>
      <c r="F26" s="16"/>
    </row>
    <row r="27" spans="1:6" x14ac:dyDescent="0.25">
      <c r="A27">
        <v>2</v>
      </c>
      <c r="B27" s="1">
        <v>0</v>
      </c>
      <c r="C27" s="1">
        <f>$C$10</f>
        <v>5.8409999999999997E-2</v>
      </c>
      <c r="D27" s="1">
        <f t="shared" si="3"/>
        <v>0</v>
      </c>
      <c r="E27" s="1">
        <f>D27*$D$10</f>
        <v>0</v>
      </c>
      <c r="F27" s="16">
        <v>5.8</v>
      </c>
    </row>
    <row r="28" spans="1:6" x14ac:dyDescent="0.25">
      <c r="A28">
        <v>3</v>
      </c>
      <c r="B28" s="1">
        <v>0</v>
      </c>
      <c r="C28" s="1">
        <f>$C$11</f>
        <v>0.93500000000000005</v>
      </c>
      <c r="D28" s="1">
        <f t="shared" si="3"/>
        <v>0</v>
      </c>
      <c r="E28" s="4">
        <f t="shared" ref="E28:E34" si="4">D28*$D$10</f>
        <v>0</v>
      </c>
      <c r="F28" s="16">
        <v>8</v>
      </c>
    </row>
    <row r="29" spans="1:6" x14ac:dyDescent="0.25">
      <c r="A29">
        <v>4</v>
      </c>
      <c r="B29" s="1">
        <v>0</v>
      </c>
      <c r="C29" s="1">
        <f t="shared" ref="C29:C34" si="5">$C$11</f>
        <v>0.93500000000000005</v>
      </c>
      <c r="D29" s="1">
        <f t="shared" si="3"/>
        <v>0</v>
      </c>
      <c r="E29" s="4">
        <f t="shared" si="4"/>
        <v>0</v>
      </c>
      <c r="F29" s="16"/>
    </row>
    <row r="30" spans="1:6" x14ac:dyDescent="0.25">
      <c r="A30">
        <v>5</v>
      </c>
      <c r="B30" s="1">
        <v>0</v>
      </c>
      <c r="C30" s="1">
        <f t="shared" si="5"/>
        <v>0.93500000000000005</v>
      </c>
      <c r="D30" s="1">
        <f t="shared" si="3"/>
        <v>0</v>
      </c>
      <c r="E30" s="4">
        <f t="shared" si="4"/>
        <v>0</v>
      </c>
    </row>
    <row r="31" spans="1:6" x14ac:dyDescent="0.25">
      <c r="A31">
        <v>6</v>
      </c>
      <c r="B31" s="1">
        <v>0</v>
      </c>
      <c r="C31" s="1">
        <f t="shared" si="5"/>
        <v>0.93500000000000005</v>
      </c>
      <c r="D31" s="1">
        <f t="shared" si="3"/>
        <v>0</v>
      </c>
      <c r="E31" s="4">
        <f t="shared" si="4"/>
        <v>0</v>
      </c>
    </row>
    <row r="32" spans="1:6" x14ac:dyDescent="0.25">
      <c r="A32">
        <v>7</v>
      </c>
      <c r="B32" s="1">
        <v>0</v>
      </c>
      <c r="C32" s="1">
        <f t="shared" si="5"/>
        <v>0.93500000000000005</v>
      </c>
      <c r="D32" s="1">
        <f t="shared" si="3"/>
        <v>0</v>
      </c>
      <c r="E32" s="4">
        <f t="shared" si="4"/>
        <v>0</v>
      </c>
    </row>
    <row r="33" spans="1:5" x14ac:dyDescent="0.25">
      <c r="A33">
        <v>8</v>
      </c>
      <c r="B33" s="1">
        <v>0</v>
      </c>
      <c r="C33" s="1">
        <f t="shared" si="5"/>
        <v>0.93500000000000005</v>
      </c>
      <c r="D33" s="1">
        <f t="shared" si="3"/>
        <v>0</v>
      </c>
      <c r="E33" s="4">
        <f t="shared" si="4"/>
        <v>0</v>
      </c>
    </row>
    <row r="34" spans="1:5" x14ac:dyDescent="0.25">
      <c r="A34">
        <v>9</v>
      </c>
      <c r="B34" s="1">
        <v>0</v>
      </c>
      <c r="C34" s="1">
        <f t="shared" si="5"/>
        <v>0.93500000000000005</v>
      </c>
      <c r="D34" s="1">
        <f t="shared" si="3"/>
        <v>0</v>
      </c>
      <c r="E34" s="4">
        <f t="shared" si="4"/>
        <v>0</v>
      </c>
    </row>
  </sheetData>
  <conditionalFormatting sqref="E15 E18">
    <cfRule type="cellIs" dxfId="113" priority="23" operator="greaterThan">
      <formula>0.00085</formula>
    </cfRule>
    <cfRule type="cellIs" dxfId="112" priority="24" operator="lessThan">
      <formula>0.0002</formula>
    </cfRule>
  </conditionalFormatting>
  <conditionalFormatting sqref="E26 E29">
    <cfRule type="cellIs" dxfId="111" priority="21" operator="greaterThan">
      <formula>0.00085</formula>
    </cfRule>
    <cfRule type="cellIs" dxfId="110" priority="22" operator="lessThan">
      <formula>0.0002</formula>
    </cfRule>
  </conditionalFormatting>
  <conditionalFormatting sqref="E30:E31">
    <cfRule type="cellIs" dxfId="109" priority="19" operator="greaterThan">
      <formula>0.00085</formula>
    </cfRule>
    <cfRule type="cellIs" dxfId="108" priority="20" operator="lessThan">
      <formula>0.0002</formula>
    </cfRule>
  </conditionalFormatting>
  <conditionalFormatting sqref="E32:E34">
    <cfRule type="cellIs" dxfId="107" priority="17" operator="greaterThan">
      <formula>0.00085</formula>
    </cfRule>
    <cfRule type="cellIs" dxfId="106" priority="18" operator="lessThan">
      <formula>0.0002</formula>
    </cfRule>
  </conditionalFormatting>
  <conditionalFormatting sqref="E22:E23">
    <cfRule type="cellIs" dxfId="105" priority="9" operator="greaterThan">
      <formula>0.00085</formula>
    </cfRule>
    <cfRule type="cellIs" dxfId="104" priority="10" operator="lessThan">
      <formula>0.0002</formula>
    </cfRule>
  </conditionalFormatting>
  <conditionalFormatting sqref="E19:E20">
    <cfRule type="cellIs" dxfId="103" priority="13" operator="greaterThan">
      <formula>0.00085</formula>
    </cfRule>
    <cfRule type="cellIs" dxfId="102" priority="14" operator="lessThan">
      <formula>0.0002</formula>
    </cfRule>
  </conditionalFormatting>
  <conditionalFormatting sqref="E21">
    <cfRule type="cellIs" dxfId="101" priority="11" operator="greaterThan">
      <formula>0.00085</formula>
    </cfRule>
    <cfRule type="cellIs" dxfId="100" priority="12" operator="lessThan">
      <formula>0.0002</formula>
    </cfRule>
  </conditionalFormatting>
  <conditionalFormatting sqref="E17">
    <cfRule type="cellIs" dxfId="99" priority="7" operator="greaterThan">
      <formula>0.00085</formula>
    </cfRule>
    <cfRule type="cellIs" dxfId="98" priority="8" operator="lessThan">
      <formula>0.0002</formula>
    </cfRule>
  </conditionalFormatting>
  <conditionalFormatting sqref="E16">
    <cfRule type="cellIs" dxfId="97" priority="5" operator="greaterThan">
      <formula>0.00085</formula>
    </cfRule>
    <cfRule type="cellIs" dxfId="96" priority="6" operator="lessThan">
      <formula>0.0002</formula>
    </cfRule>
  </conditionalFormatting>
  <conditionalFormatting sqref="E28">
    <cfRule type="cellIs" dxfId="95" priority="3" operator="greaterThan">
      <formula>0.00085</formula>
    </cfRule>
    <cfRule type="cellIs" dxfId="94" priority="4" operator="lessThan">
      <formula>0.0002</formula>
    </cfRule>
  </conditionalFormatting>
  <conditionalFormatting sqref="E27">
    <cfRule type="cellIs" dxfId="93" priority="1" operator="greaterThan">
      <formula>0.00085</formula>
    </cfRule>
    <cfRule type="cellIs" dxfId="92" priority="2" operator="lessThan">
      <formula>0.0002</formula>
    </cfRule>
  </conditionalFormatting>
  <hyperlinks>
    <hyperlink ref="C3" r:id="rId1" xr:uid="{32B6E303-FA05-42B2-B8D6-414DFA3D2ADB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D40B-5B3F-46CF-BEDC-246B6F8C7FAA}">
  <dimension ref="A1:I34"/>
  <sheetViews>
    <sheetView workbookViewId="0">
      <selection activeCell="B31" sqref="B31"/>
    </sheetView>
  </sheetViews>
  <sheetFormatPr baseColWidth="10" defaultRowHeight="15" x14ac:dyDescent="0.25"/>
  <cols>
    <col min="2" max="2" width="24.42578125" bestFit="1" customWidth="1"/>
    <col min="3" max="3" width="25.28515625" customWidth="1"/>
    <col min="5" max="5" width="24.5703125" bestFit="1" customWidth="1"/>
  </cols>
  <sheetData>
    <row r="1" spans="1:6" x14ac:dyDescent="0.25">
      <c r="A1" t="s">
        <v>27</v>
      </c>
      <c r="B1" t="s">
        <v>28</v>
      </c>
      <c r="C1" t="s">
        <v>39</v>
      </c>
    </row>
    <row r="2" spans="1:6" x14ac:dyDescent="0.25">
      <c r="A2" t="s">
        <v>32</v>
      </c>
      <c r="B2" t="s">
        <v>31</v>
      </c>
      <c r="C2" t="s">
        <v>43</v>
      </c>
    </row>
    <row r="3" spans="1:6" x14ac:dyDescent="0.25">
      <c r="A3" t="s">
        <v>30</v>
      </c>
      <c r="B3" t="s">
        <v>33</v>
      </c>
      <c r="C3" t="s">
        <v>42</v>
      </c>
    </row>
    <row r="4" spans="1:6" x14ac:dyDescent="0.25">
      <c r="A4" t="s">
        <v>54</v>
      </c>
      <c r="B4" t="s">
        <v>64</v>
      </c>
      <c r="C4" t="s">
        <v>43</v>
      </c>
    </row>
    <row r="5" spans="1:6" x14ac:dyDescent="0.25">
      <c r="A5" t="s">
        <v>26</v>
      </c>
      <c r="B5" t="s">
        <v>29</v>
      </c>
      <c r="C5" t="s">
        <v>40</v>
      </c>
    </row>
    <row r="6" spans="1:6" x14ac:dyDescent="0.25">
      <c r="A6" t="s">
        <v>34</v>
      </c>
      <c r="B6" t="s">
        <v>35</v>
      </c>
      <c r="C6" t="s">
        <v>41</v>
      </c>
    </row>
    <row r="7" spans="1:6" x14ac:dyDescent="0.25">
      <c r="A7" t="s">
        <v>36</v>
      </c>
      <c r="B7" t="s">
        <v>37</v>
      </c>
      <c r="C7" t="s">
        <v>41</v>
      </c>
    </row>
    <row r="9" spans="1:6" x14ac:dyDescent="0.25">
      <c r="A9" t="s">
        <v>54</v>
      </c>
      <c r="B9" s="14" t="s">
        <v>47</v>
      </c>
      <c r="C9" s="14" t="s">
        <v>46</v>
      </c>
      <c r="D9" t="s">
        <v>18</v>
      </c>
    </row>
    <row r="10" spans="1:6" x14ac:dyDescent="0.25">
      <c r="B10" s="1">
        <f>Stocksolutions!D40</f>
        <v>0.94199999999999995</v>
      </c>
      <c r="C10" s="1">
        <f>Stocksolutions!D44</f>
        <v>5.7489999999999999E-2</v>
      </c>
      <c r="D10">
        <v>8.5000000000000006E-3</v>
      </c>
    </row>
    <row r="11" spans="1:6" x14ac:dyDescent="0.25">
      <c r="B11" s="1">
        <f>Stocksolutions!D41</f>
        <v>0.1595</v>
      </c>
      <c r="C11" s="1">
        <f>Stocksolutions!D45</f>
        <v>0.86050000000000004</v>
      </c>
    </row>
    <row r="12" spans="1:6" x14ac:dyDescent="0.25">
      <c r="B12" s="1"/>
      <c r="C12" s="1"/>
    </row>
    <row r="14" spans="1:6" x14ac:dyDescent="0.25">
      <c r="A14" t="s">
        <v>21</v>
      </c>
      <c r="B14" s="2" t="s">
        <v>48</v>
      </c>
      <c r="C14" s="14" t="s">
        <v>47</v>
      </c>
      <c r="D14" t="s">
        <v>17</v>
      </c>
      <c r="E14" s="3" t="s">
        <v>49</v>
      </c>
      <c r="F14" s="3" t="s">
        <v>52</v>
      </c>
    </row>
    <row r="15" spans="1:6" x14ac:dyDescent="0.25">
      <c r="A15">
        <v>1</v>
      </c>
      <c r="B15" s="1">
        <v>0</v>
      </c>
      <c r="C15" s="1">
        <f>$B$10</f>
        <v>0.94199999999999995</v>
      </c>
      <c r="D15" s="1">
        <f t="shared" ref="D15:D23" si="0">B15/C15</f>
        <v>0</v>
      </c>
      <c r="E15" s="1">
        <f>D15*$D$10</f>
        <v>0</v>
      </c>
      <c r="F15" s="16"/>
    </row>
    <row r="16" spans="1:6" x14ac:dyDescent="0.25">
      <c r="A16">
        <v>2</v>
      </c>
      <c r="B16" s="1">
        <v>0</v>
      </c>
      <c r="C16" s="1">
        <f>$B$11</f>
        <v>0.1595</v>
      </c>
      <c r="D16" s="1">
        <f t="shared" si="0"/>
        <v>0</v>
      </c>
      <c r="E16" s="1">
        <f t="shared" ref="E16:E23" si="1">D16*$D$10</f>
        <v>0</v>
      </c>
      <c r="F16" s="16"/>
    </row>
    <row r="17" spans="1:9" x14ac:dyDescent="0.25">
      <c r="A17">
        <v>3</v>
      </c>
      <c r="B17" s="1">
        <v>0</v>
      </c>
      <c r="C17" s="1">
        <f t="shared" ref="C17:C23" si="2">$B$11</f>
        <v>0.1595</v>
      </c>
      <c r="D17" s="1">
        <f t="shared" si="0"/>
        <v>0</v>
      </c>
      <c r="E17" s="4">
        <f t="shared" si="1"/>
        <v>0</v>
      </c>
      <c r="F17" s="16"/>
    </row>
    <row r="18" spans="1:9" x14ac:dyDescent="0.25">
      <c r="A18">
        <v>4</v>
      </c>
      <c r="B18" s="1">
        <v>0</v>
      </c>
      <c r="C18" s="1">
        <f>$B$10</f>
        <v>0.94199999999999995</v>
      </c>
      <c r="D18" s="1">
        <f t="shared" si="0"/>
        <v>0</v>
      </c>
      <c r="E18" s="1">
        <f>D18*$D$10</f>
        <v>0</v>
      </c>
      <c r="F18" s="16">
        <v>8</v>
      </c>
    </row>
    <row r="19" spans="1:9" x14ac:dyDescent="0.25">
      <c r="A19">
        <v>5</v>
      </c>
      <c r="B19" s="1">
        <v>0</v>
      </c>
      <c r="C19" s="1">
        <f>$B$11</f>
        <v>0.1595</v>
      </c>
      <c r="D19" s="1">
        <f t="shared" si="0"/>
        <v>0</v>
      </c>
      <c r="E19" s="1">
        <f t="shared" si="1"/>
        <v>0</v>
      </c>
      <c r="F19" s="16">
        <v>10</v>
      </c>
    </row>
    <row r="20" spans="1:9" x14ac:dyDescent="0.25">
      <c r="A20">
        <v>6</v>
      </c>
      <c r="B20" s="1">
        <v>0</v>
      </c>
      <c r="C20" s="1">
        <f t="shared" si="2"/>
        <v>0.1595</v>
      </c>
      <c r="D20" s="1">
        <f t="shared" si="0"/>
        <v>0</v>
      </c>
      <c r="E20" s="4">
        <f t="shared" si="1"/>
        <v>0</v>
      </c>
      <c r="F20" s="16"/>
    </row>
    <row r="21" spans="1:9" x14ac:dyDescent="0.25">
      <c r="A21">
        <v>7</v>
      </c>
      <c r="B21" s="1">
        <v>0</v>
      </c>
      <c r="C21" s="1">
        <f t="shared" si="2"/>
        <v>0.1595</v>
      </c>
      <c r="D21" s="1">
        <f t="shared" si="0"/>
        <v>0</v>
      </c>
      <c r="E21" s="4">
        <f t="shared" si="1"/>
        <v>0</v>
      </c>
      <c r="F21" s="16"/>
      <c r="I21" s="1"/>
    </row>
    <row r="22" spans="1:9" x14ac:dyDescent="0.25">
      <c r="A22">
        <v>8</v>
      </c>
      <c r="B22" s="1">
        <v>0</v>
      </c>
      <c r="C22" s="1">
        <f t="shared" si="2"/>
        <v>0.1595</v>
      </c>
      <c r="D22" s="1">
        <f t="shared" si="0"/>
        <v>0</v>
      </c>
      <c r="E22" s="4">
        <f t="shared" si="1"/>
        <v>0</v>
      </c>
      <c r="F22" s="16"/>
      <c r="I22" s="1"/>
    </row>
    <row r="23" spans="1:9" x14ac:dyDescent="0.25">
      <c r="A23">
        <v>9</v>
      </c>
      <c r="B23" s="1">
        <v>0</v>
      </c>
      <c r="C23" s="1">
        <f t="shared" si="2"/>
        <v>0.1595</v>
      </c>
      <c r="D23" s="1">
        <f t="shared" si="0"/>
        <v>0</v>
      </c>
      <c r="E23" s="4">
        <f t="shared" si="1"/>
        <v>0</v>
      </c>
      <c r="F23" s="16"/>
    </row>
    <row r="24" spans="1:9" x14ac:dyDescent="0.25">
      <c r="F24" s="16"/>
    </row>
    <row r="25" spans="1:9" x14ac:dyDescent="0.25">
      <c r="A25" t="s">
        <v>21</v>
      </c>
      <c r="B25" s="2" t="s">
        <v>50</v>
      </c>
      <c r="C25" s="14" t="s">
        <v>46</v>
      </c>
      <c r="D25" t="s">
        <v>17</v>
      </c>
      <c r="E25" s="3" t="s">
        <v>51</v>
      </c>
      <c r="F25" s="17" t="s">
        <v>53</v>
      </c>
    </row>
    <row r="26" spans="1:9" x14ac:dyDescent="0.25">
      <c r="A26">
        <v>1</v>
      </c>
      <c r="B26" s="1">
        <v>0</v>
      </c>
      <c r="C26" s="1">
        <f>C10</f>
        <v>5.7489999999999999E-2</v>
      </c>
      <c r="D26" s="1">
        <f t="shared" ref="D26:D34" si="3">B26/C26</f>
        <v>0</v>
      </c>
      <c r="E26" s="1">
        <f>D26*$D$10</f>
        <v>0</v>
      </c>
      <c r="F26" s="16"/>
    </row>
    <row r="27" spans="1:9" x14ac:dyDescent="0.25">
      <c r="A27">
        <v>2</v>
      </c>
      <c r="B27" s="1">
        <v>0</v>
      </c>
      <c r="C27" s="1">
        <f>$C$11</f>
        <v>0.86050000000000004</v>
      </c>
      <c r="D27" s="1">
        <f t="shared" si="3"/>
        <v>0</v>
      </c>
      <c r="E27" s="1">
        <f t="shared" ref="E27:E34" si="4">D27*$D$10</f>
        <v>0</v>
      </c>
      <c r="F27" s="16"/>
    </row>
    <row r="28" spans="1:9" x14ac:dyDescent="0.25">
      <c r="A28">
        <v>3</v>
      </c>
      <c r="B28" s="1">
        <v>0</v>
      </c>
      <c r="C28" s="1">
        <f>$C$11</f>
        <v>0.86050000000000004</v>
      </c>
      <c r="D28" s="1">
        <f t="shared" si="3"/>
        <v>0</v>
      </c>
      <c r="E28" s="4">
        <f t="shared" si="4"/>
        <v>0</v>
      </c>
      <c r="F28" s="16"/>
    </row>
    <row r="29" spans="1:9" x14ac:dyDescent="0.25">
      <c r="A29">
        <v>4</v>
      </c>
      <c r="B29" s="1">
        <v>0</v>
      </c>
      <c r="C29" s="1">
        <f>$C$10</f>
        <v>5.7489999999999999E-2</v>
      </c>
      <c r="D29" s="1">
        <f t="shared" si="3"/>
        <v>0</v>
      </c>
      <c r="E29" s="1">
        <f>D29*$D$10</f>
        <v>0</v>
      </c>
      <c r="F29" s="16">
        <v>8</v>
      </c>
    </row>
    <row r="30" spans="1:9" x14ac:dyDescent="0.25">
      <c r="A30">
        <v>5</v>
      </c>
      <c r="B30" s="1">
        <v>0</v>
      </c>
      <c r="C30" s="1">
        <f>$C$11</f>
        <v>0.86050000000000004</v>
      </c>
      <c r="D30" s="1">
        <f t="shared" si="3"/>
        <v>0</v>
      </c>
      <c r="E30" s="1">
        <f t="shared" si="4"/>
        <v>0</v>
      </c>
      <c r="F30" s="16">
        <v>10</v>
      </c>
    </row>
    <row r="31" spans="1:9" x14ac:dyDescent="0.25">
      <c r="A31">
        <v>6</v>
      </c>
      <c r="B31" s="1">
        <v>0</v>
      </c>
      <c r="C31" s="1">
        <f t="shared" ref="C31:C34" si="5">$C$11</f>
        <v>0.86050000000000004</v>
      </c>
      <c r="D31" s="1">
        <f t="shared" si="3"/>
        <v>0</v>
      </c>
      <c r="E31" s="4">
        <f t="shared" si="4"/>
        <v>0</v>
      </c>
    </row>
    <row r="32" spans="1:9" x14ac:dyDescent="0.25">
      <c r="A32">
        <v>7</v>
      </c>
      <c r="B32" s="1">
        <v>0</v>
      </c>
      <c r="C32" s="1">
        <f t="shared" si="5"/>
        <v>0.86050000000000004</v>
      </c>
      <c r="D32" s="1">
        <f t="shared" si="3"/>
        <v>0</v>
      </c>
      <c r="E32" s="4">
        <f t="shared" si="4"/>
        <v>0</v>
      </c>
    </row>
    <row r="33" spans="1:5" x14ac:dyDescent="0.25">
      <c r="A33">
        <v>8</v>
      </c>
      <c r="B33" s="1">
        <v>0</v>
      </c>
      <c r="C33" s="1">
        <f t="shared" si="5"/>
        <v>0.86050000000000004</v>
      </c>
      <c r="D33" s="1">
        <f t="shared" si="3"/>
        <v>0</v>
      </c>
      <c r="E33" s="4">
        <f t="shared" si="4"/>
        <v>0</v>
      </c>
    </row>
    <row r="34" spans="1:5" x14ac:dyDescent="0.25">
      <c r="A34">
        <v>9</v>
      </c>
      <c r="B34" s="1">
        <v>0</v>
      </c>
      <c r="C34" s="1">
        <f t="shared" si="5"/>
        <v>0.86050000000000004</v>
      </c>
      <c r="D34" s="1">
        <f t="shared" si="3"/>
        <v>0</v>
      </c>
      <c r="E34" s="4">
        <f t="shared" si="4"/>
        <v>0</v>
      </c>
    </row>
  </sheetData>
  <conditionalFormatting sqref="E15:E17">
    <cfRule type="cellIs" dxfId="91" priority="21" operator="greaterThan">
      <formula>0.00085</formula>
    </cfRule>
    <cfRule type="cellIs" dxfId="90" priority="22" operator="lessThan">
      <formula>0.0002</formula>
    </cfRule>
  </conditionalFormatting>
  <conditionalFormatting sqref="E26:E28">
    <cfRule type="cellIs" dxfId="89" priority="19" operator="greaterThan">
      <formula>0.00085</formula>
    </cfRule>
    <cfRule type="cellIs" dxfId="88" priority="20" operator="lessThan">
      <formula>0.0002</formula>
    </cfRule>
  </conditionalFormatting>
  <conditionalFormatting sqref="E31">
    <cfRule type="cellIs" dxfId="87" priority="17" operator="greaterThan">
      <formula>0.00085</formula>
    </cfRule>
    <cfRule type="cellIs" dxfId="86" priority="18" operator="lessThan">
      <formula>0.0002</formula>
    </cfRule>
  </conditionalFormatting>
  <conditionalFormatting sqref="E32:E34">
    <cfRule type="cellIs" dxfId="85" priority="15" operator="greaterThan">
      <formula>0.00085</formula>
    </cfRule>
    <cfRule type="cellIs" dxfId="84" priority="16" operator="lessThan">
      <formula>0.0002</formula>
    </cfRule>
  </conditionalFormatting>
  <conditionalFormatting sqref="E20">
    <cfRule type="cellIs" dxfId="83" priority="13" operator="greaterThan">
      <formula>0.00085</formula>
    </cfRule>
    <cfRule type="cellIs" dxfId="82" priority="14" operator="lessThan">
      <formula>0.0002</formula>
    </cfRule>
  </conditionalFormatting>
  <conditionalFormatting sqref="E21">
    <cfRule type="cellIs" dxfId="81" priority="11" operator="greaterThan">
      <formula>0.00085</formula>
    </cfRule>
    <cfRule type="cellIs" dxfId="80" priority="12" operator="lessThan">
      <formula>0.0002</formula>
    </cfRule>
  </conditionalFormatting>
  <conditionalFormatting sqref="E22:E23">
    <cfRule type="cellIs" dxfId="79" priority="9" operator="greaterThan">
      <formula>0.00085</formula>
    </cfRule>
    <cfRule type="cellIs" dxfId="78" priority="10" operator="lessThan">
      <formula>0.0002</formula>
    </cfRule>
  </conditionalFormatting>
  <conditionalFormatting sqref="E18">
    <cfRule type="cellIs" dxfId="77" priority="7" operator="greaterThan">
      <formula>0.00085</formula>
    </cfRule>
    <cfRule type="cellIs" dxfId="76" priority="8" operator="lessThan">
      <formula>0.0002</formula>
    </cfRule>
  </conditionalFormatting>
  <conditionalFormatting sqref="E19">
    <cfRule type="cellIs" dxfId="75" priority="5" operator="greaterThan">
      <formula>0.00085</formula>
    </cfRule>
    <cfRule type="cellIs" dxfId="74" priority="6" operator="lessThan">
      <formula>0.0002</formula>
    </cfRule>
  </conditionalFormatting>
  <conditionalFormatting sqref="E29">
    <cfRule type="cellIs" dxfId="73" priority="3" operator="greaterThan">
      <formula>0.00085</formula>
    </cfRule>
    <cfRule type="cellIs" dxfId="72" priority="4" operator="lessThan">
      <formula>0.0002</formula>
    </cfRule>
  </conditionalFormatting>
  <conditionalFormatting sqref="E30">
    <cfRule type="cellIs" dxfId="71" priority="1" operator="greaterThan">
      <formula>0.00085</formula>
    </cfRule>
    <cfRule type="cellIs" dxfId="70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BB8-4EC2-412A-BA83-8AFDFDB77A43}">
  <dimension ref="A1:F34"/>
  <sheetViews>
    <sheetView workbookViewId="0">
      <selection activeCell="B35" sqref="B35"/>
    </sheetView>
  </sheetViews>
  <sheetFormatPr baseColWidth="10" defaultRowHeight="15" x14ac:dyDescent="0.25"/>
  <cols>
    <col min="2" max="2" width="24.42578125" bestFit="1" customWidth="1"/>
    <col min="3" max="3" width="29.28515625" customWidth="1"/>
    <col min="5" max="5" width="24.5703125" bestFit="1" customWidth="1"/>
  </cols>
  <sheetData>
    <row r="1" spans="1:6" x14ac:dyDescent="0.25">
      <c r="A1" t="s">
        <v>27</v>
      </c>
      <c r="B1" t="s">
        <v>28</v>
      </c>
      <c r="C1" t="s">
        <v>39</v>
      </c>
    </row>
    <row r="2" spans="1:6" x14ac:dyDescent="0.25">
      <c r="A2" t="s">
        <v>32</v>
      </c>
      <c r="B2" t="s">
        <v>31</v>
      </c>
      <c r="C2" t="s">
        <v>43</v>
      </c>
    </row>
    <row r="3" spans="1:6" x14ac:dyDescent="0.25">
      <c r="A3" t="s">
        <v>30</v>
      </c>
      <c r="B3" t="s">
        <v>33</v>
      </c>
      <c r="C3" t="s">
        <v>42</v>
      </c>
    </row>
    <row r="4" spans="1:6" x14ac:dyDescent="0.25">
      <c r="A4" t="s">
        <v>54</v>
      </c>
      <c r="B4" t="s">
        <v>64</v>
      </c>
      <c r="C4" t="s">
        <v>43</v>
      </c>
    </row>
    <row r="5" spans="1:6" x14ac:dyDescent="0.25">
      <c r="A5" t="s">
        <v>26</v>
      </c>
      <c r="B5" t="s">
        <v>29</v>
      </c>
      <c r="C5" s="20" t="s">
        <v>40</v>
      </c>
    </row>
    <row r="6" spans="1:6" x14ac:dyDescent="0.25">
      <c r="A6" t="s">
        <v>34</v>
      </c>
      <c r="B6" t="s">
        <v>35</v>
      </c>
      <c r="C6" t="s">
        <v>41</v>
      </c>
    </row>
    <row r="7" spans="1:6" x14ac:dyDescent="0.25">
      <c r="A7" t="s">
        <v>36</v>
      </c>
      <c r="B7" t="s">
        <v>37</v>
      </c>
      <c r="C7" t="s">
        <v>41</v>
      </c>
    </row>
    <row r="9" spans="1:6" x14ac:dyDescent="0.25">
      <c r="A9" t="s">
        <v>26</v>
      </c>
      <c r="B9" s="14" t="s">
        <v>47</v>
      </c>
      <c r="C9" s="14" t="s">
        <v>46</v>
      </c>
      <c r="D9" t="s">
        <v>18</v>
      </c>
    </row>
    <row r="10" spans="1:6" x14ac:dyDescent="0.25">
      <c r="B10" s="1">
        <f>Stocksolutions!D20</f>
        <v>0.9</v>
      </c>
      <c r="C10" s="1">
        <f>Stocksolutions!D14</f>
        <v>0.31430000000000002</v>
      </c>
      <c r="D10">
        <v>8.5000000000000006E-3</v>
      </c>
    </row>
    <row r="11" spans="1:6" x14ac:dyDescent="0.25">
      <c r="B11" s="1">
        <f>Stocksolutions!D21</f>
        <v>1</v>
      </c>
      <c r="C11" s="1">
        <f>Stocksolutions!D15</f>
        <v>0.8</v>
      </c>
    </row>
    <row r="12" spans="1:6" x14ac:dyDescent="0.25">
      <c r="C12" s="1"/>
    </row>
    <row r="14" spans="1:6" x14ac:dyDescent="0.25">
      <c r="A14" t="s">
        <v>21</v>
      </c>
      <c r="B14" s="2" t="s">
        <v>48</v>
      </c>
      <c r="C14" s="14" t="s">
        <v>47</v>
      </c>
      <c r="D14" t="s">
        <v>17</v>
      </c>
      <c r="E14" s="3" t="s">
        <v>49</v>
      </c>
      <c r="F14" s="3" t="s">
        <v>52</v>
      </c>
    </row>
    <row r="15" spans="1:6" x14ac:dyDescent="0.25">
      <c r="A15">
        <v>1</v>
      </c>
      <c r="B15" s="1">
        <v>0</v>
      </c>
      <c r="C15" s="1">
        <f>$B$11</f>
        <v>1</v>
      </c>
      <c r="D15" s="1">
        <f t="shared" ref="D15:D23" si="0">B15/C15</f>
        <v>0</v>
      </c>
      <c r="E15" s="1">
        <f>D15*$D$10</f>
        <v>0</v>
      </c>
      <c r="F15" s="16"/>
    </row>
    <row r="16" spans="1:6" x14ac:dyDescent="0.25">
      <c r="A16">
        <v>2</v>
      </c>
      <c r="B16" s="1">
        <v>0</v>
      </c>
      <c r="C16" s="1">
        <f t="shared" ref="C16:C23" si="1">$B$11</f>
        <v>1</v>
      </c>
      <c r="D16" s="1">
        <f t="shared" si="0"/>
        <v>0</v>
      </c>
      <c r="E16" s="4">
        <f t="shared" ref="E16:E23" si="2">D16*$D$10</f>
        <v>0</v>
      </c>
      <c r="F16" s="16"/>
    </row>
    <row r="17" spans="1:6" x14ac:dyDescent="0.25">
      <c r="A17">
        <v>3</v>
      </c>
      <c r="B17" s="1">
        <v>0</v>
      </c>
      <c r="C17" s="1">
        <f t="shared" si="1"/>
        <v>1</v>
      </c>
      <c r="D17" s="1">
        <f t="shared" si="0"/>
        <v>0</v>
      </c>
      <c r="E17" s="4">
        <f t="shared" si="2"/>
        <v>0</v>
      </c>
      <c r="F17" s="16"/>
    </row>
    <row r="18" spans="1:6" x14ac:dyDescent="0.25">
      <c r="A18">
        <v>4</v>
      </c>
      <c r="B18" s="1">
        <v>0</v>
      </c>
      <c r="C18" s="1">
        <f t="shared" si="1"/>
        <v>1</v>
      </c>
      <c r="D18" s="1">
        <f t="shared" si="0"/>
        <v>0</v>
      </c>
      <c r="E18" s="4">
        <f t="shared" si="2"/>
        <v>0</v>
      </c>
      <c r="F18" s="16"/>
    </row>
    <row r="19" spans="1:6" x14ac:dyDescent="0.25">
      <c r="A19">
        <v>5</v>
      </c>
      <c r="B19" s="1">
        <v>0</v>
      </c>
      <c r="C19" s="1">
        <f t="shared" si="1"/>
        <v>1</v>
      </c>
      <c r="D19" s="1">
        <f t="shared" si="0"/>
        <v>0</v>
      </c>
      <c r="E19" s="4">
        <f t="shared" si="2"/>
        <v>0</v>
      </c>
      <c r="F19" s="16"/>
    </row>
    <row r="20" spans="1:6" x14ac:dyDescent="0.25">
      <c r="A20">
        <v>6</v>
      </c>
      <c r="B20" s="1">
        <v>0</v>
      </c>
      <c r="C20" s="1">
        <f t="shared" si="1"/>
        <v>1</v>
      </c>
      <c r="D20" s="1">
        <f t="shared" si="0"/>
        <v>0</v>
      </c>
      <c r="E20" s="4">
        <f t="shared" si="2"/>
        <v>0</v>
      </c>
      <c r="F20" s="16"/>
    </row>
    <row r="21" spans="1:6" x14ac:dyDescent="0.25">
      <c r="A21">
        <v>7</v>
      </c>
      <c r="B21" s="1">
        <v>0</v>
      </c>
      <c r="C21" s="1">
        <f t="shared" si="1"/>
        <v>1</v>
      </c>
      <c r="D21" s="1">
        <f t="shared" si="0"/>
        <v>0</v>
      </c>
      <c r="E21" s="4">
        <f t="shared" si="2"/>
        <v>0</v>
      </c>
      <c r="F21" s="16"/>
    </row>
    <row r="22" spans="1:6" x14ac:dyDescent="0.25">
      <c r="A22">
        <v>8</v>
      </c>
      <c r="B22" s="1">
        <v>0</v>
      </c>
      <c r="C22" s="1">
        <f t="shared" si="1"/>
        <v>1</v>
      </c>
      <c r="D22" s="1">
        <f t="shared" si="0"/>
        <v>0</v>
      </c>
      <c r="E22" s="4">
        <f t="shared" si="2"/>
        <v>0</v>
      </c>
      <c r="F22" s="16"/>
    </row>
    <row r="23" spans="1:6" x14ac:dyDescent="0.25">
      <c r="A23">
        <v>9</v>
      </c>
      <c r="B23" s="1">
        <v>0</v>
      </c>
      <c r="C23" s="1">
        <f t="shared" si="1"/>
        <v>1</v>
      </c>
      <c r="D23" s="1">
        <f t="shared" si="0"/>
        <v>0</v>
      </c>
      <c r="E23" s="4">
        <f t="shared" si="2"/>
        <v>0</v>
      </c>
      <c r="F23" s="16"/>
    </row>
    <row r="24" spans="1:6" x14ac:dyDescent="0.25">
      <c r="F24" s="16"/>
    </row>
    <row r="25" spans="1:6" x14ac:dyDescent="0.25">
      <c r="A25" t="s">
        <v>21</v>
      </c>
      <c r="B25" s="2" t="s">
        <v>50</v>
      </c>
      <c r="C25" s="14" t="s">
        <v>46</v>
      </c>
      <c r="D25" t="s">
        <v>17</v>
      </c>
      <c r="E25" s="3" t="s">
        <v>51</v>
      </c>
      <c r="F25" s="17" t="s">
        <v>53</v>
      </c>
    </row>
    <row r="26" spans="1:6" x14ac:dyDescent="0.25">
      <c r="A26">
        <v>1</v>
      </c>
      <c r="B26" s="1">
        <v>0</v>
      </c>
      <c r="C26" s="1">
        <f>$C$11</f>
        <v>0.8</v>
      </c>
      <c r="D26" s="1">
        <f t="shared" ref="D26:D34" si="3">B26/C26</f>
        <v>0</v>
      </c>
      <c r="E26" s="1">
        <f>D26*$D$10</f>
        <v>0</v>
      </c>
      <c r="F26" s="16"/>
    </row>
    <row r="27" spans="1:6" x14ac:dyDescent="0.25">
      <c r="A27">
        <v>2</v>
      </c>
      <c r="B27" s="1">
        <v>0</v>
      </c>
      <c r="C27" s="1">
        <f t="shared" ref="C27:C34" si="4">$C$11</f>
        <v>0.8</v>
      </c>
      <c r="D27" s="1">
        <f t="shared" si="3"/>
        <v>0</v>
      </c>
      <c r="E27" s="4">
        <f t="shared" ref="E27:E34" si="5">D27*$D$10</f>
        <v>0</v>
      </c>
      <c r="F27" s="16"/>
    </row>
    <row r="28" spans="1:6" x14ac:dyDescent="0.25">
      <c r="A28">
        <v>3</v>
      </c>
      <c r="B28" s="1">
        <v>0</v>
      </c>
      <c r="C28" s="1">
        <f t="shared" si="4"/>
        <v>0.8</v>
      </c>
      <c r="D28" s="1">
        <f t="shared" si="3"/>
        <v>0</v>
      </c>
      <c r="E28" s="4">
        <f t="shared" si="5"/>
        <v>0</v>
      </c>
      <c r="F28" s="16"/>
    </row>
    <row r="29" spans="1:6" x14ac:dyDescent="0.25">
      <c r="A29">
        <v>4</v>
      </c>
      <c r="B29" s="1">
        <v>0</v>
      </c>
      <c r="C29" s="1">
        <f t="shared" si="4"/>
        <v>0.8</v>
      </c>
      <c r="D29" s="1">
        <f t="shared" si="3"/>
        <v>0</v>
      </c>
      <c r="E29" s="4">
        <f t="shared" si="5"/>
        <v>0</v>
      </c>
      <c r="F29" s="16"/>
    </row>
    <row r="30" spans="1:6" x14ac:dyDescent="0.25">
      <c r="A30">
        <v>5</v>
      </c>
      <c r="B30" s="1">
        <v>0</v>
      </c>
      <c r="C30" s="1">
        <f t="shared" si="4"/>
        <v>0.8</v>
      </c>
      <c r="D30" s="1">
        <f t="shared" si="3"/>
        <v>0</v>
      </c>
      <c r="E30" s="4">
        <f t="shared" si="5"/>
        <v>0</v>
      </c>
    </row>
    <row r="31" spans="1:6" x14ac:dyDescent="0.25">
      <c r="A31">
        <v>6</v>
      </c>
      <c r="B31" s="1">
        <v>0</v>
      </c>
      <c r="C31" s="1">
        <f t="shared" si="4"/>
        <v>0.8</v>
      </c>
      <c r="D31" s="1">
        <f t="shared" si="3"/>
        <v>0</v>
      </c>
      <c r="E31" s="4">
        <f t="shared" si="5"/>
        <v>0</v>
      </c>
    </row>
    <row r="32" spans="1:6" x14ac:dyDescent="0.25">
      <c r="A32">
        <v>7</v>
      </c>
      <c r="B32" s="1">
        <v>0</v>
      </c>
      <c r="C32" s="1">
        <f t="shared" si="4"/>
        <v>0.8</v>
      </c>
      <c r="D32" s="1">
        <f t="shared" si="3"/>
        <v>0</v>
      </c>
      <c r="E32" s="4">
        <f t="shared" si="5"/>
        <v>0</v>
      </c>
    </row>
    <row r="33" spans="1:5" x14ac:dyDescent="0.25">
      <c r="A33">
        <v>8</v>
      </c>
      <c r="B33" s="1">
        <v>0</v>
      </c>
      <c r="C33" s="1">
        <f t="shared" si="4"/>
        <v>0.8</v>
      </c>
      <c r="D33" s="1">
        <f t="shared" si="3"/>
        <v>0</v>
      </c>
      <c r="E33" s="4">
        <f t="shared" si="5"/>
        <v>0</v>
      </c>
    </row>
    <row r="34" spans="1:5" x14ac:dyDescent="0.25">
      <c r="A34">
        <v>9</v>
      </c>
      <c r="B34" s="1">
        <v>0</v>
      </c>
      <c r="C34" s="1">
        <f t="shared" si="4"/>
        <v>0.8</v>
      </c>
      <c r="D34" s="1">
        <f t="shared" si="3"/>
        <v>0</v>
      </c>
      <c r="E34" s="4">
        <f t="shared" si="5"/>
        <v>0</v>
      </c>
    </row>
  </sheetData>
  <conditionalFormatting sqref="E15:E18">
    <cfRule type="cellIs" dxfId="69" priority="11" operator="greaterThan">
      <formula>0.00085</formula>
    </cfRule>
    <cfRule type="cellIs" dxfId="68" priority="12" operator="lessThan">
      <formula>0.0002</formula>
    </cfRule>
  </conditionalFormatting>
  <conditionalFormatting sqref="E26:E29">
    <cfRule type="cellIs" dxfId="67" priority="9" operator="greaterThan">
      <formula>0.00085</formula>
    </cfRule>
    <cfRule type="cellIs" dxfId="66" priority="10" operator="lessThan">
      <formula>0.0002</formula>
    </cfRule>
  </conditionalFormatting>
  <conditionalFormatting sqref="E19:E21">
    <cfRule type="cellIs" dxfId="65" priority="7" operator="greaterThan">
      <formula>0.00085</formula>
    </cfRule>
    <cfRule type="cellIs" dxfId="64" priority="8" operator="lessThan">
      <formula>0.0002</formula>
    </cfRule>
  </conditionalFormatting>
  <conditionalFormatting sqref="E22:E23">
    <cfRule type="cellIs" dxfId="63" priority="5" operator="greaterThan">
      <formula>0.00085</formula>
    </cfRule>
    <cfRule type="cellIs" dxfId="62" priority="6" operator="lessThan">
      <formula>0.0002</formula>
    </cfRule>
  </conditionalFormatting>
  <conditionalFormatting sqref="E30:E31">
    <cfRule type="cellIs" dxfId="61" priority="3" operator="greaterThan">
      <formula>0.00085</formula>
    </cfRule>
    <cfRule type="cellIs" dxfId="60" priority="4" operator="lessThan">
      <formula>0.0002</formula>
    </cfRule>
  </conditionalFormatting>
  <conditionalFormatting sqref="E32:E34">
    <cfRule type="cellIs" dxfId="59" priority="1" operator="greaterThan">
      <formula>0.00085</formula>
    </cfRule>
    <cfRule type="cellIs" dxfId="58" priority="2" operator="lessThan">
      <formula>0.0002</formula>
    </cfRule>
  </conditionalFormatting>
  <hyperlinks>
    <hyperlink ref="C5" r:id="rId1" xr:uid="{EFCB9B63-21C8-4799-BD8D-B9B9EFF9BA1C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C699-13D2-4139-BA91-D176834FD11E}">
  <dimension ref="A1:H45"/>
  <sheetViews>
    <sheetView topLeftCell="C1" workbookViewId="0">
      <selection activeCell="E37" sqref="E37"/>
    </sheetView>
  </sheetViews>
  <sheetFormatPr baseColWidth="10" defaultRowHeight="15" x14ac:dyDescent="0.25"/>
  <cols>
    <col min="1" max="1" width="10.28515625" bestFit="1" customWidth="1"/>
    <col min="2" max="2" width="25" bestFit="1" customWidth="1"/>
    <col min="3" max="3" width="28.85546875" customWidth="1"/>
    <col min="4" max="4" width="18.85546875" bestFit="1" customWidth="1"/>
    <col min="5" max="5" width="28" bestFit="1" customWidth="1"/>
  </cols>
  <sheetData>
    <row r="1" spans="1:8" x14ac:dyDescent="0.25">
      <c r="A1" t="s">
        <v>27</v>
      </c>
      <c r="B1" t="s">
        <v>28</v>
      </c>
      <c r="C1" t="s">
        <v>39</v>
      </c>
    </row>
    <row r="2" spans="1:8" x14ac:dyDescent="0.25">
      <c r="A2" t="s">
        <v>32</v>
      </c>
      <c r="B2" t="s">
        <v>31</v>
      </c>
      <c r="C2" t="s">
        <v>43</v>
      </c>
    </row>
    <row r="3" spans="1:8" x14ac:dyDescent="0.25">
      <c r="A3" t="s">
        <v>30</v>
      </c>
      <c r="B3" t="s">
        <v>33</v>
      </c>
      <c r="C3" t="s">
        <v>42</v>
      </c>
    </row>
    <row r="4" spans="1:8" x14ac:dyDescent="0.25">
      <c r="A4" t="s">
        <v>54</v>
      </c>
      <c r="B4" t="s">
        <v>64</v>
      </c>
      <c r="C4" t="s">
        <v>43</v>
      </c>
    </row>
    <row r="5" spans="1:8" x14ac:dyDescent="0.25">
      <c r="A5" t="s">
        <v>26</v>
      </c>
      <c r="B5" t="s">
        <v>29</v>
      </c>
      <c r="C5" s="20" t="s">
        <v>40</v>
      </c>
    </row>
    <row r="6" spans="1:8" x14ac:dyDescent="0.25">
      <c r="A6" t="s">
        <v>34</v>
      </c>
      <c r="B6" t="s">
        <v>35</v>
      </c>
      <c r="C6" t="s">
        <v>41</v>
      </c>
    </row>
    <row r="7" spans="1:8" x14ac:dyDescent="0.25">
      <c r="A7" t="s">
        <v>36</v>
      </c>
      <c r="B7" t="s">
        <v>37</v>
      </c>
      <c r="C7" t="s">
        <v>41</v>
      </c>
    </row>
    <row r="9" spans="1:8" x14ac:dyDescent="0.25">
      <c r="A9" t="s">
        <v>26</v>
      </c>
      <c r="B9" s="14" t="s">
        <v>47</v>
      </c>
      <c r="C9" s="14" t="s">
        <v>46</v>
      </c>
      <c r="D9" t="s">
        <v>18</v>
      </c>
      <c r="E9" s="14" t="s">
        <v>75</v>
      </c>
    </row>
    <row r="10" spans="1:8" x14ac:dyDescent="0.25">
      <c r="B10" s="1">
        <f>Stocksolutions!D20</f>
        <v>0.9</v>
      </c>
      <c r="C10" s="1">
        <f>Stocksolutions!D14</f>
        <v>0.31430000000000002</v>
      </c>
      <c r="D10">
        <v>8.5000000000000006E-3</v>
      </c>
      <c r="E10" s="1">
        <f>Stocksolutions!D54</f>
        <v>3.5000000000000003E-2</v>
      </c>
    </row>
    <row r="11" spans="1:8" x14ac:dyDescent="0.25">
      <c r="B11" s="1">
        <f>Stocksolutions!D21</f>
        <v>1</v>
      </c>
      <c r="C11" s="1">
        <f>Stocksolutions!D15</f>
        <v>0.8</v>
      </c>
    </row>
    <row r="12" spans="1:8" x14ac:dyDescent="0.25">
      <c r="B12" s="1">
        <f>Stocksolutions!D22</f>
        <v>0.8</v>
      </c>
      <c r="C12" s="1"/>
    </row>
    <row r="14" spans="1:8" x14ac:dyDescent="0.25">
      <c r="A14" t="s">
        <v>21</v>
      </c>
      <c r="B14" s="2" t="s">
        <v>48</v>
      </c>
      <c r="C14" s="14" t="s">
        <v>47</v>
      </c>
      <c r="D14" t="s">
        <v>17</v>
      </c>
      <c r="E14" s="3" t="s">
        <v>49</v>
      </c>
      <c r="F14" s="3" t="s">
        <v>52</v>
      </c>
      <c r="G14" t="s">
        <v>83</v>
      </c>
      <c r="H14" t="s">
        <v>84</v>
      </c>
    </row>
    <row r="15" spans="1:8" x14ac:dyDescent="0.25">
      <c r="A15">
        <v>1</v>
      </c>
      <c r="B15" s="1">
        <v>4.58E-2</v>
      </c>
      <c r="C15" s="1">
        <f>$B$12</f>
        <v>0.8</v>
      </c>
      <c r="D15" s="1">
        <f t="shared" ref="D15:D23" si="0">B15/C15</f>
        <v>5.7249999999999995E-2</v>
      </c>
      <c r="E15" s="1">
        <f>D15*$D$10</f>
        <v>4.8662499999999997E-4</v>
      </c>
      <c r="F15" s="16">
        <v>9.1999999999999993</v>
      </c>
      <c r="G15" s="1">
        <f>B15*$D$10</f>
        <v>3.8930000000000003E-4</v>
      </c>
      <c r="H15" s="6">
        <f>G15*1000000</f>
        <v>389.3</v>
      </c>
    </row>
    <row r="16" spans="1:8" x14ac:dyDescent="0.25">
      <c r="A16">
        <v>2</v>
      </c>
      <c r="B16" s="1">
        <v>4.4999999999999998E-2</v>
      </c>
      <c r="C16" s="1">
        <f>$B$12</f>
        <v>0.8</v>
      </c>
      <c r="D16" s="1">
        <f t="shared" si="0"/>
        <v>5.6249999999999994E-2</v>
      </c>
      <c r="E16" s="4">
        <f t="shared" ref="E16:E23" si="1">D16*$D$10</f>
        <v>4.7812499999999998E-4</v>
      </c>
      <c r="F16" s="16">
        <v>8.6</v>
      </c>
      <c r="G16" s="1">
        <f t="shared" ref="G16:G20" si="2">B16*$D$10</f>
        <v>3.8250000000000003E-4</v>
      </c>
      <c r="H16" s="6">
        <f t="shared" ref="H16:H20" si="3">G16*1000000</f>
        <v>382.5</v>
      </c>
    </row>
    <row r="17" spans="1:8" x14ac:dyDescent="0.25">
      <c r="A17">
        <v>3</v>
      </c>
      <c r="B17" s="1">
        <v>0.1</v>
      </c>
      <c r="C17" s="1">
        <f t="shared" ref="C17:C23" si="4">$B$11</f>
        <v>1</v>
      </c>
      <c r="D17" s="1">
        <f t="shared" si="0"/>
        <v>0.1</v>
      </c>
      <c r="E17" s="4">
        <f t="shared" si="1"/>
        <v>8.5000000000000006E-4</v>
      </c>
      <c r="F17" s="16">
        <v>8.6</v>
      </c>
      <c r="G17" s="1">
        <f t="shared" si="2"/>
        <v>8.5000000000000006E-4</v>
      </c>
      <c r="H17" s="6">
        <f t="shared" si="3"/>
        <v>850.00000000000011</v>
      </c>
    </row>
    <row r="18" spans="1:8" x14ac:dyDescent="0.25">
      <c r="A18">
        <v>4</v>
      </c>
      <c r="B18" s="1">
        <v>9.5600000000000004E-2</v>
      </c>
      <c r="C18" s="1">
        <f t="shared" si="4"/>
        <v>1</v>
      </c>
      <c r="D18" s="1">
        <f t="shared" si="0"/>
        <v>9.5600000000000004E-2</v>
      </c>
      <c r="E18" s="4">
        <f t="shared" si="1"/>
        <v>8.1260000000000013E-4</v>
      </c>
      <c r="F18" s="16">
        <v>7.5</v>
      </c>
      <c r="G18" s="1">
        <f t="shared" si="2"/>
        <v>8.1260000000000013E-4</v>
      </c>
      <c r="H18" s="6">
        <f t="shared" si="3"/>
        <v>812.60000000000014</v>
      </c>
    </row>
    <row r="19" spans="1:8" x14ac:dyDescent="0.25">
      <c r="A19">
        <v>5</v>
      </c>
      <c r="B19" s="1">
        <v>0.09</v>
      </c>
      <c r="C19" s="1">
        <f t="shared" si="4"/>
        <v>1</v>
      </c>
      <c r="D19" s="1">
        <f t="shared" si="0"/>
        <v>0.09</v>
      </c>
      <c r="E19" s="4">
        <f t="shared" si="1"/>
        <v>7.6500000000000005E-4</v>
      </c>
      <c r="F19" s="16">
        <v>7</v>
      </c>
      <c r="G19" s="1">
        <f t="shared" si="2"/>
        <v>7.6500000000000005E-4</v>
      </c>
      <c r="H19" s="6">
        <f t="shared" si="3"/>
        <v>765</v>
      </c>
    </row>
    <row r="20" spans="1:8" x14ac:dyDescent="0.25">
      <c r="A20">
        <v>6</v>
      </c>
      <c r="B20" s="1">
        <v>8.2000000000000003E-2</v>
      </c>
      <c r="C20" s="1">
        <f t="shared" si="4"/>
        <v>1</v>
      </c>
      <c r="D20" s="1">
        <f t="shared" si="0"/>
        <v>8.2000000000000003E-2</v>
      </c>
      <c r="E20" s="4">
        <f t="shared" si="1"/>
        <v>6.9700000000000003E-4</v>
      </c>
      <c r="F20" s="16">
        <v>6</v>
      </c>
      <c r="G20" s="1">
        <f t="shared" si="2"/>
        <v>6.9700000000000003E-4</v>
      </c>
      <c r="H20" s="6">
        <f t="shared" si="3"/>
        <v>697</v>
      </c>
    </row>
    <row r="21" spans="1:8" x14ac:dyDescent="0.25">
      <c r="A21">
        <v>7</v>
      </c>
      <c r="B21" s="1">
        <v>0</v>
      </c>
      <c r="C21" s="1">
        <f t="shared" si="4"/>
        <v>1</v>
      </c>
      <c r="D21" s="1">
        <f t="shared" si="0"/>
        <v>0</v>
      </c>
      <c r="E21" s="4">
        <f t="shared" si="1"/>
        <v>0</v>
      </c>
      <c r="F21" s="16"/>
    </row>
    <row r="22" spans="1:8" x14ac:dyDescent="0.25">
      <c r="A22">
        <v>8</v>
      </c>
      <c r="B22" s="1">
        <v>0</v>
      </c>
      <c r="C22" s="1">
        <f t="shared" si="4"/>
        <v>1</v>
      </c>
      <c r="D22" s="1">
        <f t="shared" si="0"/>
        <v>0</v>
      </c>
      <c r="E22" s="4">
        <f t="shared" si="1"/>
        <v>0</v>
      </c>
      <c r="F22" s="16"/>
    </row>
    <row r="23" spans="1:8" x14ac:dyDescent="0.25">
      <c r="A23">
        <v>9</v>
      </c>
      <c r="B23" s="1">
        <v>0</v>
      </c>
      <c r="C23" s="1">
        <f t="shared" si="4"/>
        <v>1</v>
      </c>
      <c r="D23" s="1">
        <f t="shared" si="0"/>
        <v>0</v>
      </c>
      <c r="E23" s="4">
        <f t="shared" si="1"/>
        <v>0</v>
      </c>
      <c r="F23" s="16"/>
    </row>
    <row r="24" spans="1:8" x14ac:dyDescent="0.25">
      <c r="F24" s="16"/>
    </row>
    <row r="25" spans="1:8" x14ac:dyDescent="0.25">
      <c r="A25" t="s">
        <v>21</v>
      </c>
      <c r="B25" s="2" t="s">
        <v>50</v>
      </c>
      <c r="C25" s="14" t="s">
        <v>46</v>
      </c>
      <c r="D25" t="s">
        <v>17</v>
      </c>
      <c r="E25" s="3" t="s">
        <v>51</v>
      </c>
      <c r="F25" s="17" t="s">
        <v>53</v>
      </c>
    </row>
    <row r="26" spans="1:8" x14ac:dyDescent="0.25">
      <c r="A26">
        <v>1</v>
      </c>
      <c r="B26" s="1">
        <v>4.58E-2</v>
      </c>
      <c r="C26" s="1">
        <f>$C$11</f>
        <v>0.8</v>
      </c>
      <c r="D26" s="1">
        <f t="shared" ref="D26:D34" si="5">B26/C26</f>
        <v>5.7249999999999995E-2</v>
      </c>
      <c r="E26" s="1">
        <f>D26*$D$10</f>
        <v>4.8662499999999997E-4</v>
      </c>
      <c r="F26" s="16"/>
      <c r="G26" s="1">
        <f>B26*$D$10</f>
        <v>3.8930000000000003E-4</v>
      </c>
      <c r="H26" s="6">
        <f>G26*1000000</f>
        <v>389.3</v>
      </c>
    </row>
    <row r="27" spans="1:8" x14ac:dyDescent="0.25">
      <c r="A27">
        <v>2</v>
      </c>
      <c r="B27" s="1">
        <v>4.4999999999999998E-2</v>
      </c>
      <c r="C27" s="1">
        <f t="shared" ref="C27:C34" si="6">$C$11</f>
        <v>0.8</v>
      </c>
      <c r="D27" s="1">
        <f t="shared" si="5"/>
        <v>5.6249999999999994E-2</v>
      </c>
      <c r="E27" s="4">
        <f t="shared" ref="E27:E34" si="7">D27*$D$10</f>
        <v>4.7812499999999998E-4</v>
      </c>
      <c r="F27" s="16"/>
      <c r="G27" s="1">
        <f t="shared" ref="G27:G31" si="8">B27*$D$10</f>
        <v>3.8250000000000003E-4</v>
      </c>
      <c r="H27" s="6">
        <f t="shared" ref="H27:H31" si="9">G27*1000000</f>
        <v>382.5</v>
      </c>
    </row>
    <row r="28" spans="1:8" x14ac:dyDescent="0.25">
      <c r="A28">
        <v>3</v>
      </c>
      <c r="B28" s="1">
        <v>0</v>
      </c>
      <c r="C28" s="1">
        <f t="shared" si="6"/>
        <v>0.8</v>
      </c>
      <c r="D28" s="1">
        <f t="shared" si="5"/>
        <v>0</v>
      </c>
      <c r="E28" s="4">
        <f t="shared" si="7"/>
        <v>0</v>
      </c>
      <c r="F28" s="16"/>
      <c r="G28" s="1">
        <f t="shared" si="8"/>
        <v>0</v>
      </c>
      <c r="H28" s="6">
        <f t="shared" si="9"/>
        <v>0</v>
      </c>
    </row>
    <row r="29" spans="1:8" x14ac:dyDescent="0.25">
      <c r="A29">
        <v>4</v>
      </c>
      <c r="B29" s="1">
        <v>0</v>
      </c>
      <c r="C29" s="1">
        <f t="shared" si="6"/>
        <v>0.8</v>
      </c>
      <c r="D29" s="1">
        <f t="shared" si="5"/>
        <v>0</v>
      </c>
      <c r="E29" s="4">
        <f t="shared" si="7"/>
        <v>0</v>
      </c>
      <c r="F29" s="16"/>
      <c r="G29" s="1">
        <f t="shared" si="8"/>
        <v>0</v>
      </c>
      <c r="H29" s="6">
        <f t="shared" si="9"/>
        <v>0</v>
      </c>
    </row>
    <row r="30" spans="1:8" x14ac:dyDescent="0.25">
      <c r="A30">
        <v>5</v>
      </c>
      <c r="B30" s="1">
        <v>0</v>
      </c>
      <c r="C30" s="1">
        <f t="shared" si="6"/>
        <v>0.8</v>
      </c>
      <c r="D30" s="1">
        <f t="shared" si="5"/>
        <v>0</v>
      </c>
      <c r="E30" s="4">
        <f t="shared" si="7"/>
        <v>0</v>
      </c>
      <c r="G30" s="1">
        <f t="shared" si="8"/>
        <v>0</v>
      </c>
      <c r="H30" s="6">
        <f t="shared" si="9"/>
        <v>0</v>
      </c>
    </row>
    <row r="31" spans="1:8" x14ac:dyDescent="0.25">
      <c r="A31">
        <v>6</v>
      </c>
      <c r="B31" s="1">
        <v>0</v>
      </c>
      <c r="C31" s="1">
        <f t="shared" si="6"/>
        <v>0.8</v>
      </c>
      <c r="D31" s="1">
        <f t="shared" si="5"/>
        <v>0</v>
      </c>
      <c r="E31" s="4">
        <f t="shared" si="7"/>
        <v>0</v>
      </c>
      <c r="G31" s="1">
        <f t="shared" si="8"/>
        <v>0</v>
      </c>
      <c r="H31" s="6">
        <f t="shared" si="9"/>
        <v>0</v>
      </c>
    </row>
    <row r="32" spans="1:8" x14ac:dyDescent="0.25">
      <c r="A32">
        <v>7</v>
      </c>
      <c r="B32" s="1">
        <v>0</v>
      </c>
      <c r="C32" s="1">
        <f t="shared" si="6"/>
        <v>0.8</v>
      </c>
      <c r="D32" s="1">
        <f t="shared" si="5"/>
        <v>0</v>
      </c>
      <c r="E32" s="4">
        <f t="shared" si="7"/>
        <v>0</v>
      </c>
    </row>
    <row r="33" spans="1:8" x14ac:dyDescent="0.25">
      <c r="A33">
        <v>8</v>
      </c>
      <c r="B33" s="1">
        <v>0</v>
      </c>
      <c r="C33" s="1">
        <f t="shared" si="6"/>
        <v>0.8</v>
      </c>
      <c r="D33" s="1">
        <f t="shared" si="5"/>
        <v>0</v>
      </c>
      <c r="E33" s="4">
        <f t="shared" si="7"/>
        <v>0</v>
      </c>
    </row>
    <row r="34" spans="1:8" x14ac:dyDescent="0.25">
      <c r="A34">
        <v>9</v>
      </c>
      <c r="B34" s="1">
        <v>0</v>
      </c>
      <c r="C34" s="1">
        <f t="shared" si="6"/>
        <v>0.8</v>
      </c>
      <c r="D34" s="1">
        <f t="shared" si="5"/>
        <v>0</v>
      </c>
      <c r="E34" s="4">
        <f t="shared" si="7"/>
        <v>0</v>
      </c>
    </row>
    <row r="36" spans="1:8" x14ac:dyDescent="0.25">
      <c r="A36" t="s">
        <v>21</v>
      </c>
      <c r="B36" s="2" t="s">
        <v>74</v>
      </c>
      <c r="C36" s="14" t="s">
        <v>75</v>
      </c>
      <c r="D36" t="s">
        <v>17</v>
      </c>
      <c r="E36" s="3" t="s">
        <v>51</v>
      </c>
      <c r="F36" s="17" t="s">
        <v>53</v>
      </c>
    </row>
    <row r="37" spans="1:8" x14ac:dyDescent="0.25">
      <c r="A37">
        <v>1</v>
      </c>
      <c r="B37" s="1">
        <v>8.5000000000000006E-3</v>
      </c>
      <c r="C37" s="1">
        <f>$E$10</f>
        <v>3.5000000000000003E-2</v>
      </c>
      <c r="D37" s="1">
        <f t="shared" ref="D37:D45" si="10">B37/C37</f>
        <v>0.24285714285714285</v>
      </c>
      <c r="E37" s="4">
        <f>D37*$D$10</f>
        <v>2.0642857142857142E-3</v>
      </c>
      <c r="F37" s="16"/>
      <c r="G37" s="1">
        <f>B37*$D$10</f>
        <v>7.2250000000000008E-5</v>
      </c>
      <c r="H37" s="6">
        <f>G37*1000000</f>
        <v>72.250000000000014</v>
      </c>
    </row>
    <row r="38" spans="1:8" x14ac:dyDescent="0.25">
      <c r="A38">
        <v>2</v>
      </c>
      <c r="B38" s="1">
        <v>9.9000000000000008E-3</v>
      </c>
      <c r="C38" s="1">
        <f t="shared" ref="C38:C45" si="11">$E$10</f>
        <v>3.5000000000000003E-2</v>
      </c>
      <c r="D38" s="1">
        <f t="shared" si="10"/>
        <v>0.28285714285714286</v>
      </c>
      <c r="E38" s="4">
        <f t="shared" ref="E38:E45" si="12">D38*$D$10</f>
        <v>2.4042857142857147E-3</v>
      </c>
      <c r="F38" s="16"/>
      <c r="G38" s="1">
        <f t="shared" ref="G38:G42" si="13">B38*$D$10</f>
        <v>8.4150000000000013E-5</v>
      </c>
      <c r="H38" s="6">
        <f t="shared" ref="H38:H42" si="14">G38*1000000</f>
        <v>84.15</v>
      </c>
    </row>
    <row r="39" spans="1:8" x14ac:dyDescent="0.25">
      <c r="A39">
        <v>3</v>
      </c>
      <c r="B39" s="1">
        <v>0</v>
      </c>
      <c r="C39" s="1">
        <f t="shared" si="11"/>
        <v>3.5000000000000003E-2</v>
      </c>
      <c r="D39" s="1">
        <f t="shared" si="10"/>
        <v>0</v>
      </c>
      <c r="E39" s="4">
        <f t="shared" si="12"/>
        <v>0</v>
      </c>
      <c r="F39" s="16"/>
      <c r="G39" s="1">
        <f t="shared" si="13"/>
        <v>0</v>
      </c>
      <c r="H39" s="6">
        <f t="shared" si="14"/>
        <v>0</v>
      </c>
    </row>
    <row r="40" spans="1:8" x14ac:dyDescent="0.25">
      <c r="A40">
        <v>4</v>
      </c>
      <c r="B40" s="1">
        <v>4.4000000000000003E-3</v>
      </c>
      <c r="C40" s="1">
        <f t="shared" si="11"/>
        <v>3.5000000000000003E-2</v>
      </c>
      <c r="D40" s="1">
        <f t="shared" si="10"/>
        <v>0.12571428571428572</v>
      </c>
      <c r="E40" s="4">
        <f t="shared" si="12"/>
        <v>1.0685714285714287E-3</v>
      </c>
      <c r="F40" s="16"/>
      <c r="G40" s="1">
        <f t="shared" si="13"/>
        <v>3.7400000000000008E-5</v>
      </c>
      <c r="H40" s="6">
        <f t="shared" si="14"/>
        <v>37.400000000000006</v>
      </c>
    </row>
    <row r="41" spans="1:8" x14ac:dyDescent="0.25">
      <c r="A41">
        <v>5</v>
      </c>
      <c r="B41" s="1">
        <v>0.01</v>
      </c>
      <c r="C41" s="1">
        <f t="shared" si="11"/>
        <v>3.5000000000000003E-2</v>
      </c>
      <c r="D41" s="1">
        <f t="shared" si="10"/>
        <v>0.2857142857142857</v>
      </c>
      <c r="E41" s="4">
        <f t="shared" si="12"/>
        <v>2.4285714285714288E-3</v>
      </c>
      <c r="G41" s="1">
        <f t="shared" si="13"/>
        <v>8.5000000000000006E-5</v>
      </c>
      <c r="H41" s="6">
        <f t="shared" si="14"/>
        <v>85</v>
      </c>
    </row>
    <row r="42" spans="1:8" x14ac:dyDescent="0.25">
      <c r="A42">
        <v>6</v>
      </c>
      <c r="B42" s="1">
        <v>1.7999999999999999E-2</v>
      </c>
      <c r="C42" s="1">
        <f t="shared" si="11"/>
        <v>3.5000000000000003E-2</v>
      </c>
      <c r="D42" s="1">
        <f t="shared" si="10"/>
        <v>0.51428571428571423</v>
      </c>
      <c r="E42" s="4">
        <f t="shared" si="12"/>
        <v>4.3714285714285712E-3</v>
      </c>
      <c r="G42" s="1">
        <f t="shared" si="13"/>
        <v>1.5300000000000001E-4</v>
      </c>
      <c r="H42" s="6">
        <f t="shared" si="14"/>
        <v>153</v>
      </c>
    </row>
    <row r="43" spans="1:8" x14ac:dyDescent="0.25">
      <c r="A43">
        <v>7</v>
      </c>
      <c r="B43" s="1">
        <v>0</v>
      </c>
      <c r="C43" s="1">
        <f t="shared" si="11"/>
        <v>3.5000000000000003E-2</v>
      </c>
      <c r="D43" s="1">
        <f t="shared" si="10"/>
        <v>0</v>
      </c>
      <c r="E43" s="4">
        <f t="shared" si="12"/>
        <v>0</v>
      </c>
    </row>
    <row r="44" spans="1:8" x14ac:dyDescent="0.25">
      <c r="A44">
        <v>8</v>
      </c>
      <c r="B44" s="1">
        <v>0</v>
      </c>
      <c r="C44" s="1">
        <f t="shared" si="11"/>
        <v>3.5000000000000003E-2</v>
      </c>
      <c r="D44" s="1">
        <f t="shared" si="10"/>
        <v>0</v>
      </c>
      <c r="E44" s="4">
        <f t="shared" si="12"/>
        <v>0</v>
      </c>
    </row>
    <row r="45" spans="1:8" x14ac:dyDescent="0.25">
      <c r="A45">
        <v>9</v>
      </c>
      <c r="B45" s="1">
        <v>0</v>
      </c>
      <c r="C45" s="1">
        <f t="shared" si="11"/>
        <v>3.5000000000000003E-2</v>
      </c>
      <c r="D45" s="1">
        <f t="shared" si="10"/>
        <v>0</v>
      </c>
      <c r="E45" s="4">
        <f t="shared" si="12"/>
        <v>0</v>
      </c>
    </row>
  </sheetData>
  <conditionalFormatting sqref="E15:E18">
    <cfRule type="cellIs" dxfId="57" priority="17" operator="greaterThan">
      <formula>0.00085</formula>
    </cfRule>
    <cfRule type="cellIs" dxfId="56" priority="18" operator="lessThan">
      <formula>0.0002</formula>
    </cfRule>
  </conditionalFormatting>
  <conditionalFormatting sqref="E26:E29">
    <cfRule type="cellIs" dxfId="55" priority="15" operator="greaterThan">
      <formula>0.00085</formula>
    </cfRule>
    <cfRule type="cellIs" dxfId="54" priority="16" operator="lessThan">
      <formula>0.0002</formula>
    </cfRule>
  </conditionalFormatting>
  <conditionalFormatting sqref="E19:E21">
    <cfRule type="cellIs" dxfId="53" priority="13" operator="greaterThan">
      <formula>0.00085</formula>
    </cfRule>
    <cfRule type="cellIs" dxfId="52" priority="14" operator="lessThan">
      <formula>0.0002</formula>
    </cfRule>
  </conditionalFormatting>
  <conditionalFormatting sqref="E22:E23">
    <cfRule type="cellIs" dxfId="51" priority="11" operator="greaterThan">
      <formula>0.00085</formula>
    </cfRule>
    <cfRule type="cellIs" dxfId="50" priority="12" operator="lessThan">
      <formula>0.0002</formula>
    </cfRule>
  </conditionalFormatting>
  <conditionalFormatting sqref="E30:E31">
    <cfRule type="cellIs" dxfId="49" priority="9" operator="greaterThan">
      <formula>0.00085</formula>
    </cfRule>
    <cfRule type="cellIs" dxfId="48" priority="10" operator="lessThan">
      <formula>0.0002</formula>
    </cfRule>
  </conditionalFormatting>
  <conditionalFormatting sqref="E32:E34">
    <cfRule type="cellIs" dxfId="47" priority="7" operator="greaterThan">
      <formula>0.00085</formula>
    </cfRule>
    <cfRule type="cellIs" dxfId="46" priority="8" operator="lessThan">
      <formula>0.0002</formula>
    </cfRule>
  </conditionalFormatting>
  <conditionalFormatting sqref="E37:E40">
    <cfRule type="cellIs" dxfId="45" priority="5" operator="greaterThan">
      <formula>0.00085</formula>
    </cfRule>
    <cfRule type="cellIs" dxfId="44" priority="6" operator="lessThan">
      <formula>0.0002</formula>
    </cfRule>
  </conditionalFormatting>
  <conditionalFormatting sqref="E41:E42">
    <cfRule type="cellIs" dxfId="43" priority="3" operator="greaterThan">
      <formula>0.00085</formula>
    </cfRule>
    <cfRule type="cellIs" dxfId="42" priority="4" operator="lessThan">
      <formula>0.0002</formula>
    </cfRule>
  </conditionalFormatting>
  <conditionalFormatting sqref="E43:E45">
    <cfRule type="cellIs" dxfId="41" priority="1" operator="greaterThan">
      <formula>0.00085</formula>
    </cfRule>
    <cfRule type="cellIs" dxfId="40" priority="2" operator="lessThan">
      <formula>0.0002</formula>
    </cfRule>
  </conditionalFormatting>
  <hyperlinks>
    <hyperlink ref="C5" r:id="rId1" xr:uid="{BA04ABF4-D9DA-4CB2-8D08-05D52FCC217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B056-1D84-4E37-99C3-CA57C2D4FFC4}">
  <dimension ref="A1:F35"/>
  <sheetViews>
    <sheetView workbookViewId="0">
      <selection activeCell="B33" sqref="B33"/>
    </sheetView>
  </sheetViews>
  <sheetFormatPr baseColWidth="10" defaultRowHeight="15" x14ac:dyDescent="0.25"/>
  <cols>
    <col min="2" max="2" width="28.28515625" bestFit="1" customWidth="1"/>
    <col min="3" max="3" width="27.5703125" customWidth="1"/>
    <col min="5" max="5" width="27.85546875" bestFit="1" customWidth="1"/>
  </cols>
  <sheetData>
    <row r="1" spans="1:6" x14ac:dyDescent="0.25">
      <c r="A1" t="s">
        <v>27</v>
      </c>
      <c r="B1" t="s">
        <v>28</v>
      </c>
      <c r="C1" t="s">
        <v>39</v>
      </c>
    </row>
    <row r="2" spans="1:6" x14ac:dyDescent="0.25">
      <c r="A2" t="s">
        <v>32</v>
      </c>
      <c r="B2" t="s">
        <v>31</v>
      </c>
      <c r="C2" t="s">
        <v>43</v>
      </c>
    </row>
    <row r="3" spans="1:6" x14ac:dyDescent="0.25">
      <c r="A3" t="s">
        <v>30</v>
      </c>
      <c r="B3" t="s">
        <v>33</v>
      </c>
      <c r="C3" t="s">
        <v>42</v>
      </c>
    </row>
    <row r="4" spans="1:6" x14ac:dyDescent="0.25">
      <c r="A4" t="s">
        <v>54</v>
      </c>
      <c r="B4" t="s">
        <v>64</v>
      </c>
      <c r="C4" t="s">
        <v>43</v>
      </c>
    </row>
    <row r="5" spans="1:6" x14ac:dyDescent="0.25">
      <c r="A5" t="s">
        <v>26</v>
      </c>
      <c r="B5" t="s">
        <v>29</v>
      </c>
      <c r="C5" t="s">
        <v>40</v>
      </c>
    </row>
    <row r="6" spans="1:6" x14ac:dyDescent="0.25">
      <c r="A6" t="s">
        <v>34</v>
      </c>
      <c r="B6" t="s">
        <v>35</v>
      </c>
      <c r="C6" t="s">
        <v>41</v>
      </c>
    </row>
    <row r="7" spans="1:6" x14ac:dyDescent="0.25">
      <c r="A7" t="s">
        <v>36</v>
      </c>
      <c r="B7" t="s">
        <v>37</v>
      </c>
      <c r="C7" t="s">
        <v>41</v>
      </c>
    </row>
    <row r="9" spans="1:6" x14ac:dyDescent="0.25">
      <c r="A9" t="s">
        <v>34</v>
      </c>
      <c r="B9" s="14" t="s">
        <v>58</v>
      </c>
      <c r="C9" s="14" t="s">
        <v>59</v>
      </c>
      <c r="D9" t="s">
        <v>18</v>
      </c>
    </row>
    <row r="10" spans="1:6" x14ac:dyDescent="0.25">
      <c r="B10" s="1">
        <f>Stocksolutions!D20</f>
        <v>0.9</v>
      </c>
      <c r="C10" s="1">
        <f>Stocksolutions!D48</f>
        <v>0.55000000000000004</v>
      </c>
      <c r="D10">
        <v>8.5000000000000006E-3</v>
      </c>
    </row>
    <row r="11" spans="1:6" x14ac:dyDescent="0.25">
      <c r="B11" s="1"/>
      <c r="C11" s="1"/>
    </row>
    <row r="12" spans="1:6" x14ac:dyDescent="0.25">
      <c r="B12" s="1"/>
      <c r="C12" s="1"/>
    </row>
    <row r="14" spans="1:6" x14ac:dyDescent="0.25">
      <c r="A14" t="s">
        <v>21</v>
      </c>
      <c r="B14" s="2" t="s">
        <v>60</v>
      </c>
      <c r="C14" s="14" t="s">
        <v>58</v>
      </c>
      <c r="D14" t="s">
        <v>17</v>
      </c>
      <c r="E14" s="3" t="s">
        <v>62</v>
      </c>
      <c r="F14" s="3" t="s">
        <v>52</v>
      </c>
    </row>
    <row r="15" spans="1:6" x14ac:dyDescent="0.25">
      <c r="A15">
        <v>1</v>
      </c>
      <c r="B15" s="1">
        <v>0</v>
      </c>
      <c r="C15" s="1">
        <f>B10</f>
        <v>0.9</v>
      </c>
      <c r="D15" s="1">
        <f t="shared" ref="D15:D23" si="0">B15/C15</f>
        <v>0</v>
      </c>
      <c r="E15" s="1">
        <f>D15*$D$10</f>
        <v>0</v>
      </c>
      <c r="F15" s="16"/>
    </row>
    <row r="16" spans="1:6" x14ac:dyDescent="0.25">
      <c r="A16">
        <v>2</v>
      </c>
      <c r="B16" s="1">
        <v>0</v>
      </c>
      <c r="C16" s="1">
        <f>$B$10</f>
        <v>0.9</v>
      </c>
      <c r="D16" s="1">
        <f t="shared" si="0"/>
        <v>0</v>
      </c>
      <c r="E16" s="4">
        <f t="shared" ref="E16:E23" si="1">D16*$D$10</f>
        <v>0</v>
      </c>
      <c r="F16" s="16"/>
    </row>
    <row r="17" spans="1:6" x14ac:dyDescent="0.25">
      <c r="A17">
        <v>3</v>
      </c>
      <c r="B17" s="1">
        <v>0</v>
      </c>
      <c r="C17" s="1">
        <f t="shared" ref="C17:C23" si="2">$B$10</f>
        <v>0.9</v>
      </c>
      <c r="D17" s="1">
        <f t="shared" si="0"/>
        <v>0</v>
      </c>
      <c r="E17" s="4">
        <f t="shared" si="1"/>
        <v>0</v>
      </c>
      <c r="F17" s="16"/>
    </row>
    <row r="18" spans="1:6" x14ac:dyDescent="0.25">
      <c r="A18">
        <v>4</v>
      </c>
      <c r="B18" s="1">
        <v>0</v>
      </c>
      <c r="C18" s="1">
        <f t="shared" si="2"/>
        <v>0.9</v>
      </c>
      <c r="D18" s="1">
        <f t="shared" si="0"/>
        <v>0</v>
      </c>
      <c r="E18" s="4">
        <f t="shared" si="1"/>
        <v>0</v>
      </c>
      <c r="F18" s="16"/>
    </row>
    <row r="19" spans="1:6" x14ac:dyDescent="0.25">
      <c r="A19">
        <v>5</v>
      </c>
      <c r="B19" s="1">
        <v>0</v>
      </c>
      <c r="C19" s="1">
        <f t="shared" si="2"/>
        <v>0.9</v>
      </c>
      <c r="D19" s="1">
        <f t="shared" si="0"/>
        <v>0</v>
      </c>
      <c r="E19" s="4">
        <f t="shared" si="1"/>
        <v>0</v>
      </c>
      <c r="F19" s="16"/>
    </row>
    <row r="20" spans="1:6" x14ac:dyDescent="0.25">
      <c r="A20">
        <v>6</v>
      </c>
      <c r="B20" s="1">
        <v>0</v>
      </c>
      <c r="C20" s="1">
        <f t="shared" si="2"/>
        <v>0.9</v>
      </c>
      <c r="D20" s="1">
        <f t="shared" si="0"/>
        <v>0</v>
      </c>
      <c r="E20" s="1">
        <f>D20*$D$10</f>
        <v>0</v>
      </c>
      <c r="F20" s="16">
        <v>10</v>
      </c>
    </row>
    <row r="21" spans="1:6" x14ac:dyDescent="0.25">
      <c r="A21">
        <v>7</v>
      </c>
      <c r="B21" s="1">
        <v>0</v>
      </c>
      <c r="C21" s="1">
        <f t="shared" si="2"/>
        <v>0.9</v>
      </c>
      <c r="D21" s="1">
        <f t="shared" si="0"/>
        <v>0</v>
      </c>
      <c r="E21" s="4">
        <f t="shared" si="1"/>
        <v>0</v>
      </c>
      <c r="F21" s="16">
        <v>11</v>
      </c>
    </row>
    <row r="22" spans="1:6" x14ac:dyDescent="0.25">
      <c r="A22">
        <v>8</v>
      </c>
      <c r="B22" s="1">
        <v>0</v>
      </c>
      <c r="C22" s="1">
        <f t="shared" si="2"/>
        <v>0.9</v>
      </c>
      <c r="D22" s="1">
        <f t="shared" si="0"/>
        <v>0</v>
      </c>
      <c r="E22" s="4">
        <f t="shared" si="1"/>
        <v>0</v>
      </c>
      <c r="F22" s="16"/>
    </row>
    <row r="23" spans="1:6" x14ac:dyDescent="0.25">
      <c r="A23">
        <v>9</v>
      </c>
      <c r="B23" s="1">
        <v>0</v>
      </c>
      <c r="C23" s="1">
        <f t="shared" si="2"/>
        <v>0.9</v>
      </c>
      <c r="D23" s="1">
        <f t="shared" si="0"/>
        <v>0</v>
      </c>
      <c r="E23" s="4">
        <f t="shared" si="1"/>
        <v>0</v>
      </c>
      <c r="F23" s="16"/>
    </row>
    <row r="24" spans="1:6" x14ac:dyDescent="0.25">
      <c r="F24" s="16"/>
    </row>
    <row r="25" spans="1:6" x14ac:dyDescent="0.25">
      <c r="A25" t="s">
        <v>21</v>
      </c>
      <c r="B25" s="2" t="s">
        <v>61</v>
      </c>
      <c r="C25" s="14" t="s">
        <v>59</v>
      </c>
      <c r="D25" t="s">
        <v>17</v>
      </c>
      <c r="E25" s="3" t="s">
        <v>63</v>
      </c>
      <c r="F25" s="17" t="s">
        <v>53</v>
      </c>
    </row>
    <row r="26" spans="1:6" x14ac:dyDescent="0.25">
      <c r="A26">
        <v>1</v>
      </c>
      <c r="B26" s="1">
        <v>0</v>
      </c>
      <c r="C26" s="1">
        <f>$C$10</f>
        <v>0.55000000000000004</v>
      </c>
      <c r="D26" s="1">
        <f t="shared" ref="D26:D34" si="3">B26/C26</f>
        <v>0</v>
      </c>
      <c r="E26" s="1">
        <f>D26*$D$10</f>
        <v>0</v>
      </c>
      <c r="F26" s="16">
        <v>10</v>
      </c>
    </row>
    <row r="27" spans="1:6" x14ac:dyDescent="0.25">
      <c r="A27">
        <v>2</v>
      </c>
      <c r="B27" s="1">
        <v>0</v>
      </c>
      <c r="C27" s="1">
        <f>$C$10</f>
        <v>0.55000000000000004</v>
      </c>
      <c r="D27" s="1">
        <f t="shared" si="3"/>
        <v>0</v>
      </c>
      <c r="E27" s="4">
        <f t="shared" ref="E27:E34" si="4">D27*$D$10</f>
        <v>0</v>
      </c>
      <c r="F27" s="16">
        <v>11</v>
      </c>
    </row>
    <row r="28" spans="1:6" x14ac:dyDescent="0.25">
      <c r="A28">
        <v>3</v>
      </c>
      <c r="B28" s="1">
        <v>0</v>
      </c>
      <c r="C28" s="1">
        <f t="shared" ref="C28:C34" si="5">$C$10</f>
        <v>0.55000000000000004</v>
      </c>
      <c r="D28" s="1">
        <f t="shared" si="3"/>
        <v>0</v>
      </c>
      <c r="E28" s="4">
        <f t="shared" si="4"/>
        <v>0</v>
      </c>
      <c r="F28" s="16"/>
    </row>
    <row r="29" spans="1:6" x14ac:dyDescent="0.25">
      <c r="A29">
        <v>4</v>
      </c>
      <c r="B29" s="1">
        <v>0</v>
      </c>
      <c r="C29" s="1">
        <f t="shared" si="5"/>
        <v>0.55000000000000004</v>
      </c>
      <c r="D29" s="1">
        <f t="shared" si="3"/>
        <v>0</v>
      </c>
      <c r="E29" s="4">
        <f t="shared" si="4"/>
        <v>0</v>
      </c>
      <c r="F29" s="16"/>
    </row>
    <row r="30" spans="1:6" x14ac:dyDescent="0.25">
      <c r="A30">
        <v>5</v>
      </c>
      <c r="B30" s="1">
        <v>0</v>
      </c>
      <c r="C30" s="1">
        <f t="shared" si="5"/>
        <v>0.55000000000000004</v>
      </c>
      <c r="D30" s="1">
        <f t="shared" si="3"/>
        <v>0</v>
      </c>
      <c r="E30" s="4">
        <f t="shared" si="4"/>
        <v>0</v>
      </c>
    </row>
    <row r="31" spans="1:6" x14ac:dyDescent="0.25">
      <c r="A31">
        <v>6</v>
      </c>
      <c r="B31" s="1">
        <v>0</v>
      </c>
      <c r="C31" s="1">
        <f t="shared" si="5"/>
        <v>0.55000000000000004</v>
      </c>
      <c r="D31" s="1">
        <f t="shared" si="3"/>
        <v>0</v>
      </c>
      <c r="E31" s="1">
        <f>D31*$D$10</f>
        <v>0</v>
      </c>
      <c r="F31" s="16">
        <v>10</v>
      </c>
    </row>
    <row r="32" spans="1:6" x14ac:dyDescent="0.25">
      <c r="A32">
        <v>7</v>
      </c>
      <c r="B32" s="1">
        <v>0</v>
      </c>
      <c r="C32" s="1">
        <f t="shared" si="5"/>
        <v>0.55000000000000004</v>
      </c>
      <c r="D32" s="1">
        <f t="shared" si="3"/>
        <v>0</v>
      </c>
      <c r="E32" s="4">
        <f t="shared" si="4"/>
        <v>0</v>
      </c>
      <c r="F32" s="16">
        <v>11</v>
      </c>
    </row>
    <row r="33" spans="1:5" x14ac:dyDescent="0.25">
      <c r="A33">
        <v>8</v>
      </c>
      <c r="B33" s="1">
        <v>0</v>
      </c>
      <c r="C33" s="1">
        <f t="shared" si="5"/>
        <v>0.55000000000000004</v>
      </c>
      <c r="D33" s="1">
        <f t="shared" si="3"/>
        <v>0</v>
      </c>
      <c r="E33" s="4">
        <f t="shared" si="4"/>
        <v>0</v>
      </c>
    </row>
    <row r="34" spans="1:5" x14ac:dyDescent="0.25">
      <c r="A34">
        <v>9</v>
      </c>
      <c r="B34" s="1">
        <v>0</v>
      </c>
      <c r="C34" s="1">
        <f t="shared" si="5"/>
        <v>0.55000000000000004</v>
      </c>
      <c r="D34" s="1">
        <f t="shared" si="3"/>
        <v>0</v>
      </c>
      <c r="E34" s="4">
        <f t="shared" si="4"/>
        <v>0</v>
      </c>
    </row>
    <row r="35" spans="1:5" x14ac:dyDescent="0.25">
      <c r="B35" s="1"/>
      <c r="C35" s="1"/>
      <c r="D35" s="1"/>
      <c r="E35" s="4"/>
    </row>
  </sheetData>
  <conditionalFormatting sqref="E15:E18">
    <cfRule type="cellIs" dxfId="39" priority="23" operator="greaterThan">
      <formula>0.00085</formula>
    </cfRule>
    <cfRule type="cellIs" dxfId="38" priority="24" operator="lessThan">
      <formula>0.0002</formula>
    </cfRule>
  </conditionalFormatting>
  <conditionalFormatting sqref="E26:E29">
    <cfRule type="cellIs" dxfId="37" priority="21" operator="greaterThan">
      <formula>0.00085</formula>
    </cfRule>
    <cfRule type="cellIs" dxfId="36" priority="22" operator="lessThan">
      <formula>0.0002</formula>
    </cfRule>
  </conditionalFormatting>
  <conditionalFormatting sqref="E23">
    <cfRule type="cellIs" dxfId="35" priority="13" operator="greaterThan">
      <formula>0.00085</formula>
    </cfRule>
    <cfRule type="cellIs" dxfId="34" priority="14" operator="lessThan">
      <formula>0.0002</formula>
    </cfRule>
  </conditionalFormatting>
  <conditionalFormatting sqref="E19">
    <cfRule type="cellIs" dxfId="33" priority="17" operator="greaterThan">
      <formula>0.00085</formula>
    </cfRule>
    <cfRule type="cellIs" dxfId="32" priority="18" operator="lessThan">
      <formula>0.0002</formula>
    </cfRule>
  </conditionalFormatting>
  <conditionalFormatting sqref="E22">
    <cfRule type="cellIs" dxfId="31" priority="15" operator="greaterThan">
      <formula>0.00085</formula>
    </cfRule>
    <cfRule type="cellIs" dxfId="30" priority="16" operator="lessThan">
      <formula>0.0002</formula>
    </cfRule>
  </conditionalFormatting>
  <conditionalFormatting sqref="E34">
    <cfRule type="cellIs" dxfId="29" priority="7" operator="greaterThan">
      <formula>0.00085</formula>
    </cfRule>
    <cfRule type="cellIs" dxfId="28" priority="8" operator="lessThan">
      <formula>0.0002</formula>
    </cfRule>
  </conditionalFormatting>
  <conditionalFormatting sqref="E30">
    <cfRule type="cellIs" dxfId="27" priority="11" operator="greaterThan">
      <formula>0.00085</formula>
    </cfRule>
    <cfRule type="cellIs" dxfId="26" priority="12" operator="lessThan">
      <formula>0.0002</formula>
    </cfRule>
  </conditionalFormatting>
  <conditionalFormatting sqref="E33">
    <cfRule type="cellIs" dxfId="25" priority="9" operator="greaterThan">
      <formula>0.00085</formula>
    </cfRule>
    <cfRule type="cellIs" dxfId="24" priority="10" operator="lessThan">
      <formula>0.0002</formula>
    </cfRule>
  </conditionalFormatting>
  <conditionalFormatting sqref="E20">
    <cfRule type="cellIs" dxfId="23" priority="5" operator="greaterThan">
      <formula>0.00085</formula>
    </cfRule>
    <cfRule type="cellIs" dxfId="22" priority="6" operator="lessThan">
      <formula>0.0002</formula>
    </cfRule>
  </conditionalFormatting>
  <conditionalFormatting sqref="E21">
    <cfRule type="cellIs" dxfId="21" priority="3" operator="greaterThan">
      <formula>0.00085</formula>
    </cfRule>
    <cfRule type="cellIs" dxfId="20" priority="4" operator="lessThan">
      <formula>0.0002</formula>
    </cfRule>
  </conditionalFormatting>
  <conditionalFormatting sqref="E31:E32">
    <cfRule type="cellIs" dxfId="19" priority="1" operator="greaterThan">
      <formula>0.00085</formula>
    </cfRule>
    <cfRule type="cellIs" dxfId="18" priority="2" operator="lessThan">
      <formula>0.0002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Stocksolutions</vt:lpstr>
      <vt:lpstr>Ru(bpy)3 Cl2 6 H2O</vt:lpstr>
      <vt:lpstr>Na2S2O8</vt:lpstr>
      <vt:lpstr>pH OAc</vt:lpstr>
      <vt:lpstr>pH PO4</vt:lpstr>
      <vt:lpstr>pH NH3</vt:lpstr>
      <vt:lpstr>pH CO3</vt:lpstr>
      <vt:lpstr>pH Na2SiF6,CO3</vt:lpstr>
      <vt:lpstr>pH CO3,OH</vt:lpstr>
      <vt:lpstr>pH PO4,OH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2024-08-01T14:41:08Z</dcterms:created>
  <dcterms:modified xsi:type="dcterms:W3CDTF">2024-09-11T07:27:31Z</dcterms:modified>
</cp:coreProperties>
</file>