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86hug\Desktop\Berechnungen\"/>
    </mc:Choice>
  </mc:AlternateContent>
  <xr:revisionPtr revIDLastSave="0" documentId="13_ncr:1_{325B7ACF-75E5-40BA-AFAD-9FF34040BADA}" xr6:coauthVersionLast="36" xr6:coauthVersionMax="36" xr10:uidLastSave="{00000000-0000-0000-0000-000000000000}"/>
  <bookViews>
    <workbookView xWindow="0" yWindow="0" windowWidth="28800" windowHeight="10410" activeTab="5" xr2:uid="{D1A74A70-07DF-446D-BCC5-439454EDA8AF}"/>
  </bookViews>
  <sheets>
    <sheet name="Stocksolutions" sheetId="1" r:id="rId1"/>
    <sheet name="Ru(bpy)3 Cl2 6 H2O" sheetId="2" r:id="rId2"/>
    <sheet name="Na2S2O8" sheetId="3" r:id="rId3"/>
    <sheet name="pH CO3" sheetId="4" r:id="rId4"/>
    <sheet name="overview" sheetId="5" r:id="rId5"/>
    <sheet name="overview for robo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4" l="1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3" i="5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B4" i="6"/>
  <c r="B5" i="6"/>
  <c r="B6" i="6"/>
  <c r="B7" i="6"/>
  <c r="H23" i="6" l="1"/>
  <c r="F23" i="6"/>
  <c r="D23" i="6"/>
  <c r="J23" i="6"/>
  <c r="H22" i="6"/>
  <c r="F22" i="6"/>
  <c r="D22" i="6"/>
  <c r="J22" i="6" s="1"/>
  <c r="H21" i="6"/>
  <c r="F21" i="6"/>
  <c r="D21" i="6"/>
  <c r="J21" i="6"/>
  <c r="H20" i="6"/>
  <c r="F20" i="6"/>
  <c r="J20" i="6" s="1"/>
  <c r="D20" i="6"/>
  <c r="F19" i="6"/>
  <c r="D19" i="6"/>
  <c r="H18" i="6"/>
  <c r="J18" i="6" s="1"/>
  <c r="F18" i="6"/>
  <c r="D18" i="6"/>
  <c r="H17" i="6"/>
  <c r="F17" i="6"/>
  <c r="D17" i="6"/>
  <c r="J17" i="6"/>
  <c r="J16" i="6"/>
  <c r="H16" i="6"/>
  <c r="F16" i="6"/>
  <c r="D16" i="6"/>
  <c r="H15" i="6"/>
  <c r="F15" i="6"/>
  <c r="D15" i="6"/>
  <c r="J15" i="6" s="1"/>
  <c r="H14" i="6"/>
  <c r="F14" i="6"/>
  <c r="D14" i="6"/>
  <c r="J14" i="6"/>
  <c r="H13" i="6"/>
  <c r="F13" i="6"/>
  <c r="J13" i="6" s="1"/>
  <c r="D13" i="6"/>
  <c r="H12" i="6"/>
  <c r="F12" i="6"/>
  <c r="D12" i="6"/>
  <c r="J12" i="6"/>
  <c r="H11" i="6"/>
  <c r="J11" i="6" s="1"/>
  <c r="F11" i="6"/>
  <c r="D11" i="6"/>
  <c r="H10" i="6"/>
  <c r="F10" i="6"/>
  <c r="D10" i="6"/>
  <c r="J10" i="6"/>
  <c r="J9" i="6"/>
  <c r="H9" i="6"/>
  <c r="F9" i="6"/>
  <c r="D9" i="6"/>
  <c r="H8" i="6"/>
  <c r="F8" i="6"/>
  <c r="D8" i="6"/>
  <c r="J8" i="6"/>
  <c r="H7" i="6"/>
  <c r="F7" i="6"/>
  <c r="D7" i="6"/>
  <c r="J7" i="6"/>
  <c r="H6" i="6"/>
  <c r="F6" i="6"/>
  <c r="D6" i="6"/>
  <c r="J6" i="6" s="1"/>
  <c r="H5" i="6"/>
  <c r="F5" i="6"/>
  <c r="D5" i="6"/>
  <c r="J5" i="6"/>
  <c r="H4" i="6"/>
  <c r="F4" i="6"/>
  <c r="J4" i="6" s="1"/>
  <c r="D4" i="6"/>
  <c r="H3" i="6"/>
  <c r="F3" i="6"/>
  <c r="D3" i="6"/>
  <c r="J3" i="6"/>
  <c r="G14" i="5"/>
  <c r="G15" i="5"/>
  <c r="G16" i="5"/>
  <c r="G17" i="5"/>
  <c r="G18" i="5"/>
  <c r="G19" i="5"/>
  <c r="G20" i="5"/>
  <c r="G21" i="5"/>
  <c r="G22" i="5"/>
  <c r="G23" i="5"/>
  <c r="F23" i="5"/>
  <c r="F22" i="5"/>
  <c r="C23" i="5"/>
  <c r="D23" i="5"/>
  <c r="E23" i="5"/>
  <c r="H23" i="5"/>
  <c r="I23" i="5"/>
  <c r="J23" i="5"/>
  <c r="C16" i="1"/>
  <c r="F16" i="1" s="1"/>
  <c r="C5" i="4"/>
  <c r="C46" i="4" s="1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32" i="4"/>
  <c r="B5" i="4"/>
  <c r="C28" i="4"/>
  <c r="C22" i="1"/>
  <c r="F22" i="1" s="1"/>
  <c r="B27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8" i="4"/>
  <c r="B24" i="4"/>
  <c r="B28" i="4"/>
  <c r="B26" i="4"/>
  <c r="B25" i="4"/>
  <c r="B23" i="4"/>
  <c r="B22" i="4"/>
  <c r="C27" i="3"/>
  <c r="D27" i="3"/>
  <c r="E27" i="3"/>
  <c r="C28" i="3"/>
  <c r="D28" i="3"/>
  <c r="E28" i="3"/>
  <c r="C27" i="2"/>
  <c r="D27" i="2" s="1"/>
  <c r="E27" i="2" s="1"/>
  <c r="C28" i="2"/>
  <c r="D28" i="2"/>
  <c r="E28" i="2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2" i="5"/>
  <c r="D13" i="5"/>
  <c r="D14" i="5"/>
  <c r="D15" i="5"/>
  <c r="D16" i="5"/>
  <c r="D17" i="5"/>
  <c r="D18" i="5"/>
  <c r="D19" i="5"/>
  <c r="D20" i="5"/>
  <c r="D21" i="5"/>
  <c r="D22" i="5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4" i="3"/>
  <c r="C25" i="3"/>
  <c r="C26" i="3"/>
  <c r="C9" i="3"/>
  <c r="C10" i="3"/>
  <c r="C11" i="3"/>
  <c r="C12" i="3"/>
  <c r="C13" i="3"/>
  <c r="C7" i="3"/>
  <c r="C8" i="3"/>
  <c r="C17" i="3"/>
  <c r="C16" i="3"/>
  <c r="D16" i="3"/>
  <c r="E16" i="3" s="1"/>
  <c r="C15" i="3"/>
  <c r="C14" i="3"/>
  <c r="D17" i="3"/>
  <c r="E17" i="3" s="1"/>
  <c r="D24" i="3"/>
  <c r="E24" i="3"/>
  <c r="D25" i="3"/>
  <c r="E25" i="3"/>
  <c r="D26" i="3"/>
  <c r="E26" i="3"/>
  <c r="B4" i="2" l="1"/>
  <c r="C4" i="1"/>
  <c r="F4" i="1" s="1"/>
  <c r="C8" i="2" l="1"/>
  <c r="C7" i="2"/>
  <c r="C4" i="2"/>
  <c r="B4" i="4" l="1"/>
  <c r="C21" i="1"/>
  <c r="F21" i="1" s="1"/>
  <c r="B3" i="4"/>
  <c r="C27" i="4" s="1"/>
  <c r="C26" i="4" l="1"/>
  <c r="C9" i="4"/>
  <c r="C10" i="4"/>
  <c r="C11" i="4"/>
  <c r="C12" i="4"/>
  <c r="C13" i="4"/>
  <c r="C14" i="4"/>
  <c r="C15" i="4"/>
  <c r="C16" i="4"/>
  <c r="C17" i="4"/>
  <c r="C18" i="4"/>
  <c r="D27" i="4"/>
  <c r="E27" i="4" s="1"/>
  <c r="C19" i="4"/>
  <c r="C20" i="4"/>
  <c r="C21" i="4"/>
  <c r="C8" i="4"/>
  <c r="C22" i="4"/>
  <c r="C24" i="4"/>
  <c r="C23" i="4"/>
  <c r="C25" i="4"/>
  <c r="G3" i="5"/>
  <c r="D14" i="4" l="1"/>
  <c r="G9" i="5"/>
  <c r="D21" i="4"/>
  <c r="E21" i="4" s="1"/>
  <c r="F16" i="5" s="1"/>
  <c r="D26" i="4"/>
  <c r="E26" i="4" s="1"/>
  <c r="F21" i="5" s="1"/>
  <c r="D24" i="4"/>
  <c r="E24" i="4" s="1"/>
  <c r="F19" i="5" s="1"/>
  <c r="D22" i="4"/>
  <c r="E22" i="4" s="1"/>
  <c r="F17" i="5" s="1"/>
  <c r="G12" i="5"/>
  <c r="D17" i="4"/>
  <c r="E17" i="4" s="1"/>
  <c r="F12" i="5" s="1"/>
  <c r="G10" i="5"/>
  <c r="D15" i="4"/>
  <c r="D12" i="4"/>
  <c r="G7" i="5"/>
  <c r="D11" i="4"/>
  <c r="G6" i="5"/>
  <c r="D19" i="4"/>
  <c r="E19" i="4" s="1"/>
  <c r="F14" i="5" s="1"/>
  <c r="G5" i="5"/>
  <c r="D10" i="4"/>
  <c r="D9" i="4"/>
  <c r="G4" i="5"/>
  <c r="G11" i="5"/>
  <c r="D16" i="4"/>
  <c r="D13" i="4"/>
  <c r="G8" i="5"/>
  <c r="D25" i="4"/>
  <c r="E25" i="4" s="1"/>
  <c r="F20" i="5" s="1"/>
  <c r="D23" i="4"/>
  <c r="E23" i="4" s="1"/>
  <c r="F18" i="5" s="1"/>
  <c r="D20" i="4"/>
  <c r="E20" i="4" s="1"/>
  <c r="F15" i="5" s="1"/>
  <c r="D28" i="4"/>
  <c r="E28" i="4" s="1"/>
  <c r="D18" i="4"/>
  <c r="E18" i="4" s="1"/>
  <c r="F13" i="5" s="1"/>
  <c r="G13" i="5"/>
  <c r="C4" i="4"/>
  <c r="C3" i="4"/>
  <c r="C47" i="4" l="1"/>
  <c r="C33" i="4"/>
  <c r="C49" i="4"/>
  <c r="C50" i="4"/>
  <c r="C35" i="4"/>
  <c r="C51" i="4"/>
  <c r="C36" i="4"/>
  <c r="C52" i="4"/>
  <c r="D52" i="4" s="1"/>
  <c r="E52" i="4" s="1"/>
  <c r="C37" i="4"/>
  <c r="C38" i="4"/>
  <c r="C32" i="4"/>
  <c r="C40" i="4"/>
  <c r="C41" i="4"/>
  <c r="C42" i="4"/>
  <c r="C44" i="4"/>
  <c r="C34" i="4"/>
  <c r="C39" i="4"/>
  <c r="C43" i="4"/>
  <c r="C45" i="4"/>
  <c r="I6" i="5"/>
  <c r="I10" i="5"/>
  <c r="I11" i="5"/>
  <c r="I3" i="5"/>
  <c r="D8" i="4"/>
  <c r="E10" i="4"/>
  <c r="F5" i="5" s="1"/>
  <c r="E9" i="4"/>
  <c r="F4" i="5" s="1"/>
  <c r="E16" i="4"/>
  <c r="F11" i="5" s="1"/>
  <c r="E15" i="4"/>
  <c r="F10" i="5" s="1"/>
  <c r="E14" i="4"/>
  <c r="F9" i="5" s="1"/>
  <c r="E13" i="4"/>
  <c r="F8" i="5" s="1"/>
  <c r="E12" i="4"/>
  <c r="F7" i="5" s="1"/>
  <c r="D35" i="4"/>
  <c r="E35" i="4" s="1"/>
  <c r="H6" i="5" s="1"/>
  <c r="E11" i="4"/>
  <c r="F6" i="5" s="1"/>
  <c r="J6" i="5" s="1"/>
  <c r="B2" i="3"/>
  <c r="B3" i="3"/>
  <c r="B4" i="3"/>
  <c r="B2" i="2"/>
  <c r="B3" i="2"/>
  <c r="C20" i="1"/>
  <c r="F20" i="1" s="1"/>
  <c r="C15" i="1"/>
  <c r="F15" i="1" s="1"/>
  <c r="C14" i="1"/>
  <c r="F14" i="1" s="1"/>
  <c r="C10" i="1"/>
  <c r="F10" i="1" s="1"/>
  <c r="C9" i="1"/>
  <c r="F9" i="1" s="1"/>
  <c r="C8" i="1"/>
  <c r="F8" i="1" s="1"/>
  <c r="C3" i="1"/>
  <c r="F3" i="1" s="1"/>
  <c r="C2" i="1"/>
  <c r="F2" i="1" s="1"/>
  <c r="D39" i="4" l="1"/>
  <c r="E39" i="4" s="1"/>
  <c r="H10" i="5" s="1"/>
  <c r="J10" i="5" s="1"/>
  <c r="I20" i="5"/>
  <c r="D49" i="4"/>
  <c r="E49" i="4" s="1"/>
  <c r="H20" i="5" s="1"/>
  <c r="J20" i="5" s="1"/>
  <c r="D38" i="4"/>
  <c r="E38" i="4" s="1"/>
  <c r="H9" i="5" s="1"/>
  <c r="I9" i="5"/>
  <c r="D37" i="4"/>
  <c r="E37" i="4" s="1"/>
  <c r="H8" i="5" s="1"/>
  <c r="J8" i="5" s="1"/>
  <c r="I8" i="5"/>
  <c r="D47" i="4"/>
  <c r="E47" i="4" s="1"/>
  <c r="H18" i="5" s="1"/>
  <c r="J18" i="5" s="1"/>
  <c r="I18" i="5"/>
  <c r="I12" i="5"/>
  <c r="D41" i="4"/>
  <c r="E41" i="4" s="1"/>
  <c r="H12" i="5" s="1"/>
  <c r="J12" i="5" s="1"/>
  <c r="J11" i="5"/>
  <c r="I22" i="5"/>
  <c r="D51" i="4"/>
  <c r="E51" i="4" s="1"/>
  <c r="H22" i="5" s="1"/>
  <c r="J22" i="5" s="1"/>
  <c r="D44" i="4"/>
  <c r="E44" i="4" s="1"/>
  <c r="H15" i="5" s="1"/>
  <c r="J15" i="5" s="1"/>
  <c r="I15" i="5"/>
  <c r="D36" i="4"/>
  <c r="E36" i="4" s="1"/>
  <c r="H7" i="5" s="1"/>
  <c r="J7" i="5" s="1"/>
  <c r="I7" i="5"/>
  <c r="D34" i="4"/>
  <c r="E34" i="4" s="1"/>
  <c r="H5" i="5" s="1"/>
  <c r="I5" i="5"/>
  <c r="I21" i="5"/>
  <c r="D50" i="4"/>
  <c r="E50" i="4" s="1"/>
  <c r="H21" i="5" s="1"/>
  <c r="J21" i="5" s="1"/>
  <c r="I14" i="5"/>
  <c r="D43" i="4"/>
  <c r="E43" i="4" s="1"/>
  <c r="H14" i="5" s="1"/>
  <c r="J14" i="5" s="1"/>
  <c r="D48" i="4"/>
  <c r="E48" i="4" s="1"/>
  <c r="I19" i="5"/>
  <c r="J9" i="5"/>
  <c r="D33" i="4"/>
  <c r="E33" i="4" s="1"/>
  <c r="H4" i="5" s="1"/>
  <c r="J4" i="5" s="1"/>
  <c r="I4" i="5"/>
  <c r="I17" i="5"/>
  <c r="D46" i="4"/>
  <c r="E46" i="4" s="1"/>
  <c r="H17" i="5" s="1"/>
  <c r="J17" i="5" s="1"/>
  <c r="J5" i="5"/>
  <c r="I13" i="5"/>
  <c r="D42" i="4"/>
  <c r="E42" i="4" s="1"/>
  <c r="H13" i="5" s="1"/>
  <c r="J13" i="5" s="1"/>
  <c r="D45" i="4"/>
  <c r="E45" i="4" s="1"/>
  <c r="H16" i="5" s="1"/>
  <c r="J16" i="5" s="1"/>
  <c r="I16" i="5"/>
  <c r="D40" i="4"/>
  <c r="E40" i="4" s="1"/>
  <c r="H11" i="5" s="1"/>
  <c r="D32" i="4"/>
  <c r="E32" i="4" s="1"/>
  <c r="H3" i="5" s="1"/>
  <c r="C9" i="2"/>
  <c r="C10" i="2"/>
  <c r="C2" i="2"/>
  <c r="C15" i="2"/>
  <c r="D15" i="2" s="1"/>
  <c r="E15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14" i="2"/>
  <c r="D14" i="2" s="1"/>
  <c r="E14" i="2" s="1"/>
  <c r="C12" i="2"/>
  <c r="D12" i="2" s="1"/>
  <c r="E12" i="2" s="1"/>
  <c r="C11" i="2"/>
  <c r="D11" i="2" s="1"/>
  <c r="E11" i="2" s="1"/>
  <c r="C13" i="2"/>
  <c r="D13" i="2" s="1"/>
  <c r="E13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6" i="2"/>
  <c r="D26" i="2" s="1"/>
  <c r="E26" i="2" s="1"/>
  <c r="C3" i="2"/>
  <c r="D9" i="2"/>
  <c r="E9" i="2" s="1"/>
  <c r="D10" i="2"/>
  <c r="E10" i="2" s="1"/>
  <c r="D8" i="2"/>
  <c r="E8" i="2" s="1"/>
  <c r="D7" i="2"/>
  <c r="E7" i="2" s="1"/>
  <c r="D8" i="3"/>
  <c r="E8" i="3" s="1"/>
  <c r="D4" i="5" s="1"/>
  <c r="D9" i="3"/>
  <c r="E9" i="3" s="1"/>
  <c r="D5" i="5" s="1"/>
  <c r="D10" i="3"/>
  <c r="E10" i="3" s="1"/>
  <c r="D6" i="5" s="1"/>
  <c r="D11" i="3"/>
  <c r="E11" i="3" s="1"/>
  <c r="D7" i="5" s="1"/>
  <c r="D12" i="3"/>
  <c r="E12" i="3" s="1"/>
  <c r="D8" i="5" s="1"/>
  <c r="D13" i="3"/>
  <c r="E13" i="3" s="1"/>
  <c r="D9" i="5" s="1"/>
  <c r="D14" i="3"/>
  <c r="E14" i="3" s="1"/>
  <c r="D10" i="5" s="1"/>
  <c r="D15" i="3"/>
  <c r="E15" i="3" s="1"/>
  <c r="D11" i="5" s="1"/>
  <c r="D7" i="3"/>
  <c r="E7" i="3" s="1"/>
  <c r="D3" i="5" s="1"/>
  <c r="H19" i="5" l="1"/>
  <c r="J19" i="5" s="1"/>
  <c r="H19" i="6"/>
  <c r="J19" i="6" s="1"/>
  <c r="E8" i="4"/>
  <c r="F3" i="5" s="1"/>
  <c r="J3" i="5" s="1"/>
</calcChain>
</file>

<file path=xl/sharedStrings.xml><?xml version="1.0" encoding="utf-8"?>
<sst xmlns="http://schemas.openxmlformats.org/spreadsheetml/2006/main" count="169" uniqueCount="50">
  <si>
    <t>[Ru(bpy)3]Cl2 * 6 H2O</t>
  </si>
  <si>
    <t>M [g/mol]</t>
  </si>
  <si>
    <t>Na2S2O8</t>
  </si>
  <si>
    <t>Na2CO3</t>
  </si>
  <si>
    <t>NaHCO3</t>
  </si>
  <si>
    <t>c (stock solution) [M]</t>
  </si>
  <si>
    <t>V (stock) [L]</t>
  </si>
  <si>
    <t>n (reagent) [mol]</t>
  </si>
  <si>
    <t>m (reagent) [g]</t>
  </si>
  <si>
    <t>colour code</t>
  </si>
  <si>
    <t>chemical</t>
  </si>
  <si>
    <t>needed values</t>
  </si>
  <si>
    <t>relevnat results</t>
  </si>
  <si>
    <t>additional infos</t>
  </si>
  <si>
    <t>c (in reaction) [M]</t>
  </si>
  <si>
    <t>df [-]</t>
  </si>
  <si>
    <t>V (reaction total) [L]</t>
  </si>
  <si>
    <t>V (stock solution) [L]</t>
  </si>
  <si>
    <t>references to other pages</t>
  </si>
  <si>
    <t>Reaction</t>
  </si>
  <si>
    <t>V (Ru) [L]</t>
  </si>
  <si>
    <t>V (Na2S2O8) [L]</t>
  </si>
  <si>
    <t>V water</t>
  </si>
  <si>
    <t>V (total)</t>
  </si>
  <si>
    <t>CO3</t>
  </si>
  <si>
    <t>c (stock solution, base) [M]</t>
  </si>
  <si>
    <t>c (stock solution, acid) [M]</t>
  </si>
  <si>
    <t>c (in reaction, acid) [M]</t>
  </si>
  <si>
    <t>V (stock solution, acid) [L]</t>
  </si>
  <si>
    <t>c (in reaction, base) [M]</t>
  </si>
  <si>
    <t>V (stock solution, base) [L]</t>
  </si>
  <si>
    <t xml:space="preserve">pH </t>
  </si>
  <si>
    <t>pH</t>
  </si>
  <si>
    <t>V(pH acid)</t>
  </si>
  <si>
    <t>V(pH base)</t>
  </si>
  <si>
    <t>used solution</t>
  </si>
  <si>
    <t>I</t>
  </si>
  <si>
    <t>II</t>
  </si>
  <si>
    <t>III</t>
  </si>
  <si>
    <t>Ru III</t>
  </si>
  <si>
    <t>Ru I</t>
  </si>
  <si>
    <t>Ru II</t>
  </si>
  <si>
    <t>Ox III</t>
  </si>
  <si>
    <t>Ox I</t>
  </si>
  <si>
    <t>NaHCO3 II</t>
  </si>
  <si>
    <t>NaHCO3 I</t>
  </si>
  <si>
    <t>NaHCO3 III</t>
  </si>
  <si>
    <t>Na2CO3 II</t>
  </si>
  <si>
    <t>Na2CO3 I</t>
  </si>
  <si>
    <t>Na2CO3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</si>
</sst>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€_-;\-* #,##0.00\ _€_-;_-* &quot;-&quot;??\ _€_-;_-@_-"/>
    <numFmt numFmtId="164" formatCode="0.000E+00"/>
    <numFmt numFmtId="165" formatCode="0.0000E+00"/>
    <numFmt numFmtId="166" formatCode="0.000"/>
    <numFmt numFmtId="167" formatCode="0.0"/>
    <numFmt numFmtId="168" formatCode="0.00000"/>
    <numFmt numFmtId="169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66" fontId="0" fillId="3" borderId="0" xfId="0" applyNumberFormat="1" applyFill="1"/>
    <xf numFmtId="165" fontId="0" fillId="4" borderId="0" xfId="0" applyNumberFormat="1" applyFill="1"/>
    <xf numFmtId="11" fontId="1" fillId="2" borderId="0" xfId="0" applyNumberFormat="1" applyFont="1" applyFill="1"/>
    <xf numFmtId="0" fontId="0" fillId="5" borderId="0" xfId="0" applyFill="1"/>
    <xf numFmtId="11" fontId="0" fillId="5" borderId="0" xfId="0" applyNumberFormat="1" applyFill="1"/>
    <xf numFmtId="167" fontId="0" fillId="0" borderId="0" xfId="0" applyNumberFormat="1"/>
    <xf numFmtId="167" fontId="0" fillId="4" borderId="0" xfId="0" applyNumberFormat="1" applyFill="1"/>
    <xf numFmtId="1" fontId="0" fillId="0" borderId="0" xfId="0" applyNumberFormat="1"/>
    <xf numFmtId="0" fontId="2" fillId="0" borderId="0" xfId="0" applyFont="1"/>
    <xf numFmtId="11" fontId="0" fillId="0" borderId="0" xfId="0" quotePrefix="1" applyNumberFormat="1"/>
    <xf numFmtId="0" fontId="0" fillId="2" borderId="0" xfId="0" applyFill="1"/>
    <xf numFmtId="0" fontId="0" fillId="0" borderId="0" xfId="0" applyFill="1"/>
    <xf numFmtId="168" fontId="0" fillId="0" borderId="0" xfId="0" applyNumberFormat="1"/>
    <xf numFmtId="165" fontId="0" fillId="5" borderId="0" xfId="0" applyNumberFormat="1" applyFill="1"/>
    <xf numFmtId="165" fontId="0" fillId="0" borderId="0" xfId="0" quotePrefix="1" applyNumberFormat="1"/>
    <xf numFmtId="169" fontId="0" fillId="0" borderId="0" xfId="1" applyNumberFormat="1" applyFont="1"/>
  </cellXfs>
  <cellStyles count="2">
    <cellStyle name="Komma" xfId="1" builtinId="3"/>
    <cellStyle name="Standard" xfId="0" builtinId="0"/>
  </cellStyles>
  <dxfs count="14"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F956-D8EC-4C64-84F9-C03011D5DBCB}">
  <dimension ref="A1:I27"/>
  <sheetViews>
    <sheetView workbookViewId="0">
      <selection activeCell="D2" sqref="D2"/>
    </sheetView>
  </sheetViews>
  <sheetFormatPr baseColWidth="10" defaultRowHeight="15" x14ac:dyDescent="0.25"/>
  <cols>
    <col min="1" max="2" width="11.42578125" style="1"/>
    <col min="3" max="3" width="16.28515625" style="1" bestFit="1" customWidth="1"/>
    <col min="4" max="4" width="19.7109375" style="1" bestFit="1" customWidth="1"/>
    <col min="5" max="5" width="11.42578125" style="1"/>
    <col min="6" max="6" width="14.28515625" style="1" bestFit="1" customWidth="1"/>
    <col min="7" max="8" width="11.42578125" style="1"/>
    <col min="9" max="9" width="24" style="1" bestFit="1" customWidth="1"/>
    <col min="10" max="16384" width="11.42578125" style="1"/>
  </cols>
  <sheetData>
    <row r="1" spans="1:9" x14ac:dyDescent="0.25">
      <c r="A1" s="8" t="s">
        <v>0</v>
      </c>
      <c r="C1" s="1" t="s">
        <v>7</v>
      </c>
      <c r="D1" s="9" t="s">
        <v>5</v>
      </c>
      <c r="E1" s="9" t="s">
        <v>6</v>
      </c>
      <c r="F1" s="10" t="s">
        <v>8</v>
      </c>
    </row>
    <row r="2" spans="1:9" x14ac:dyDescent="0.25">
      <c r="A2" s="1" t="s">
        <v>1</v>
      </c>
      <c r="B2" s="6">
        <v>748.62</v>
      </c>
      <c r="C2" s="1">
        <f>E2*D2</f>
        <v>1.2000000000000002E-6</v>
      </c>
      <c r="D2" s="1">
        <v>4.0000000000000003E-5</v>
      </c>
      <c r="E2" s="7">
        <v>0.03</v>
      </c>
      <c r="F2" s="5">
        <f>C2*$B$2</f>
        <v>8.9834400000000014E-4</v>
      </c>
      <c r="G2" s="6"/>
      <c r="I2" s="1" t="s">
        <v>9</v>
      </c>
    </row>
    <row r="3" spans="1:9" x14ac:dyDescent="0.25">
      <c r="B3" s="6"/>
      <c r="C3" s="1">
        <f>E3*D3</f>
        <v>6.0000000000000002E-6</v>
      </c>
      <c r="D3" s="1">
        <v>2.0000000000000001E-4</v>
      </c>
      <c r="E3" s="7">
        <v>0.03</v>
      </c>
      <c r="F3" s="5">
        <f>C3*$B$2</f>
        <v>4.4917200000000003E-3</v>
      </c>
      <c r="I3" s="13" t="s">
        <v>10</v>
      </c>
    </row>
    <row r="4" spans="1:9" x14ac:dyDescent="0.25">
      <c r="B4" s="6"/>
      <c r="C4" s="1">
        <f>E4*D4</f>
        <v>1.0000000000000001E-5</v>
      </c>
      <c r="D4" s="1">
        <v>1E-3</v>
      </c>
      <c r="E4" s="7">
        <v>0.01</v>
      </c>
      <c r="F4" s="5">
        <f>C4*$B$2</f>
        <v>7.486200000000001E-3</v>
      </c>
      <c r="I4" s="9" t="s">
        <v>11</v>
      </c>
    </row>
    <row r="5" spans="1:9" x14ac:dyDescent="0.25">
      <c r="B5" s="6"/>
      <c r="E5" s="7"/>
      <c r="F5" s="5"/>
      <c r="I5" s="10" t="s">
        <v>12</v>
      </c>
    </row>
    <row r="6" spans="1:9" x14ac:dyDescent="0.25">
      <c r="B6" s="6"/>
      <c r="E6" s="7"/>
      <c r="F6" s="5"/>
      <c r="I6" s="1" t="s">
        <v>13</v>
      </c>
    </row>
    <row r="7" spans="1:9" x14ac:dyDescent="0.25">
      <c r="A7" s="8" t="s">
        <v>2</v>
      </c>
      <c r="B7" s="6"/>
      <c r="C7" s="1" t="s">
        <v>7</v>
      </c>
      <c r="D7" s="9" t="s">
        <v>5</v>
      </c>
      <c r="E7" s="11" t="s">
        <v>6</v>
      </c>
      <c r="F7" s="12" t="s">
        <v>8</v>
      </c>
      <c r="I7" s="15" t="s">
        <v>18</v>
      </c>
    </row>
    <row r="8" spans="1:9" x14ac:dyDescent="0.25">
      <c r="A8" s="1" t="s">
        <v>1</v>
      </c>
      <c r="B8" s="6">
        <v>238.09</v>
      </c>
      <c r="C8" s="1">
        <f>E8*D8</f>
        <v>2.9999999999999997E-4</v>
      </c>
      <c r="D8" s="1">
        <v>0.03</v>
      </c>
      <c r="E8" s="7">
        <v>0.01</v>
      </c>
      <c r="F8" s="5">
        <f>C8*$B$8</f>
        <v>7.142699999999999E-2</v>
      </c>
    </row>
    <row r="9" spans="1:9" x14ac:dyDescent="0.25">
      <c r="B9" s="6"/>
      <c r="C9" s="1">
        <f>E9*D9</f>
        <v>0</v>
      </c>
      <c r="D9" s="1">
        <v>0.06</v>
      </c>
      <c r="E9" s="7">
        <v>0</v>
      </c>
      <c r="F9" s="5">
        <f t="shared" ref="F9:F10" si="0">C9*$B$8</f>
        <v>0</v>
      </c>
    </row>
    <row r="10" spans="1:9" x14ac:dyDescent="0.25">
      <c r="B10" s="6"/>
      <c r="C10" s="1">
        <f>E10*D10</f>
        <v>3.5999999999999999E-3</v>
      </c>
      <c r="D10" s="1">
        <v>0.12</v>
      </c>
      <c r="E10" s="7">
        <v>0.03</v>
      </c>
      <c r="F10" s="5">
        <f t="shared" si="0"/>
        <v>0.857124</v>
      </c>
    </row>
    <row r="11" spans="1:9" x14ac:dyDescent="0.25">
      <c r="B11" s="6"/>
      <c r="F11" s="5"/>
    </row>
    <row r="12" spans="1:9" x14ac:dyDescent="0.25">
      <c r="B12" s="6"/>
      <c r="F12" s="5"/>
    </row>
    <row r="13" spans="1:9" x14ac:dyDescent="0.25">
      <c r="A13" s="8" t="s">
        <v>3</v>
      </c>
      <c r="B13" s="6"/>
      <c r="C13" s="1" t="s">
        <v>7</v>
      </c>
      <c r="D13" s="9" t="s">
        <v>5</v>
      </c>
      <c r="E13" s="9" t="s">
        <v>6</v>
      </c>
      <c r="F13" s="12" t="s">
        <v>8</v>
      </c>
    </row>
    <row r="14" spans="1:9" x14ac:dyDescent="0.25">
      <c r="A14" s="1" t="s">
        <v>1</v>
      </c>
      <c r="B14" s="6">
        <v>105.988</v>
      </c>
      <c r="C14" s="1">
        <f>E14*D14</f>
        <v>2.5000000000000001E-2</v>
      </c>
      <c r="D14" s="1">
        <v>1</v>
      </c>
      <c r="E14" s="7">
        <v>2.5000000000000001E-2</v>
      </c>
      <c r="F14" s="5">
        <f>C14*$B$14</f>
        <v>2.6497000000000002</v>
      </c>
    </row>
    <row r="15" spans="1:9" x14ac:dyDescent="0.25">
      <c r="B15" s="6"/>
      <c r="C15" s="1">
        <f>E15*D15</f>
        <v>3.0000000000000001E-3</v>
      </c>
      <c r="D15" s="1">
        <v>0.3</v>
      </c>
      <c r="E15" s="7">
        <v>0.01</v>
      </c>
      <c r="F15" s="5">
        <f>C15*$B$14</f>
        <v>0.31796400000000002</v>
      </c>
    </row>
    <row r="16" spans="1:9" x14ac:dyDescent="0.25">
      <c r="B16" s="6"/>
      <c r="C16" s="1">
        <f>E16*D16</f>
        <v>5.0000000000000001E-4</v>
      </c>
      <c r="D16" s="1">
        <v>0.05</v>
      </c>
      <c r="E16" s="7">
        <v>0.01</v>
      </c>
      <c r="F16" s="5">
        <f>C16*$B$14</f>
        <v>5.2993999999999999E-2</v>
      </c>
    </row>
    <row r="17" spans="1:7" x14ac:dyDescent="0.25">
      <c r="B17" s="6"/>
      <c r="F17" s="5"/>
    </row>
    <row r="18" spans="1:7" x14ac:dyDescent="0.25">
      <c r="B18" s="6"/>
      <c r="F18" s="5"/>
    </row>
    <row r="19" spans="1:7" x14ac:dyDescent="0.25">
      <c r="A19" s="8" t="s">
        <v>4</v>
      </c>
      <c r="B19" s="6"/>
      <c r="C19" s="1" t="s">
        <v>7</v>
      </c>
      <c r="D19" s="9" t="s">
        <v>5</v>
      </c>
      <c r="E19" s="9" t="s">
        <v>6</v>
      </c>
      <c r="F19" s="12" t="s">
        <v>8</v>
      </c>
    </row>
    <row r="20" spans="1:7" x14ac:dyDescent="0.25">
      <c r="A20" s="1" t="s">
        <v>1</v>
      </c>
      <c r="B20" s="6">
        <v>84.006</v>
      </c>
      <c r="C20" s="1">
        <f>E20*D20</f>
        <v>7.1999999999999998E-3</v>
      </c>
      <c r="D20" s="1">
        <v>0.72</v>
      </c>
      <c r="E20" s="7">
        <v>0.01</v>
      </c>
      <c r="F20" s="5">
        <f>C20*$B$20</f>
        <v>0.60484320000000003</v>
      </c>
    </row>
    <row r="21" spans="1:7" x14ac:dyDescent="0.25">
      <c r="C21" s="1">
        <f>E21*D21</f>
        <v>0.03</v>
      </c>
      <c r="D21" s="1">
        <v>1</v>
      </c>
      <c r="E21" s="7">
        <v>0.03</v>
      </c>
      <c r="F21" s="5">
        <f>C21*$B$20</f>
        <v>2.5201799999999999</v>
      </c>
    </row>
    <row r="22" spans="1:7" x14ac:dyDescent="0.25">
      <c r="C22" s="1">
        <f>E22*D22</f>
        <v>5.0000000000000001E-4</v>
      </c>
      <c r="D22" s="1">
        <v>0.05</v>
      </c>
      <c r="E22" s="7">
        <v>0.01</v>
      </c>
      <c r="F22" s="5">
        <f>C22*$B$20</f>
        <v>4.2002999999999999E-2</v>
      </c>
      <c r="G22" s="6"/>
    </row>
    <row r="27" spans="1:7" x14ac:dyDescent="0.25">
      <c r="B27" s="23"/>
      <c r="C2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B201-66F0-40DA-96CE-34A508DB9E27}">
  <dimension ref="A1:E28"/>
  <sheetViews>
    <sheetView workbookViewId="0">
      <selection activeCell="E11" sqref="E11"/>
    </sheetView>
  </sheetViews>
  <sheetFormatPr baseColWidth="10" defaultRowHeight="15" x14ac:dyDescent="0.25"/>
  <cols>
    <col min="2" max="3" width="19.7109375" bestFit="1" customWidth="1"/>
    <col min="5" max="5" width="19.28515625" bestFit="1" customWidth="1"/>
  </cols>
  <sheetData>
    <row r="1" spans="1:5" x14ac:dyDescent="0.25">
      <c r="B1" s="14" t="s">
        <v>5</v>
      </c>
      <c r="D1" t="s">
        <v>16</v>
      </c>
    </row>
    <row r="2" spans="1:5" x14ac:dyDescent="0.25">
      <c r="A2" t="s">
        <v>36</v>
      </c>
      <c r="B2" s="1">
        <f>Stocksolutions!D2</f>
        <v>4.0000000000000003E-5</v>
      </c>
      <c r="C2" s="6">
        <f>B2*1000000</f>
        <v>40</v>
      </c>
      <c r="D2">
        <v>8.5000000000000006E-3</v>
      </c>
    </row>
    <row r="3" spans="1:5" x14ac:dyDescent="0.25">
      <c r="A3" t="s">
        <v>37</v>
      </c>
      <c r="B3" s="1">
        <f>Stocksolutions!D3</f>
        <v>2.0000000000000001E-4</v>
      </c>
      <c r="C3" s="6">
        <f t="shared" ref="C3:C4" si="0">B3*1000000</f>
        <v>200</v>
      </c>
    </row>
    <row r="4" spans="1:5" x14ac:dyDescent="0.25">
      <c r="A4" t="s">
        <v>38</v>
      </c>
      <c r="B4" s="1">
        <f>Stocksolutions!D4</f>
        <v>1E-3</v>
      </c>
      <c r="C4" s="6">
        <f t="shared" si="0"/>
        <v>1000</v>
      </c>
    </row>
    <row r="6" spans="1:5" x14ac:dyDescent="0.25">
      <c r="A6" t="s">
        <v>19</v>
      </c>
      <c r="B6" s="2" t="s">
        <v>14</v>
      </c>
      <c r="C6" s="14" t="s">
        <v>5</v>
      </c>
      <c r="D6" t="s">
        <v>15</v>
      </c>
      <c r="E6" s="3" t="s">
        <v>17</v>
      </c>
    </row>
    <row r="7" spans="1:5" x14ac:dyDescent="0.25">
      <c r="A7" s="21">
        <v>1</v>
      </c>
      <c r="B7" s="1">
        <v>5.0000000000000002E-5</v>
      </c>
      <c r="C7" s="1">
        <f>$B$4</f>
        <v>1E-3</v>
      </c>
      <c r="D7" s="1">
        <f t="shared" ref="D7:D20" si="1">B7/C7</f>
        <v>0.05</v>
      </c>
      <c r="E7" s="4">
        <f t="shared" ref="E7:E20" si="2">D7*$D$2</f>
        <v>4.2500000000000003E-4</v>
      </c>
    </row>
    <row r="8" spans="1:5" x14ac:dyDescent="0.25">
      <c r="A8" s="21">
        <v>2</v>
      </c>
      <c r="B8" s="1">
        <v>1E-4</v>
      </c>
      <c r="C8" s="1">
        <f>$B$4</f>
        <v>1E-3</v>
      </c>
      <c r="D8" s="1">
        <f t="shared" si="1"/>
        <v>0.1</v>
      </c>
      <c r="E8" s="4">
        <f t="shared" si="2"/>
        <v>8.5000000000000006E-4</v>
      </c>
    </row>
    <row r="9" spans="1:5" x14ac:dyDescent="0.25">
      <c r="A9" s="21">
        <v>3</v>
      </c>
      <c r="B9" s="1">
        <v>1.9999999999999999E-6</v>
      </c>
      <c r="C9" s="1">
        <f>$B$2</f>
        <v>4.0000000000000003E-5</v>
      </c>
      <c r="D9" s="1">
        <f t="shared" si="1"/>
        <v>4.9999999999999996E-2</v>
      </c>
      <c r="E9" s="4">
        <f t="shared" si="2"/>
        <v>4.2499999999999998E-4</v>
      </c>
    </row>
    <row r="10" spans="1:5" x14ac:dyDescent="0.25">
      <c r="A10" s="21">
        <v>4</v>
      </c>
      <c r="B10" s="1">
        <v>9.9999999999999995E-7</v>
      </c>
      <c r="C10" s="1">
        <f>$B$2</f>
        <v>4.0000000000000003E-5</v>
      </c>
      <c r="D10" s="1">
        <f t="shared" si="1"/>
        <v>2.4999999999999998E-2</v>
      </c>
      <c r="E10" s="4">
        <f t="shared" si="2"/>
        <v>2.1249999999999999E-4</v>
      </c>
    </row>
    <row r="11" spans="1:5" x14ac:dyDescent="0.25">
      <c r="A11" s="21">
        <v>5</v>
      </c>
      <c r="B11" s="1">
        <v>1.0000000000000001E-5</v>
      </c>
      <c r="C11" s="1">
        <f>$B$3</f>
        <v>2.0000000000000001E-4</v>
      </c>
      <c r="D11" s="1">
        <f t="shared" si="1"/>
        <v>0.05</v>
      </c>
      <c r="E11" s="4">
        <f t="shared" si="2"/>
        <v>4.2500000000000003E-4</v>
      </c>
    </row>
    <row r="12" spans="1:5" x14ac:dyDescent="0.25">
      <c r="A12" s="21">
        <v>6</v>
      </c>
      <c r="B12" s="1">
        <v>2.0000000000000002E-5</v>
      </c>
      <c r="C12" s="1">
        <f>$B$3</f>
        <v>2.0000000000000001E-4</v>
      </c>
      <c r="D12" s="1">
        <f t="shared" si="1"/>
        <v>0.1</v>
      </c>
      <c r="E12" s="4">
        <f t="shared" si="2"/>
        <v>8.5000000000000006E-4</v>
      </c>
    </row>
    <row r="13" spans="1:5" x14ac:dyDescent="0.25">
      <c r="A13" s="21">
        <v>7</v>
      </c>
      <c r="B13" s="1">
        <v>5.0000000000000004E-6</v>
      </c>
      <c r="C13" s="1">
        <f>$B$3</f>
        <v>2.0000000000000001E-4</v>
      </c>
      <c r="D13" s="1">
        <f t="shared" si="1"/>
        <v>2.5000000000000001E-2</v>
      </c>
      <c r="E13" s="4">
        <f t="shared" si="2"/>
        <v>2.1250000000000002E-4</v>
      </c>
    </row>
    <row r="14" spans="1:5" x14ac:dyDescent="0.25">
      <c r="A14">
        <v>8</v>
      </c>
      <c r="B14" s="1">
        <v>1.0000000000000001E-5</v>
      </c>
      <c r="C14" s="1">
        <f>$B$3</f>
        <v>2.0000000000000001E-4</v>
      </c>
      <c r="D14" s="1">
        <f t="shared" si="1"/>
        <v>0.05</v>
      </c>
      <c r="E14" s="4">
        <f t="shared" si="2"/>
        <v>4.2500000000000003E-4</v>
      </c>
    </row>
    <row r="15" spans="1:5" x14ac:dyDescent="0.25">
      <c r="A15">
        <v>9</v>
      </c>
      <c r="B15" s="1">
        <v>1.0000000000000001E-5</v>
      </c>
      <c r="C15" s="1">
        <f t="shared" ref="C15:C28" si="3">$B$3</f>
        <v>2.0000000000000001E-4</v>
      </c>
      <c r="D15" s="1">
        <f t="shared" si="1"/>
        <v>0.05</v>
      </c>
      <c r="E15" s="4">
        <f t="shared" si="2"/>
        <v>4.2500000000000003E-4</v>
      </c>
    </row>
    <row r="16" spans="1:5" x14ac:dyDescent="0.25">
      <c r="A16">
        <v>10</v>
      </c>
      <c r="B16" s="1">
        <v>1.0000000000000001E-5</v>
      </c>
      <c r="C16" s="1">
        <f t="shared" si="3"/>
        <v>2.0000000000000001E-4</v>
      </c>
      <c r="D16" s="1">
        <f t="shared" si="1"/>
        <v>0.05</v>
      </c>
      <c r="E16" s="4">
        <f t="shared" si="2"/>
        <v>4.2500000000000003E-4</v>
      </c>
    </row>
    <row r="17" spans="1:5" x14ac:dyDescent="0.25">
      <c r="A17">
        <v>11</v>
      </c>
      <c r="B17" s="1">
        <v>1.0000000000000001E-5</v>
      </c>
      <c r="C17" s="1">
        <f t="shared" si="3"/>
        <v>2.0000000000000001E-4</v>
      </c>
      <c r="D17" s="1">
        <f t="shared" si="1"/>
        <v>0.05</v>
      </c>
      <c r="E17" s="4">
        <f t="shared" si="2"/>
        <v>4.2500000000000003E-4</v>
      </c>
    </row>
    <row r="18" spans="1:5" x14ac:dyDescent="0.25">
      <c r="A18">
        <v>12</v>
      </c>
      <c r="B18" s="1">
        <v>1.0000000000000001E-5</v>
      </c>
      <c r="C18" s="1">
        <f t="shared" si="3"/>
        <v>2.0000000000000001E-4</v>
      </c>
      <c r="D18" s="1">
        <f t="shared" si="1"/>
        <v>0.05</v>
      </c>
      <c r="E18" s="4">
        <f t="shared" si="2"/>
        <v>4.2500000000000003E-4</v>
      </c>
    </row>
    <row r="19" spans="1:5" x14ac:dyDescent="0.25">
      <c r="A19">
        <v>13</v>
      </c>
      <c r="B19" s="1">
        <v>1.0000000000000001E-5</v>
      </c>
      <c r="C19" s="1">
        <f t="shared" si="3"/>
        <v>2.0000000000000001E-4</v>
      </c>
      <c r="D19" s="1">
        <f t="shared" si="1"/>
        <v>0.05</v>
      </c>
      <c r="E19" s="4">
        <f t="shared" si="2"/>
        <v>4.2500000000000003E-4</v>
      </c>
    </row>
    <row r="20" spans="1:5" x14ac:dyDescent="0.25">
      <c r="A20">
        <v>14</v>
      </c>
      <c r="B20" s="1">
        <v>1.0000000000000001E-5</v>
      </c>
      <c r="C20" s="1">
        <f t="shared" si="3"/>
        <v>2.0000000000000001E-4</v>
      </c>
      <c r="D20" s="1">
        <f t="shared" si="1"/>
        <v>0.05</v>
      </c>
      <c r="E20" s="4">
        <f t="shared" si="2"/>
        <v>4.2500000000000003E-4</v>
      </c>
    </row>
    <row r="21" spans="1:5" x14ac:dyDescent="0.25">
      <c r="A21">
        <v>15</v>
      </c>
      <c r="B21" s="1">
        <v>1.0000000000000001E-5</v>
      </c>
      <c r="C21" s="1">
        <f t="shared" si="3"/>
        <v>2.0000000000000001E-4</v>
      </c>
      <c r="D21" s="1">
        <f t="shared" ref="D21:D26" si="4">B21/C21</f>
        <v>0.05</v>
      </c>
      <c r="E21" s="4">
        <f t="shared" ref="E21:E26" si="5">D21*$D$2</f>
        <v>4.2500000000000003E-4</v>
      </c>
    </row>
    <row r="22" spans="1:5" x14ac:dyDescent="0.25">
      <c r="A22">
        <v>16</v>
      </c>
      <c r="B22" s="1">
        <v>1.0000000000000001E-5</v>
      </c>
      <c r="C22" s="1">
        <f t="shared" si="3"/>
        <v>2.0000000000000001E-4</v>
      </c>
      <c r="D22" s="1">
        <f t="shared" si="4"/>
        <v>0.05</v>
      </c>
      <c r="E22" s="4">
        <f t="shared" si="5"/>
        <v>4.2500000000000003E-4</v>
      </c>
    </row>
    <row r="23" spans="1:5" x14ac:dyDescent="0.25">
      <c r="A23">
        <v>17</v>
      </c>
      <c r="B23" s="1">
        <v>1.0000000000000001E-5</v>
      </c>
      <c r="C23" s="1">
        <f t="shared" si="3"/>
        <v>2.0000000000000001E-4</v>
      </c>
      <c r="D23" s="1">
        <f t="shared" si="4"/>
        <v>0.05</v>
      </c>
      <c r="E23" s="4">
        <f t="shared" si="5"/>
        <v>4.2500000000000003E-4</v>
      </c>
    </row>
    <row r="24" spans="1:5" x14ac:dyDescent="0.25">
      <c r="A24">
        <v>18</v>
      </c>
      <c r="B24" s="1">
        <v>1.0000000000000001E-5</v>
      </c>
      <c r="C24" s="1">
        <f t="shared" si="3"/>
        <v>2.0000000000000001E-4</v>
      </c>
      <c r="D24" s="1">
        <f t="shared" si="4"/>
        <v>0.05</v>
      </c>
      <c r="E24" s="4">
        <f t="shared" si="5"/>
        <v>4.2500000000000003E-4</v>
      </c>
    </row>
    <row r="25" spans="1:5" x14ac:dyDescent="0.25">
      <c r="A25">
        <v>19</v>
      </c>
      <c r="B25" s="1">
        <v>1.0000000000000001E-5</v>
      </c>
      <c r="C25" s="1">
        <f t="shared" si="3"/>
        <v>2.0000000000000001E-4</v>
      </c>
      <c r="D25" s="1">
        <f t="shared" si="4"/>
        <v>0.05</v>
      </c>
      <c r="E25" s="4">
        <f t="shared" si="5"/>
        <v>4.2500000000000003E-4</v>
      </c>
    </row>
    <row r="26" spans="1:5" x14ac:dyDescent="0.25">
      <c r="A26">
        <v>20</v>
      </c>
      <c r="B26" s="1">
        <v>1.0000000000000001E-5</v>
      </c>
      <c r="C26" s="1">
        <f t="shared" si="3"/>
        <v>2.0000000000000001E-4</v>
      </c>
      <c r="D26" s="1">
        <f t="shared" si="4"/>
        <v>0.05</v>
      </c>
      <c r="E26" s="4">
        <f t="shared" si="5"/>
        <v>4.2500000000000003E-4</v>
      </c>
    </row>
    <row r="27" spans="1:5" x14ac:dyDescent="0.25">
      <c r="A27">
        <v>21</v>
      </c>
      <c r="B27" s="1">
        <v>1.0000000000000001E-5</v>
      </c>
      <c r="C27" s="1">
        <f t="shared" si="3"/>
        <v>2.0000000000000001E-4</v>
      </c>
      <c r="D27" s="1">
        <f t="shared" ref="D27:D28" si="6">B27/C27</f>
        <v>0.05</v>
      </c>
      <c r="E27" s="4">
        <f t="shared" ref="E27:E28" si="7">D27*$D$2</f>
        <v>4.2500000000000003E-4</v>
      </c>
    </row>
    <row r="28" spans="1:5" x14ac:dyDescent="0.25">
      <c r="A28">
        <v>22</v>
      </c>
      <c r="B28" s="1">
        <v>1.0000000000000001E-5</v>
      </c>
      <c r="C28" s="1">
        <f t="shared" si="3"/>
        <v>2.0000000000000001E-4</v>
      </c>
      <c r="D28" s="1">
        <f t="shared" si="6"/>
        <v>0.05</v>
      </c>
      <c r="E28" s="4">
        <f t="shared" si="7"/>
        <v>4.2500000000000003E-4</v>
      </c>
    </row>
  </sheetData>
  <conditionalFormatting sqref="E7:E28">
    <cfRule type="cellIs" dxfId="13" priority="1" operator="greaterThan">
      <formula>0.00085</formula>
    </cfRule>
    <cfRule type="cellIs" dxfId="12" priority="2" operator="lessThan">
      <formula>0.0002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2A7-3505-458C-A435-7D1EBD276E66}">
  <dimension ref="A1:E36"/>
  <sheetViews>
    <sheetView workbookViewId="0">
      <selection activeCell="B15" sqref="B15"/>
    </sheetView>
  </sheetViews>
  <sheetFormatPr baseColWidth="10" defaultRowHeight="15" x14ac:dyDescent="0.25"/>
  <cols>
    <col min="2" max="3" width="19.7109375" bestFit="1" customWidth="1"/>
    <col min="5" max="5" width="19.28515625" bestFit="1" customWidth="1"/>
  </cols>
  <sheetData>
    <row r="1" spans="1:5" x14ac:dyDescent="0.25">
      <c r="B1" s="14" t="s">
        <v>5</v>
      </c>
      <c r="D1" t="s">
        <v>16</v>
      </c>
    </row>
    <row r="2" spans="1:5" x14ac:dyDescent="0.25">
      <c r="B2" s="1">
        <f>Stocksolutions!D8</f>
        <v>0.03</v>
      </c>
      <c r="D2">
        <v>8.5000000000000006E-3</v>
      </c>
    </row>
    <row r="3" spans="1:5" x14ac:dyDescent="0.25">
      <c r="B3" s="1">
        <f>Stocksolutions!D9</f>
        <v>0.06</v>
      </c>
    </row>
    <row r="4" spans="1:5" x14ac:dyDescent="0.25">
      <c r="B4" s="1">
        <f>Stocksolutions!D10</f>
        <v>0.12</v>
      </c>
    </row>
    <row r="6" spans="1:5" x14ac:dyDescent="0.25">
      <c r="A6" t="s">
        <v>19</v>
      </c>
      <c r="B6" s="2" t="s">
        <v>14</v>
      </c>
      <c r="C6" s="14" t="s">
        <v>5</v>
      </c>
      <c r="D6" t="s">
        <v>15</v>
      </c>
      <c r="E6" s="3" t="s">
        <v>17</v>
      </c>
    </row>
    <row r="7" spans="1:5" x14ac:dyDescent="0.25">
      <c r="A7">
        <v>1</v>
      </c>
      <c r="B7" s="1">
        <v>6.0000000000000001E-3</v>
      </c>
      <c r="C7" s="1">
        <f>$B$4</f>
        <v>0.12</v>
      </c>
      <c r="D7" s="1">
        <f>B7/C7</f>
        <v>0.05</v>
      </c>
      <c r="E7" s="4">
        <f>D7*$D$2</f>
        <v>4.2500000000000003E-4</v>
      </c>
    </row>
    <row r="8" spans="1:5" x14ac:dyDescent="0.25">
      <c r="A8">
        <v>2</v>
      </c>
      <c r="B8" s="1">
        <v>6.0000000000000001E-3</v>
      </c>
      <c r="C8" s="1">
        <f>$B$4</f>
        <v>0.12</v>
      </c>
      <c r="D8" s="1">
        <f>B8/C8</f>
        <v>0.05</v>
      </c>
      <c r="E8" s="4">
        <f>D8*$D$2</f>
        <v>4.2500000000000003E-4</v>
      </c>
    </row>
    <row r="9" spans="1:5" x14ac:dyDescent="0.25">
      <c r="A9">
        <v>3</v>
      </c>
      <c r="B9" s="1">
        <v>6.0000000000000001E-3</v>
      </c>
      <c r="C9" s="1">
        <f t="shared" ref="C9:C13" si="0">$B$4</f>
        <v>0.12</v>
      </c>
      <c r="D9" s="1">
        <f>B9/C9</f>
        <v>0.05</v>
      </c>
      <c r="E9" s="4">
        <f>D9*$D$2</f>
        <v>4.2500000000000003E-4</v>
      </c>
    </row>
    <row r="10" spans="1:5" x14ac:dyDescent="0.25">
      <c r="A10">
        <v>4</v>
      </c>
      <c r="B10" s="1">
        <v>6.0000000000000001E-3</v>
      </c>
      <c r="C10" s="1">
        <f t="shared" si="0"/>
        <v>0.12</v>
      </c>
      <c r="D10" s="1">
        <f>B10/C10</f>
        <v>0.05</v>
      </c>
      <c r="E10" s="4">
        <f>D10*$D$2</f>
        <v>4.2500000000000003E-4</v>
      </c>
    </row>
    <row r="11" spans="1:5" x14ac:dyDescent="0.25">
      <c r="A11">
        <v>5</v>
      </c>
      <c r="B11" s="1">
        <v>6.0000000000000001E-3</v>
      </c>
      <c r="C11" s="1">
        <f t="shared" si="0"/>
        <v>0.12</v>
      </c>
      <c r="D11" s="1">
        <f t="shared" ref="D11:D15" si="1">B11/C11</f>
        <v>0.05</v>
      </c>
      <c r="E11" s="4">
        <f t="shared" ref="E11:E15" si="2">D11*$D$2</f>
        <v>4.2500000000000003E-4</v>
      </c>
    </row>
    <row r="12" spans="1:5" x14ac:dyDescent="0.25">
      <c r="A12">
        <v>6</v>
      </c>
      <c r="B12" s="1">
        <v>6.0000000000000001E-3</v>
      </c>
      <c r="C12" s="1">
        <f t="shared" si="0"/>
        <v>0.12</v>
      </c>
      <c r="D12" s="1">
        <f t="shared" si="1"/>
        <v>0.05</v>
      </c>
      <c r="E12" s="4">
        <f t="shared" si="2"/>
        <v>4.2500000000000003E-4</v>
      </c>
    </row>
    <row r="13" spans="1:5" x14ac:dyDescent="0.25">
      <c r="A13">
        <v>7</v>
      </c>
      <c r="B13" s="1">
        <v>6.0000000000000001E-3</v>
      </c>
      <c r="C13" s="1">
        <f t="shared" si="0"/>
        <v>0.12</v>
      </c>
      <c r="D13" s="1">
        <f t="shared" si="1"/>
        <v>0.05</v>
      </c>
      <c r="E13" s="4">
        <f t="shared" si="2"/>
        <v>4.2500000000000003E-4</v>
      </c>
    </row>
    <row r="14" spans="1:5" x14ac:dyDescent="0.25">
      <c r="A14" s="21">
        <v>8</v>
      </c>
      <c r="B14" s="1">
        <v>1E-3</v>
      </c>
      <c r="C14" s="1">
        <f>$B$2</f>
        <v>0.03</v>
      </c>
      <c r="D14" s="1">
        <f t="shared" si="1"/>
        <v>3.3333333333333333E-2</v>
      </c>
      <c r="E14" s="4">
        <f t="shared" si="2"/>
        <v>2.8333333333333335E-4</v>
      </c>
    </row>
    <row r="15" spans="1:5" x14ac:dyDescent="0.25">
      <c r="A15" s="21">
        <v>9</v>
      </c>
      <c r="B15" s="1">
        <v>3.0000000000000001E-3</v>
      </c>
      <c r="C15" s="1">
        <f>$B$2</f>
        <v>0.03</v>
      </c>
      <c r="D15" s="1">
        <f t="shared" si="1"/>
        <v>0.1</v>
      </c>
      <c r="E15" s="4">
        <f t="shared" si="2"/>
        <v>8.5000000000000006E-4</v>
      </c>
    </row>
    <row r="16" spans="1:5" x14ac:dyDescent="0.25">
      <c r="A16" s="21">
        <v>10</v>
      </c>
      <c r="B16" s="1">
        <v>0.01</v>
      </c>
      <c r="C16" s="1">
        <f>$B$4</f>
        <v>0.12</v>
      </c>
      <c r="D16" s="1">
        <f t="shared" ref="D16:D26" si="3">B16/C16</f>
        <v>8.3333333333333343E-2</v>
      </c>
      <c r="E16" s="4">
        <f t="shared" ref="E16:E26" si="4">D16*$D$2</f>
        <v>7.0833333333333349E-4</v>
      </c>
    </row>
    <row r="17" spans="1:5" x14ac:dyDescent="0.25">
      <c r="A17">
        <v>11</v>
      </c>
      <c r="B17" s="1">
        <v>6.0000000000000001E-3</v>
      </c>
      <c r="C17" s="1">
        <f>$B$4</f>
        <v>0.12</v>
      </c>
      <c r="D17" s="1">
        <f t="shared" si="3"/>
        <v>0.05</v>
      </c>
      <c r="E17" s="4">
        <f t="shared" si="4"/>
        <v>4.2500000000000003E-4</v>
      </c>
    </row>
    <row r="18" spans="1:5" x14ac:dyDescent="0.25">
      <c r="A18">
        <v>12</v>
      </c>
      <c r="B18" s="1">
        <v>6.0000000000000001E-3</v>
      </c>
      <c r="C18" s="1">
        <f t="shared" ref="C18:C28" si="5">$B$4</f>
        <v>0.12</v>
      </c>
      <c r="D18" s="1">
        <f t="shared" si="3"/>
        <v>0.05</v>
      </c>
      <c r="E18" s="4">
        <f t="shared" si="4"/>
        <v>4.2500000000000003E-4</v>
      </c>
    </row>
    <row r="19" spans="1:5" x14ac:dyDescent="0.25">
      <c r="A19">
        <v>13</v>
      </c>
      <c r="B19" s="1">
        <v>6.0000000000000001E-3</v>
      </c>
      <c r="C19" s="1">
        <f t="shared" si="5"/>
        <v>0.12</v>
      </c>
      <c r="D19" s="1">
        <f t="shared" si="3"/>
        <v>0.05</v>
      </c>
      <c r="E19" s="4">
        <f t="shared" si="4"/>
        <v>4.2500000000000003E-4</v>
      </c>
    </row>
    <row r="20" spans="1:5" x14ac:dyDescent="0.25">
      <c r="A20">
        <v>14</v>
      </c>
      <c r="B20" s="1">
        <v>6.0000000000000001E-3</v>
      </c>
      <c r="C20" s="1">
        <f t="shared" si="5"/>
        <v>0.12</v>
      </c>
      <c r="D20" s="1">
        <f t="shared" si="3"/>
        <v>0.05</v>
      </c>
      <c r="E20" s="4">
        <f t="shared" si="4"/>
        <v>4.2500000000000003E-4</v>
      </c>
    </row>
    <row r="21" spans="1:5" x14ac:dyDescent="0.25">
      <c r="A21" s="22">
        <v>15</v>
      </c>
      <c r="B21" s="1">
        <v>6.0000000000000001E-3</v>
      </c>
      <c r="C21" s="1">
        <f t="shared" si="5"/>
        <v>0.12</v>
      </c>
      <c r="D21" s="1">
        <f t="shared" si="3"/>
        <v>0.05</v>
      </c>
      <c r="E21" s="4">
        <f t="shared" si="4"/>
        <v>4.2500000000000003E-4</v>
      </c>
    </row>
    <row r="22" spans="1:5" x14ac:dyDescent="0.25">
      <c r="A22" s="22">
        <v>16</v>
      </c>
      <c r="B22" s="1">
        <v>6.0000000000000001E-3</v>
      </c>
      <c r="C22" s="1">
        <f t="shared" si="5"/>
        <v>0.12</v>
      </c>
      <c r="D22" s="1">
        <f t="shared" si="3"/>
        <v>0.05</v>
      </c>
      <c r="E22" s="4">
        <f t="shared" si="4"/>
        <v>4.2500000000000003E-4</v>
      </c>
    </row>
    <row r="23" spans="1:5" x14ac:dyDescent="0.25">
      <c r="A23" s="22">
        <v>17</v>
      </c>
      <c r="B23" s="1">
        <v>6.0000000000000001E-3</v>
      </c>
      <c r="C23" s="1">
        <f t="shared" si="5"/>
        <v>0.12</v>
      </c>
      <c r="D23" s="1">
        <f t="shared" si="3"/>
        <v>0.05</v>
      </c>
      <c r="E23" s="4">
        <f t="shared" si="4"/>
        <v>4.2500000000000003E-4</v>
      </c>
    </row>
    <row r="24" spans="1:5" x14ac:dyDescent="0.25">
      <c r="A24" s="22">
        <v>18</v>
      </c>
      <c r="B24" s="1">
        <v>6.0000000000000001E-3</v>
      </c>
      <c r="C24" s="1">
        <f t="shared" si="5"/>
        <v>0.12</v>
      </c>
      <c r="D24" s="1">
        <f t="shared" si="3"/>
        <v>0.05</v>
      </c>
      <c r="E24" s="4">
        <f t="shared" si="4"/>
        <v>4.2500000000000003E-4</v>
      </c>
    </row>
    <row r="25" spans="1:5" x14ac:dyDescent="0.25">
      <c r="A25">
        <v>19</v>
      </c>
      <c r="B25" s="1">
        <v>6.0000000000000001E-3</v>
      </c>
      <c r="C25" s="1">
        <f t="shared" si="5"/>
        <v>0.12</v>
      </c>
      <c r="D25" s="1">
        <f t="shared" si="3"/>
        <v>0.05</v>
      </c>
      <c r="E25" s="4">
        <f t="shared" si="4"/>
        <v>4.2500000000000003E-4</v>
      </c>
    </row>
    <row r="26" spans="1:5" x14ac:dyDescent="0.25">
      <c r="A26">
        <v>20</v>
      </c>
      <c r="B26" s="1">
        <v>6.0000000000000001E-3</v>
      </c>
      <c r="C26" s="1">
        <f t="shared" si="5"/>
        <v>0.12</v>
      </c>
      <c r="D26" s="1">
        <f t="shared" si="3"/>
        <v>0.05</v>
      </c>
      <c r="E26" s="4">
        <f t="shared" si="4"/>
        <v>4.2500000000000003E-4</v>
      </c>
    </row>
    <row r="27" spans="1:5" x14ac:dyDescent="0.25">
      <c r="A27">
        <v>21</v>
      </c>
      <c r="B27" s="1">
        <v>6.0000000000000001E-3</v>
      </c>
      <c r="C27" s="1">
        <f t="shared" si="5"/>
        <v>0.12</v>
      </c>
      <c r="D27" s="1">
        <f t="shared" ref="D27:D28" si="6">B27/C27</f>
        <v>0.05</v>
      </c>
      <c r="E27" s="4">
        <f t="shared" ref="E27:E28" si="7">D27*$D$2</f>
        <v>4.2500000000000003E-4</v>
      </c>
    </row>
    <row r="28" spans="1:5" x14ac:dyDescent="0.25">
      <c r="A28">
        <v>22</v>
      </c>
      <c r="B28" s="1">
        <v>6.0000000000000001E-3</v>
      </c>
      <c r="C28" s="1">
        <f t="shared" si="5"/>
        <v>0.12</v>
      </c>
      <c r="D28" s="1">
        <f t="shared" si="6"/>
        <v>0.05</v>
      </c>
      <c r="E28" s="4">
        <f t="shared" si="7"/>
        <v>4.2500000000000003E-4</v>
      </c>
    </row>
    <row r="31" spans="1:5" ht="18.75" x14ac:dyDescent="0.3">
      <c r="C31" s="19"/>
    </row>
    <row r="32" spans="1:5" ht="18.75" x14ac:dyDescent="0.3">
      <c r="C32" s="19"/>
    </row>
    <row r="33" spans="3:3" ht="18.75" x14ac:dyDescent="0.3">
      <c r="C33" s="19"/>
    </row>
    <row r="34" spans="3:3" ht="18.75" x14ac:dyDescent="0.3">
      <c r="C34" s="19"/>
    </row>
    <row r="35" spans="3:3" ht="18.75" x14ac:dyDescent="0.3">
      <c r="C35" s="19"/>
    </row>
    <row r="36" spans="3:3" ht="18.75" x14ac:dyDescent="0.3">
      <c r="C36" s="19"/>
    </row>
  </sheetData>
  <conditionalFormatting sqref="E7:E28">
    <cfRule type="cellIs" dxfId="11" priority="1" operator="greaterThan">
      <formula>0.00085</formula>
    </cfRule>
    <cfRule type="cellIs" dxfId="10" priority="2" operator="lessThan">
      <formula>0.0002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ABB8-4EC2-412A-BA83-8AFDFDB77A43}">
  <dimension ref="A2:F53"/>
  <sheetViews>
    <sheetView topLeftCell="A30" workbookViewId="0">
      <selection activeCell="C49" sqref="C49"/>
    </sheetView>
  </sheetViews>
  <sheetFormatPr baseColWidth="10" defaultRowHeight="15" x14ac:dyDescent="0.25"/>
  <cols>
    <col min="2" max="2" width="24.42578125" bestFit="1" customWidth="1"/>
    <col min="3" max="3" width="29.28515625" customWidth="1"/>
    <col min="5" max="5" width="24.5703125" bestFit="1" customWidth="1"/>
  </cols>
  <sheetData>
    <row r="2" spans="1:6" x14ac:dyDescent="0.25">
      <c r="A2" t="s">
        <v>24</v>
      </c>
      <c r="B2" s="14" t="s">
        <v>26</v>
      </c>
      <c r="C2" s="14" t="s">
        <v>25</v>
      </c>
      <c r="D2" t="s">
        <v>16</v>
      </c>
    </row>
    <row r="3" spans="1:6" x14ac:dyDescent="0.25">
      <c r="B3" s="1">
        <f>Stocksolutions!D20</f>
        <v>0.72</v>
      </c>
      <c r="C3" s="1">
        <f>Stocksolutions!D14</f>
        <v>1</v>
      </c>
      <c r="D3">
        <v>8.5000000000000006E-3</v>
      </c>
    </row>
    <row r="4" spans="1:6" x14ac:dyDescent="0.25">
      <c r="B4" s="1">
        <f>Stocksolutions!D21</f>
        <v>1</v>
      </c>
      <c r="C4" s="1">
        <f>Stocksolutions!D15</f>
        <v>0.3</v>
      </c>
    </row>
    <row r="5" spans="1:6" x14ac:dyDescent="0.25">
      <c r="B5" s="1">
        <f>Stocksolutions!D22</f>
        <v>0.05</v>
      </c>
      <c r="C5" s="1">
        <f>Stocksolutions!D16</f>
        <v>0.05</v>
      </c>
    </row>
    <row r="7" spans="1:6" x14ac:dyDescent="0.25">
      <c r="A7" t="s">
        <v>19</v>
      </c>
      <c r="B7" s="2" t="s">
        <v>27</v>
      </c>
      <c r="C7" s="14" t="s">
        <v>26</v>
      </c>
      <c r="D7" t="s">
        <v>15</v>
      </c>
      <c r="E7" s="3" t="s">
        <v>28</v>
      </c>
      <c r="F7" s="3" t="s">
        <v>31</v>
      </c>
    </row>
    <row r="8" spans="1:6" x14ac:dyDescent="0.25">
      <c r="A8">
        <v>1</v>
      </c>
      <c r="B8" s="1">
        <f>(2.4237/(2.4237+1))*0.1</f>
        <v>7.0791833396617695E-2</v>
      </c>
      <c r="C8" s="1">
        <f t="shared" ref="C8:C21" si="0">$B$4</f>
        <v>1</v>
      </c>
      <c r="D8" s="1">
        <f t="shared" ref="D8" si="1">B8/C8</f>
        <v>7.0791833396617695E-2</v>
      </c>
      <c r="E8" s="1">
        <f>D8*$D$3</f>
        <v>6.0173058387125047E-4</v>
      </c>
      <c r="F8" s="16">
        <v>9.6</v>
      </c>
    </row>
    <row r="9" spans="1:6" x14ac:dyDescent="0.25">
      <c r="A9">
        <v>2</v>
      </c>
      <c r="B9" s="1">
        <f t="shared" ref="B9:B21" si="2">(2.4237/(2.4237+1))*0.1</f>
        <v>7.0791833396617695E-2</v>
      </c>
      <c r="C9" s="1">
        <f t="shared" si="0"/>
        <v>1</v>
      </c>
      <c r="D9" s="1">
        <f t="shared" ref="D9:D21" si="3">B9/C9</f>
        <v>7.0791833396617695E-2</v>
      </c>
      <c r="E9" s="4">
        <f t="shared" ref="E9:E16" si="4">D9*$D$3</f>
        <v>6.0173058387125047E-4</v>
      </c>
      <c r="F9" s="16">
        <v>9.6</v>
      </c>
    </row>
    <row r="10" spans="1:6" x14ac:dyDescent="0.25">
      <c r="A10">
        <v>3</v>
      </c>
      <c r="B10" s="1">
        <f t="shared" si="2"/>
        <v>7.0791833396617695E-2</v>
      </c>
      <c r="C10" s="1">
        <f t="shared" si="0"/>
        <v>1</v>
      </c>
      <c r="D10" s="1">
        <f t="shared" si="3"/>
        <v>7.0791833396617695E-2</v>
      </c>
      <c r="E10" s="4">
        <f t="shared" si="4"/>
        <v>6.0173058387125047E-4</v>
      </c>
      <c r="F10" s="16">
        <v>9.6</v>
      </c>
    </row>
    <row r="11" spans="1:6" x14ac:dyDescent="0.25">
      <c r="A11">
        <v>4</v>
      </c>
      <c r="B11" s="1">
        <f t="shared" si="2"/>
        <v>7.0791833396617695E-2</v>
      </c>
      <c r="C11" s="1">
        <f t="shared" si="0"/>
        <v>1</v>
      </c>
      <c r="D11" s="1">
        <f t="shared" si="3"/>
        <v>7.0791833396617695E-2</v>
      </c>
      <c r="E11" s="4">
        <f t="shared" si="4"/>
        <v>6.0173058387125047E-4</v>
      </c>
      <c r="F11" s="16">
        <v>9.6</v>
      </c>
    </row>
    <row r="12" spans="1:6" x14ac:dyDescent="0.25">
      <c r="A12">
        <v>5</v>
      </c>
      <c r="B12" s="1">
        <f t="shared" si="2"/>
        <v>7.0791833396617695E-2</v>
      </c>
      <c r="C12" s="1">
        <f t="shared" si="0"/>
        <v>1</v>
      </c>
      <c r="D12" s="1">
        <f t="shared" si="3"/>
        <v>7.0791833396617695E-2</v>
      </c>
      <c r="E12" s="4">
        <f t="shared" si="4"/>
        <v>6.0173058387125047E-4</v>
      </c>
      <c r="F12" s="16">
        <v>9.6</v>
      </c>
    </row>
    <row r="13" spans="1:6" x14ac:dyDescent="0.25">
      <c r="A13">
        <v>6</v>
      </c>
      <c r="B13" s="1">
        <f t="shared" si="2"/>
        <v>7.0791833396617695E-2</v>
      </c>
      <c r="C13" s="1">
        <f t="shared" si="0"/>
        <v>1</v>
      </c>
      <c r="D13" s="1">
        <f t="shared" si="3"/>
        <v>7.0791833396617695E-2</v>
      </c>
      <c r="E13" s="4">
        <f t="shared" si="4"/>
        <v>6.0173058387125047E-4</v>
      </c>
      <c r="F13" s="16">
        <v>9.6</v>
      </c>
    </row>
    <row r="14" spans="1:6" x14ac:dyDescent="0.25">
      <c r="A14">
        <v>7</v>
      </c>
      <c r="B14" s="1">
        <f t="shared" si="2"/>
        <v>7.0791833396617695E-2</v>
      </c>
      <c r="C14" s="1">
        <f t="shared" si="0"/>
        <v>1</v>
      </c>
      <c r="D14" s="1">
        <f t="shared" si="3"/>
        <v>7.0791833396617695E-2</v>
      </c>
      <c r="E14" s="4">
        <f t="shared" si="4"/>
        <v>6.0173058387125047E-4</v>
      </c>
      <c r="F14" s="16">
        <v>9.6</v>
      </c>
    </row>
    <row r="15" spans="1:6" x14ac:dyDescent="0.25">
      <c r="A15">
        <v>8</v>
      </c>
      <c r="B15" s="1">
        <f t="shared" si="2"/>
        <v>7.0791833396617695E-2</v>
      </c>
      <c r="C15" s="1">
        <f t="shared" si="0"/>
        <v>1</v>
      </c>
      <c r="D15" s="1">
        <f t="shared" si="3"/>
        <v>7.0791833396617695E-2</v>
      </c>
      <c r="E15" s="4">
        <f t="shared" si="4"/>
        <v>6.0173058387125047E-4</v>
      </c>
      <c r="F15" s="16">
        <v>9.6</v>
      </c>
    </row>
    <row r="16" spans="1:6" x14ac:dyDescent="0.25">
      <c r="A16">
        <v>9</v>
      </c>
      <c r="B16" s="1">
        <f t="shared" si="2"/>
        <v>7.0791833396617695E-2</v>
      </c>
      <c r="C16" s="1">
        <f t="shared" si="0"/>
        <v>1</v>
      </c>
      <c r="D16" s="1">
        <f t="shared" si="3"/>
        <v>7.0791833396617695E-2</v>
      </c>
      <c r="E16" s="4">
        <f t="shared" si="4"/>
        <v>6.0173058387125047E-4</v>
      </c>
      <c r="F16" s="16">
        <v>9.6</v>
      </c>
    </row>
    <row r="17" spans="1:6" x14ac:dyDescent="0.25">
      <c r="A17">
        <v>10</v>
      </c>
      <c r="B17" s="1">
        <f t="shared" si="2"/>
        <v>7.0791833396617695E-2</v>
      </c>
      <c r="C17" s="1">
        <f t="shared" si="0"/>
        <v>1</v>
      </c>
      <c r="D17" s="1">
        <f t="shared" si="3"/>
        <v>7.0791833396617695E-2</v>
      </c>
      <c r="E17" s="4">
        <f t="shared" ref="E17:E26" si="5">D17*$D$3</f>
        <v>6.0173058387125047E-4</v>
      </c>
      <c r="F17" s="16">
        <v>9.6</v>
      </c>
    </row>
    <row r="18" spans="1:6" x14ac:dyDescent="0.25">
      <c r="A18">
        <v>11</v>
      </c>
      <c r="B18" s="1">
        <f t="shared" si="2"/>
        <v>7.0791833396617695E-2</v>
      </c>
      <c r="C18" s="1">
        <f t="shared" si="0"/>
        <v>1</v>
      </c>
      <c r="D18" s="1">
        <f t="shared" si="3"/>
        <v>7.0791833396617695E-2</v>
      </c>
      <c r="E18" s="4">
        <f t="shared" si="5"/>
        <v>6.0173058387125047E-4</v>
      </c>
      <c r="F18" s="16">
        <v>9.6</v>
      </c>
    </row>
    <row r="19" spans="1:6" x14ac:dyDescent="0.25">
      <c r="A19">
        <v>12</v>
      </c>
      <c r="B19" s="1">
        <f t="shared" si="2"/>
        <v>7.0791833396617695E-2</v>
      </c>
      <c r="C19" s="1">
        <f t="shared" si="0"/>
        <v>1</v>
      </c>
      <c r="D19" s="1">
        <f t="shared" si="3"/>
        <v>7.0791833396617695E-2</v>
      </c>
      <c r="E19" s="4">
        <f t="shared" si="5"/>
        <v>6.0173058387125047E-4</v>
      </c>
      <c r="F19" s="16">
        <v>9.6</v>
      </c>
    </row>
    <row r="20" spans="1:6" x14ac:dyDescent="0.25">
      <c r="A20">
        <v>13</v>
      </c>
      <c r="B20" s="1">
        <f t="shared" si="2"/>
        <v>7.0791833396617695E-2</v>
      </c>
      <c r="C20" s="1">
        <f t="shared" si="0"/>
        <v>1</v>
      </c>
      <c r="D20" s="1">
        <f t="shared" si="3"/>
        <v>7.0791833396617695E-2</v>
      </c>
      <c r="E20" s="4">
        <f t="shared" si="5"/>
        <v>6.0173058387125047E-4</v>
      </c>
      <c r="F20" s="16">
        <v>9.6</v>
      </c>
    </row>
    <row r="21" spans="1:6" x14ac:dyDescent="0.25">
      <c r="A21">
        <v>14</v>
      </c>
      <c r="B21" s="1">
        <f t="shared" si="2"/>
        <v>7.0791833396617695E-2</v>
      </c>
      <c r="C21" s="1">
        <f t="shared" si="0"/>
        <v>1</v>
      </c>
      <c r="D21" s="1">
        <f t="shared" si="3"/>
        <v>7.0791833396617695E-2</v>
      </c>
      <c r="E21" s="4">
        <f t="shared" si="5"/>
        <v>6.0173058387125047E-4</v>
      </c>
      <c r="F21" s="16">
        <v>9.6</v>
      </c>
    </row>
    <row r="22" spans="1:6" x14ac:dyDescent="0.25">
      <c r="A22" s="21">
        <v>15</v>
      </c>
      <c r="B22" s="1">
        <f>(48.035/(48.035+1))*0.1</f>
        <v>9.7960640358927306E-2</v>
      </c>
      <c r="C22" s="1">
        <f t="shared" ref="C22:C25" si="6">$B$4</f>
        <v>1</v>
      </c>
      <c r="D22" s="1">
        <f t="shared" ref="D22:D26" si="7">B22/C22</f>
        <v>9.7960640358927306E-2</v>
      </c>
      <c r="E22" s="4">
        <f t="shared" si="5"/>
        <v>8.3266544305088213E-4</v>
      </c>
      <c r="F22" s="16">
        <v>8.6</v>
      </c>
    </row>
    <row r="23" spans="1:6" x14ac:dyDescent="0.25">
      <c r="A23" s="21">
        <v>16</v>
      </c>
      <c r="B23" s="1">
        <f>(7.737/(7.737+1))*0.1</f>
        <v>8.8554423715234074E-2</v>
      </c>
      <c r="C23" s="1">
        <f t="shared" si="6"/>
        <v>1</v>
      </c>
      <c r="D23" s="1">
        <f t="shared" si="7"/>
        <v>8.8554423715234074E-2</v>
      </c>
      <c r="E23" s="4">
        <f t="shared" si="5"/>
        <v>7.5271260157948967E-4</v>
      </c>
      <c r="F23" s="16">
        <v>9.1999999999999993</v>
      </c>
    </row>
    <row r="24" spans="1:6" x14ac:dyDescent="0.25">
      <c r="A24" s="21">
        <v>17</v>
      </c>
      <c r="B24" s="1">
        <f>(2.4237/(2.4237+1))*0.1</f>
        <v>7.0791833396617695E-2</v>
      </c>
      <c r="C24" s="1">
        <f t="shared" si="6"/>
        <v>1</v>
      </c>
      <c r="D24" s="1">
        <f t="shared" si="7"/>
        <v>7.0791833396617695E-2</v>
      </c>
      <c r="E24" s="4">
        <f t="shared" si="5"/>
        <v>6.0173058387125047E-4</v>
      </c>
      <c r="F24" s="16">
        <v>9.6</v>
      </c>
    </row>
    <row r="25" spans="1:6" x14ac:dyDescent="0.25">
      <c r="A25" s="21">
        <v>18</v>
      </c>
      <c r="B25" s="1">
        <f>(0.7795/(0.7795+1))*0.1</f>
        <v>4.3804439449283507E-2</v>
      </c>
      <c r="C25" s="1">
        <f t="shared" si="6"/>
        <v>1</v>
      </c>
      <c r="D25" s="1">
        <f t="shared" si="7"/>
        <v>4.3804439449283507E-2</v>
      </c>
      <c r="E25" s="4">
        <f t="shared" si="5"/>
        <v>3.7233773531890986E-4</v>
      </c>
      <c r="F25" s="16">
        <v>10</v>
      </c>
    </row>
    <row r="26" spans="1:6" x14ac:dyDescent="0.25">
      <c r="A26" s="21">
        <v>19</v>
      </c>
      <c r="B26" s="1">
        <f>(0.24357/(0.24357+1))*0.1</f>
        <v>1.9586352195694656E-2</v>
      </c>
      <c r="C26" s="1">
        <f>$B$3</f>
        <v>0.72</v>
      </c>
      <c r="D26" s="1">
        <f t="shared" si="7"/>
        <v>2.7203266938464803E-2</v>
      </c>
      <c r="E26" s="4">
        <f t="shared" si="5"/>
        <v>2.3122776897695083E-4</v>
      </c>
      <c r="F26" s="16">
        <v>10.4</v>
      </c>
    </row>
    <row r="27" spans="1:6" x14ac:dyDescent="0.25">
      <c r="A27" s="21">
        <v>20</v>
      </c>
      <c r="B27" s="1">
        <f t="shared" ref="B27" si="8">(2.4237/(2.4237+1))*0.1</f>
        <v>7.0791833396617695E-2</v>
      </c>
      <c r="C27" s="1">
        <f>$B$3</f>
        <v>0.72</v>
      </c>
      <c r="D27" s="1">
        <f>B27/C27</f>
        <v>9.8321990828635686E-2</v>
      </c>
      <c r="E27" s="4">
        <f>D27*$D$3</f>
        <v>8.3573692204340344E-4</v>
      </c>
      <c r="F27" s="16">
        <v>9.6</v>
      </c>
    </row>
    <row r="28" spans="1:6" x14ac:dyDescent="0.25">
      <c r="A28" s="21">
        <v>21</v>
      </c>
      <c r="B28" s="1">
        <f>(0.03977/(0.03977+1))*0.1</f>
        <v>3.82488434942343E-3</v>
      </c>
      <c r="C28" s="1">
        <f>$B$5</f>
        <v>0.05</v>
      </c>
      <c r="D28" s="1">
        <f>B28/C28</f>
        <v>7.6497686988468594E-2</v>
      </c>
      <c r="E28" s="4">
        <f>D28*$D$3</f>
        <v>6.5023033940198309E-4</v>
      </c>
      <c r="F28" s="16">
        <v>10.9</v>
      </c>
    </row>
    <row r="29" spans="1:6" x14ac:dyDescent="0.25">
      <c r="A29" s="22"/>
      <c r="B29" s="1"/>
      <c r="C29" s="1"/>
      <c r="D29" s="1"/>
      <c r="E29" s="4"/>
    </row>
    <row r="31" spans="1:6" x14ac:dyDescent="0.25">
      <c r="A31" t="s">
        <v>19</v>
      </c>
      <c r="B31" s="2" t="s">
        <v>29</v>
      </c>
      <c r="C31" s="14" t="s">
        <v>25</v>
      </c>
      <c r="D31" t="s">
        <v>15</v>
      </c>
      <c r="E31" s="3" t="s">
        <v>30</v>
      </c>
      <c r="F31" s="17" t="s">
        <v>32</v>
      </c>
    </row>
    <row r="32" spans="1:6" x14ac:dyDescent="0.25">
      <c r="A32">
        <v>1</v>
      </c>
      <c r="B32" s="1">
        <f>0.1-B8</f>
        <v>2.920816660338231E-2</v>
      </c>
      <c r="C32" s="1">
        <f>$C$3</f>
        <v>1</v>
      </c>
      <c r="D32" s="1">
        <f t="shared" ref="D32:D40" si="9">B32/C32</f>
        <v>2.920816660338231E-2</v>
      </c>
      <c r="E32" s="1">
        <f>D32*$D$3</f>
        <v>2.4826941612874964E-4</v>
      </c>
      <c r="F32" s="16">
        <v>9.6</v>
      </c>
    </row>
    <row r="33" spans="1:6" x14ac:dyDescent="0.25">
      <c r="A33">
        <v>2</v>
      </c>
      <c r="B33" s="1">
        <f t="shared" ref="B33:B52" si="10">0.1-B9</f>
        <v>2.920816660338231E-2</v>
      </c>
      <c r="C33" s="1">
        <f t="shared" ref="C33:C52" si="11">$C$3</f>
        <v>1</v>
      </c>
      <c r="D33" s="1">
        <f t="shared" si="9"/>
        <v>2.920816660338231E-2</v>
      </c>
      <c r="E33" s="4">
        <f t="shared" ref="E33:E40" si="12">D33*$D$3</f>
        <v>2.4826941612874964E-4</v>
      </c>
      <c r="F33" s="16">
        <v>9.6</v>
      </c>
    </row>
    <row r="34" spans="1:6" x14ac:dyDescent="0.25">
      <c r="A34">
        <v>3</v>
      </c>
      <c r="B34" s="1">
        <f t="shared" si="10"/>
        <v>2.920816660338231E-2</v>
      </c>
      <c r="C34" s="1">
        <f t="shared" si="11"/>
        <v>1</v>
      </c>
      <c r="D34" s="1">
        <f t="shared" si="9"/>
        <v>2.920816660338231E-2</v>
      </c>
      <c r="E34" s="4">
        <f t="shared" si="12"/>
        <v>2.4826941612874964E-4</v>
      </c>
      <c r="F34" s="16">
        <v>9.6</v>
      </c>
    </row>
    <row r="35" spans="1:6" x14ac:dyDescent="0.25">
      <c r="A35">
        <v>4</v>
      </c>
      <c r="B35" s="1">
        <f t="shared" si="10"/>
        <v>2.920816660338231E-2</v>
      </c>
      <c r="C35" s="1">
        <f t="shared" si="11"/>
        <v>1</v>
      </c>
      <c r="D35" s="1">
        <f t="shared" si="9"/>
        <v>2.920816660338231E-2</v>
      </c>
      <c r="E35" s="4">
        <f t="shared" si="12"/>
        <v>2.4826941612874964E-4</v>
      </c>
      <c r="F35" s="16">
        <v>9.6</v>
      </c>
    </row>
    <row r="36" spans="1:6" x14ac:dyDescent="0.25">
      <c r="A36">
        <v>5</v>
      </c>
      <c r="B36" s="1">
        <f t="shared" si="10"/>
        <v>2.920816660338231E-2</v>
      </c>
      <c r="C36" s="1">
        <f t="shared" si="11"/>
        <v>1</v>
      </c>
      <c r="D36" s="1">
        <f t="shared" si="9"/>
        <v>2.920816660338231E-2</v>
      </c>
      <c r="E36" s="4">
        <f t="shared" si="12"/>
        <v>2.4826941612874964E-4</v>
      </c>
      <c r="F36" s="16">
        <v>9.6</v>
      </c>
    </row>
    <row r="37" spans="1:6" x14ac:dyDescent="0.25">
      <c r="A37">
        <v>6</v>
      </c>
      <c r="B37" s="1">
        <f t="shared" si="10"/>
        <v>2.920816660338231E-2</v>
      </c>
      <c r="C37" s="1">
        <f t="shared" si="11"/>
        <v>1</v>
      </c>
      <c r="D37" s="1">
        <f t="shared" si="9"/>
        <v>2.920816660338231E-2</v>
      </c>
      <c r="E37" s="4">
        <f t="shared" si="12"/>
        <v>2.4826941612874964E-4</v>
      </c>
      <c r="F37" s="16">
        <v>9.6</v>
      </c>
    </row>
    <row r="38" spans="1:6" x14ac:dyDescent="0.25">
      <c r="A38">
        <v>7</v>
      </c>
      <c r="B38" s="1">
        <f t="shared" si="10"/>
        <v>2.920816660338231E-2</v>
      </c>
      <c r="C38" s="1">
        <f t="shared" si="11"/>
        <v>1</v>
      </c>
      <c r="D38" s="1">
        <f t="shared" si="9"/>
        <v>2.920816660338231E-2</v>
      </c>
      <c r="E38" s="4">
        <f t="shared" si="12"/>
        <v>2.4826941612874964E-4</v>
      </c>
      <c r="F38" s="16">
        <v>9.6</v>
      </c>
    </row>
    <row r="39" spans="1:6" x14ac:dyDescent="0.25">
      <c r="A39">
        <v>8</v>
      </c>
      <c r="B39" s="1">
        <f t="shared" si="10"/>
        <v>2.920816660338231E-2</v>
      </c>
      <c r="C39" s="1">
        <f t="shared" si="11"/>
        <v>1</v>
      </c>
      <c r="D39" s="1">
        <f t="shared" si="9"/>
        <v>2.920816660338231E-2</v>
      </c>
      <c r="E39" s="4">
        <f t="shared" si="12"/>
        <v>2.4826941612874964E-4</v>
      </c>
      <c r="F39" s="16">
        <v>9.6</v>
      </c>
    </row>
    <row r="40" spans="1:6" x14ac:dyDescent="0.25">
      <c r="A40">
        <v>9</v>
      </c>
      <c r="B40" s="1">
        <f t="shared" si="10"/>
        <v>2.920816660338231E-2</v>
      </c>
      <c r="C40" s="1">
        <f t="shared" si="11"/>
        <v>1</v>
      </c>
      <c r="D40" s="1">
        <f t="shared" si="9"/>
        <v>2.920816660338231E-2</v>
      </c>
      <c r="E40" s="4">
        <f t="shared" si="12"/>
        <v>2.4826941612874964E-4</v>
      </c>
      <c r="F40" s="16">
        <v>9.6</v>
      </c>
    </row>
    <row r="41" spans="1:6" x14ac:dyDescent="0.25">
      <c r="A41">
        <v>10</v>
      </c>
      <c r="B41" s="1">
        <f t="shared" si="10"/>
        <v>2.920816660338231E-2</v>
      </c>
      <c r="C41" s="1">
        <f t="shared" si="11"/>
        <v>1</v>
      </c>
      <c r="D41" s="1">
        <f t="shared" ref="D41:D51" si="13">B41/C41</f>
        <v>2.920816660338231E-2</v>
      </c>
      <c r="E41" s="4">
        <f t="shared" ref="E41:E51" si="14">D41*$D$3</f>
        <v>2.4826941612874964E-4</v>
      </c>
      <c r="F41" s="16">
        <v>9.6</v>
      </c>
    </row>
    <row r="42" spans="1:6" x14ac:dyDescent="0.25">
      <c r="A42">
        <v>11</v>
      </c>
      <c r="B42" s="1">
        <f t="shared" si="10"/>
        <v>2.920816660338231E-2</v>
      </c>
      <c r="C42" s="1">
        <f t="shared" si="11"/>
        <v>1</v>
      </c>
      <c r="D42" s="1">
        <f t="shared" si="13"/>
        <v>2.920816660338231E-2</v>
      </c>
      <c r="E42" s="4">
        <f t="shared" si="14"/>
        <v>2.4826941612874964E-4</v>
      </c>
      <c r="F42" s="16">
        <v>9.6</v>
      </c>
    </row>
    <row r="43" spans="1:6" x14ac:dyDescent="0.25">
      <c r="A43">
        <v>12</v>
      </c>
      <c r="B43" s="1">
        <f t="shared" si="10"/>
        <v>2.920816660338231E-2</v>
      </c>
      <c r="C43" s="1">
        <f t="shared" si="11"/>
        <v>1</v>
      </c>
      <c r="D43" s="1">
        <f t="shared" si="13"/>
        <v>2.920816660338231E-2</v>
      </c>
      <c r="E43" s="4">
        <f t="shared" si="14"/>
        <v>2.4826941612874964E-4</v>
      </c>
      <c r="F43" s="16">
        <v>9.6</v>
      </c>
    </row>
    <row r="44" spans="1:6" x14ac:dyDescent="0.25">
      <c r="A44">
        <v>13</v>
      </c>
      <c r="B44" s="1">
        <f t="shared" si="10"/>
        <v>2.920816660338231E-2</v>
      </c>
      <c r="C44" s="1">
        <f t="shared" si="11"/>
        <v>1</v>
      </c>
      <c r="D44" s="1">
        <f t="shared" si="13"/>
        <v>2.920816660338231E-2</v>
      </c>
      <c r="E44" s="4">
        <f t="shared" si="14"/>
        <v>2.4826941612874964E-4</v>
      </c>
      <c r="F44" s="16">
        <v>9.6</v>
      </c>
    </row>
    <row r="45" spans="1:6" x14ac:dyDescent="0.25">
      <c r="A45">
        <v>14</v>
      </c>
      <c r="B45" s="1">
        <f t="shared" si="10"/>
        <v>2.920816660338231E-2</v>
      </c>
      <c r="C45" s="1">
        <f t="shared" si="11"/>
        <v>1</v>
      </c>
      <c r="D45" s="1">
        <f t="shared" si="13"/>
        <v>2.920816660338231E-2</v>
      </c>
      <c r="E45" s="4">
        <f t="shared" si="14"/>
        <v>2.4826941612874964E-4</v>
      </c>
      <c r="F45" s="16">
        <v>9.6</v>
      </c>
    </row>
    <row r="46" spans="1:6" x14ac:dyDescent="0.25">
      <c r="A46" s="21">
        <v>15</v>
      </c>
      <c r="B46" s="1">
        <f t="shared" si="10"/>
        <v>2.0393596410726994E-3</v>
      </c>
      <c r="C46" s="1">
        <f>$C$5</f>
        <v>0.05</v>
      </c>
      <c r="D46" s="1">
        <f t="shared" si="13"/>
        <v>4.0787192821453988E-2</v>
      </c>
      <c r="E46" s="4">
        <f t="shared" si="14"/>
        <v>3.4669113898235892E-4</v>
      </c>
      <c r="F46" s="16">
        <v>8.6</v>
      </c>
    </row>
    <row r="47" spans="1:6" x14ac:dyDescent="0.25">
      <c r="A47" s="21">
        <v>16</v>
      </c>
      <c r="B47" s="1">
        <f t="shared" si="10"/>
        <v>1.1445576284765932E-2</v>
      </c>
      <c r="C47" s="1">
        <f>$C$4</f>
        <v>0.3</v>
      </c>
      <c r="D47" s="1">
        <f t="shared" si="13"/>
        <v>3.8151920949219778E-2</v>
      </c>
      <c r="E47" s="4">
        <f t="shared" si="14"/>
        <v>3.2429132806836814E-4</v>
      </c>
      <c r="F47" s="16">
        <v>9.1999999999999993</v>
      </c>
    </row>
    <row r="48" spans="1:6" x14ac:dyDescent="0.25">
      <c r="A48" s="21">
        <v>17</v>
      </c>
      <c r="B48" s="1">
        <f t="shared" si="10"/>
        <v>2.920816660338231E-2</v>
      </c>
      <c r="C48" s="1">
        <f>$C$3</f>
        <v>1</v>
      </c>
      <c r="D48" s="1">
        <f t="shared" si="13"/>
        <v>2.920816660338231E-2</v>
      </c>
      <c r="E48" s="4">
        <f t="shared" si="14"/>
        <v>2.4826941612874964E-4</v>
      </c>
      <c r="F48" s="16">
        <v>9.6</v>
      </c>
    </row>
    <row r="49" spans="1:6" x14ac:dyDescent="0.25">
      <c r="A49" s="21">
        <v>18</v>
      </c>
      <c r="B49" s="1">
        <f t="shared" si="10"/>
        <v>5.6195560550716499E-2</v>
      </c>
      <c r="C49" s="1">
        <f t="shared" si="11"/>
        <v>1</v>
      </c>
      <c r="D49" s="1">
        <f t="shared" si="13"/>
        <v>5.6195560550716499E-2</v>
      </c>
      <c r="E49" s="4">
        <f t="shared" si="14"/>
        <v>4.7766226468109026E-4</v>
      </c>
      <c r="F49" s="16">
        <v>10</v>
      </c>
    </row>
    <row r="50" spans="1:6" x14ac:dyDescent="0.25">
      <c r="A50" s="21">
        <v>19</v>
      </c>
      <c r="B50" s="1">
        <f t="shared" si="10"/>
        <v>8.0413647804305349E-2</v>
      </c>
      <c r="C50" s="1">
        <f t="shared" si="11"/>
        <v>1</v>
      </c>
      <c r="D50" s="1">
        <f t="shared" si="13"/>
        <v>8.0413647804305349E-2</v>
      </c>
      <c r="E50" s="4">
        <f t="shared" si="14"/>
        <v>6.8351600633659553E-4</v>
      </c>
      <c r="F50" s="16">
        <v>10.4</v>
      </c>
    </row>
    <row r="51" spans="1:6" x14ac:dyDescent="0.25">
      <c r="A51" s="21">
        <v>20</v>
      </c>
      <c r="B51" s="1">
        <f t="shared" si="10"/>
        <v>2.920816660338231E-2</v>
      </c>
      <c r="C51" s="1">
        <f t="shared" si="11"/>
        <v>1</v>
      </c>
      <c r="D51" s="1">
        <f t="shared" si="13"/>
        <v>2.920816660338231E-2</v>
      </c>
      <c r="E51" s="4">
        <f t="shared" si="14"/>
        <v>2.4826941612874964E-4</v>
      </c>
      <c r="F51" s="16">
        <v>9.6</v>
      </c>
    </row>
    <row r="52" spans="1:6" x14ac:dyDescent="0.25">
      <c r="A52" s="21">
        <v>21</v>
      </c>
      <c r="B52" s="1">
        <f t="shared" si="10"/>
        <v>9.617511565057657E-2</v>
      </c>
      <c r="C52" s="1">
        <f t="shared" si="11"/>
        <v>1</v>
      </c>
      <c r="D52" s="1">
        <f t="shared" ref="D52" si="15">B52/C52</f>
        <v>9.617511565057657E-2</v>
      </c>
      <c r="E52" s="4">
        <f t="shared" ref="E52" si="16">D52*$D$3</f>
        <v>8.1748848302990091E-4</v>
      </c>
      <c r="F52" s="16">
        <v>10.9</v>
      </c>
    </row>
    <row r="53" spans="1:6" x14ac:dyDescent="0.25">
      <c r="A53" s="22"/>
      <c r="B53" s="1"/>
      <c r="C53" s="1"/>
      <c r="D53" s="1"/>
      <c r="E53" s="4"/>
    </row>
  </sheetData>
  <conditionalFormatting sqref="E8:E11 E15:E28">
    <cfRule type="cellIs" dxfId="9" priority="11" operator="greaterThan">
      <formula>0.00085</formula>
    </cfRule>
    <cfRule type="cellIs" dxfId="8" priority="12" operator="lessThan">
      <formula>0.0002</formula>
    </cfRule>
  </conditionalFormatting>
  <conditionalFormatting sqref="E32:E35">
    <cfRule type="cellIs" dxfId="7" priority="9" operator="greaterThan">
      <formula>0.00085</formula>
    </cfRule>
    <cfRule type="cellIs" dxfId="6" priority="10" operator="lessThan">
      <formula>0.0002</formula>
    </cfRule>
  </conditionalFormatting>
  <conditionalFormatting sqref="E12:E14">
    <cfRule type="cellIs" dxfId="5" priority="7" operator="greaterThan">
      <formula>0.00085</formula>
    </cfRule>
    <cfRule type="cellIs" dxfId="4" priority="8" operator="lessThan">
      <formula>0.0002</formula>
    </cfRule>
  </conditionalFormatting>
  <conditionalFormatting sqref="E36:E37">
    <cfRule type="cellIs" dxfId="3" priority="3" operator="greaterThan">
      <formula>0.00085</formula>
    </cfRule>
    <cfRule type="cellIs" dxfId="2" priority="4" operator="lessThan">
      <formula>0.0002</formula>
    </cfRule>
  </conditionalFormatting>
  <conditionalFormatting sqref="E38:E52">
    <cfRule type="cellIs" dxfId="1" priority="1" operator="greaterThan">
      <formula>0.00085</formula>
    </cfRule>
    <cfRule type="cellIs" dxfId="0" priority="2" operator="lessThan">
      <formula>0.0002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E163-3653-44FB-9A44-83BF5D0CC356}">
  <dimension ref="A2:N23"/>
  <sheetViews>
    <sheetView topLeftCell="A4" workbookViewId="0">
      <selection activeCell="A9" sqref="A9"/>
    </sheetView>
  </sheetViews>
  <sheetFormatPr baseColWidth="10" defaultRowHeight="15" x14ac:dyDescent="0.25"/>
  <sheetData>
    <row r="2" spans="1:14" x14ac:dyDescent="0.25">
      <c r="A2" t="s">
        <v>19</v>
      </c>
      <c r="B2" s="14" t="s">
        <v>20</v>
      </c>
      <c r="C2" s="14" t="s">
        <v>35</v>
      </c>
      <c r="D2" s="14" t="s">
        <v>21</v>
      </c>
      <c r="E2" s="14" t="s">
        <v>35</v>
      </c>
      <c r="F2" s="14" t="s">
        <v>33</v>
      </c>
      <c r="G2" s="14" t="s">
        <v>35</v>
      </c>
      <c r="H2" s="14" t="s">
        <v>34</v>
      </c>
      <c r="I2" s="14" t="s">
        <v>35</v>
      </c>
      <c r="J2" s="3" t="s">
        <v>22</v>
      </c>
      <c r="N2" t="s">
        <v>23</v>
      </c>
    </row>
    <row r="3" spans="1:14" x14ac:dyDescent="0.25">
      <c r="A3">
        <v>1</v>
      </c>
      <c r="B3" s="1">
        <f>'Ru(bpy)3 Cl2 6 H2O'!E7</f>
        <v>4.2500000000000003E-4</v>
      </c>
      <c r="C3" s="1">
        <f>'Ru(bpy)3 Cl2 6 H2O'!C7</f>
        <v>1E-3</v>
      </c>
      <c r="D3" s="1">
        <f>Na2S2O8!E7</f>
        <v>4.2500000000000003E-4</v>
      </c>
      <c r="E3" s="1">
        <f>Na2S2O8!C7</f>
        <v>0.12</v>
      </c>
      <c r="F3" s="20">
        <f>'pH CO3'!E8</f>
        <v>6.0173058387125047E-4</v>
      </c>
      <c r="G3" s="20">
        <f>'pH CO3'!C8</f>
        <v>1</v>
      </c>
      <c r="H3" s="1">
        <f>'pH CO3'!E32</f>
        <v>2.4826941612874964E-4</v>
      </c>
      <c r="I3" s="1">
        <f>'pH CO3'!C32</f>
        <v>1</v>
      </c>
      <c r="J3" s="4">
        <f t="shared" ref="J3:J7" si="0">$N$3-SUM(B3,D3,F3,H3)</f>
        <v>6.8000000000000005E-3</v>
      </c>
      <c r="K3" s="18"/>
      <c r="N3" s="1">
        <v>8.5000000000000006E-3</v>
      </c>
    </row>
    <row r="4" spans="1:14" x14ac:dyDescent="0.25">
      <c r="A4">
        <v>2</v>
      </c>
      <c r="B4" s="1">
        <f>'Ru(bpy)3 Cl2 6 H2O'!E8</f>
        <v>8.5000000000000006E-4</v>
      </c>
      <c r="C4" s="1">
        <f>'Ru(bpy)3 Cl2 6 H2O'!C8</f>
        <v>1E-3</v>
      </c>
      <c r="D4" s="1">
        <f>Na2S2O8!E8</f>
        <v>4.2500000000000003E-4</v>
      </c>
      <c r="E4" s="1">
        <f>Na2S2O8!C8</f>
        <v>0.12</v>
      </c>
      <c r="F4" s="20">
        <f>'pH CO3'!E9</f>
        <v>6.0173058387125047E-4</v>
      </c>
      <c r="G4" s="20">
        <f>'pH CO3'!C9</f>
        <v>1</v>
      </c>
      <c r="H4" s="1">
        <f>'pH CO3'!E33</f>
        <v>2.4826941612874964E-4</v>
      </c>
      <c r="I4" s="1">
        <f>'pH CO3'!C33</f>
        <v>1</v>
      </c>
      <c r="J4" s="4">
        <f t="shared" si="0"/>
        <v>6.3750000000000005E-3</v>
      </c>
      <c r="K4" s="18"/>
      <c r="L4" s="1"/>
    </row>
    <row r="5" spans="1:14" x14ac:dyDescent="0.25">
      <c r="A5">
        <v>3</v>
      </c>
      <c r="B5" s="1">
        <f>'Ru(bpy)3 Cl2 6 H2O'!E9</f>
        <v>4.2499999999999998E-4</v>
      </c>
      <c r="C5" s="1">
        <f>'Ru(bpy)3 Cl2 6 H2O'!C9</f>
        <v>4.0000000000000003E-5</v>
      </c>
      <c r="D5" s="1">
        <f>Na2S2O8!E9</f>
        <v>4.2500000000000003E-4</v>
      </c>
      <c r="E5" s="1">
        <f>Na2S2O8!C9</f>
        <v>0.12</v>
      </c>
      <c r="F5" s="20">
        <f>'pH CO3'!E10</f>
        <v>6.0173058387125047E-4</v>
      </c>
      <c r="G5" s="20">
        <f>'pH CO3'!C10</f>
        <v>1</v>
      </c>
      <c r="H5" s="1">
        <f>'pH CO3'!E34</f>
        <v>2.4826941612874964E-4</v>
      </c>
      <c r="I5" s="1">
        <f>'pH CO3'!C34</f>
        <v>1</v>
      </c>
      <c r="J5" s="4">
        <f t="shared" si="0"/>
        <v>6.8000000000000005E-3</v>
      </c>
      <c r="K5" s="18"/>
      <c r="L5" s="1"/>
    </row>
    <row r="6" spans="1:14" x14ac:dyDescent="0.25">
      <c r="A6">
        <v>4</v>
      </c>
      <c r="B6" s="1">
        <f>'Ru(bpy)3 Cl2 6 H2O'!E10</f>
        <v>2.1249999999999999E-4</v>
      </c>
      <c r="C6" s="1">
        <f>'Ru(bpy)3 Cl2 6 H2O'!C10</f>
        <v>4.0000000000000003E-5</v>
      </c>
      <c r="D6" s="1">
        <f>Na2S2O8!E10</f>
        <v>4.2500000000000003E-4</v>
      </c>
      <c r="E6" s="1">
        <f>Na2S2O8!C10</f>
        <v>0.12</v>
      </c>
      <c r="F6" s="20">
        <f>'pH CO3'!E11</f>
        <v>6.0173058387125047E-4</v>
      </c>
      <c r="G6" s="20">
        <f>'pH CO3'!C11</f>
        <v>1</v>
      </c>
      <c r="H6" s="1">
        <f>'pH CO3'!E35</f>
        <v>2.4826941612874964E-4</v>
      </c>
      <c r="I6" s="1">
        <f>'pH CO3'!C35</f>
        <v>1</v>
      </c>
      <c r="J6" s="4">
        <f t="shared" si="0"/>
        <v>7.0125000000000005E-3</v>
      </c>
      <c r="K6" s="18"/>
      <c r="L6" s="1"/>
    </row>
    <row r="7" spans="1:14" x14ac:dyDescent="0.25">
      <c r="A7">
        <v>5</v>
      </c>
      <c r="B7" s="1">
        <f>'Ru(bpy)3 Cl2 6 H2O'!E11</f>
        <v>4.2500000000000003E-4</v>
      </c>
      <c r="C7" s="1">
        <f>'Ru(bpy)3 Cl2 6 H2O'!C11</f>
        <v>2.0000000000000001E-4</v>
      </c>
      <c r="D7" s="1">
        <f>Na2S2O8!E11</f>
        <v>4.2500000000000003E-4</v>
      </c>
      <c r="E7" s="1">
        <f>Na2S2O8!C11</f>
        <v>0.12</v>
      </c>
      <c r="F7" s="20">
        <f>'pH CO3'!E12</f>
        <v>6.0173058387125047E-4</v>
      </c>
      <c r="G7" s="20">
        <f>'pH CO3'!C12</f>
        <v>1</v>
      </c>
      <c r="H7" s="1">
        <f>'pH CO3'!E36</f>
        <v>2.4826941612874964E-4</v>
      </c>
      <c r="I7" s="1">
        <f>'pH CO3'!C36</f>
        <v>1</v>
      </c>
      <c r="J7" s="4">
        <f t="shared" si="0"/>
        <v>6.8000000000000005E-3</v>
      </c>
      <c r="K7" s="18"/>
    </row>
    <row r="8" spans="1:14" x14ac:dyDescent="0.25">
      <c r="A8">
        <v>6</v>
      </c>
      <c r="B8" s="1">
        <f>'Ru(bpy)3 Cl2 6 H2O'!E12</f>
        <v>8.5000000000000006E-4</v>
      </c>
      <c r="C8" s="1">
        <f>'Ru(bpy)3 Cl2 6 H2O'!C12</f>
        <v>2.0000000000000001E-4</v>
      </c>
      <c r="D8" s="1">
        <f>Na2S2O8!E12</f>
        <v>4.2500000000000003E-4</v>
      </c>
      <c r="E8" s="1">
        <f>Na2S2O8!C12</f>
        <v>0.12</v>
      </c>
      <c r="F8" s="20">
        <f>'pH CO3'!E13</f>
        <v>6.0173058387125047E-4</v>
      </c>
      <c r="G8" s="20">
        <f>'pH CO3'!C13</f>
        <v>1</v>
      </c>
      <c r="H8" s="1">
        <f>'pH CO3'!E37</f>
        <v>2.4826941612874964E-4</v>
      </c>
      <c r="I8" s="1">
        <f>'pH CO3'!C37</f>
        <v>1</v>
      </c>
      <c r="J8" s="4">
        <f>$N$3-SUM(B8,D8,F8,H8)</f>
        <v>6.3750000000000005E-3</v>
      </c>
      <c r="K8" s="18"/>
    </row>
    <row r="9" spans="1:14" x14ac:dyDescent="0.25">
      <c r="A9">
        <v>7</v>
      </c>
      <c r="B9" s="1">
        <f>'Ru(bpy)3 Cl2 6 H2O'!E13</f>
        <v>2.1250000000000002E-4</v>
      </c>
      <c r="C9" s="1">
        <f>'Ru(bpy)3 Cl2 6 H2O'!C13</f>
        <v>2.0000000000000001E-4</v>
      </c>
      <c r="D9" s="1">
        <f>Na2S2O8!E13</f>
        <v>4.2500000000000003E-4</v>
      </c>
      <c r="E9" s="1">
        <f>Na2S2O8!C13</f>
        <v>0.12</v>
      </c>
      <c r="F9" s="20">
        <f>'pH CO3'!E14</f>
        <v>6.0173058387125047E-4</v>
      </c>
      <c r="G9" s="20">
        <f>'pH CO3'!C14</f>
        <v>1</v>
      </c>
      <c r="H9" s="1">
        <f>'pH CO3'!E38</f>
        <v>2.4826941612874964E-4</v>
      </c>
      <c r="I9" s="1">
        <f>'pH CO3'!C38</f>
        <v>1</v>
      </c>
      <c r="J9" s="4">
        <f t="shared" ref="J9:J22" si="1">$N$3-SUM(B9,D9,F9,H9)</f>
        <v>7.0125000000000005E-3</v>
      </c>
      <c r="K9" s="18"/>
    </row>
    <row r="10" spans="1:14" x14ac:dyDescent="0.25">
      <c r="A10">
        <v>8</v>
      </c>
      <c r="B10" s="1">
        <f>'Ru(bpy)3 Cl2 6 H2O'!E14</f>
        <v>4.2500000000000003E-4</v>
      </c>
      <c r="C10" s="1">
        <f>'Ru(bpy)3 Cl2 6 H2O'!C14</f>
        <v>2.0000000000000001E-4</v>
      </c>
      <c r="D10" s="1">
        <f>Na2S2O8!E14</f>
        <v>2.8333333333333335E-4</v>
      </c>
      <c r="E10" s="1">
        <f>Na2S2O8!C14</f>
        <v>0.03</v>
      </c>
      <c r="F10" s="20">
        <f>'pH CO3'!E15</f>
        <v>6.0173058387125047E-4</v>
      </c>
      <c r="G10" s="20">
        <f>'pH CO3'!C15</f>
        <v>1</v>
      </c>
      <c r="H10" s="1">
        <f>'pH CO3'!E39</f>
        <v>2.4826941612874964E-4</v>
      </c>
      <c r="I10" s="1">
        <f>'pH CO3'!C39</f>
        <v>1</v>
      </c>
      <c r="J10" s="4">
        <f t="shared" si="1"/>
        <v>6.9416666666666672E-3</v>
      </c>
      <c r="K10" s="18"/>
    </row>
    <row r="11" spans="1:14" x14ac:dyDescent="0.25">
      <c r="A11">
        <v>9</v>
      </c>
      <c r="B11" s="1">
        <f>'Ru(bpy)3 Cl2 6 H2O'!E15</f>
        <v>4.2500000000000003E-4</v>
      </c>
      <c r="C11" s="1">
        <f>'Ru(bpy)3 Cl2 6 H2O'!C15</f>
        <v>2.0000000000000001E-4</v>
      </c>
      <c r="D11" s="1">
        <f>Na2S2O8!E15</f>
        <v>8.5000000000000006E-4</v>
      </c>
      <c r="E11" s="1">
        <f>Na2S2O8!C15</f>
        <v>0.03</v>
      </c>
      <c r="F11" s="20">
        <f>'pH CO3'!E16</f>
        <v>6.0173058387125047E-4</v>
      </c>
      <c r="G11" s="20">
        <f>'pH CO3'!C16</f>
        <v>1</v>
      </c>
      <c r="H11" s="1">
        <f>'pH CO3'!E40</f>
        <v>2.4826941612874964E-4</v>
      </c>
      <c r="I11" s="1">
        <f>'pH CO3'!C40</f>
        <v>1</v>
      </c>
      <c r="J11" s="4">
        <f t="shared" si="1"/>
        <v>6.3750000000000005E-3</v>
      </c>
      <c r="K11" s="18"/>
    </row>
    <row r="12" spans="1:14" x14ac:dyDescent="0.25">
      <c r="A12">
        <v>10</v>
      </c>
      <c r="B12" s="1">
        <f>'Ru(bpy)3 Cl2 6 H2O'!E16</f>
        <v>4.2500000000000003E-4</v>
      </c>
      <c r="C12" s="1">
        <f>'Ru(bpy)3 Cl2 6 H2O'!C16</f>
        <v>2.0000000000000001E-4</v>
      </c>
      <c r="D12" s="1">
        <f>Na2S2O8!E16</f>
        <v>7.0833333333333349E-4</v>
      </c>
      <c r="E12" s="1">
        <f>Na2S2O8!C16</f>
        <v>0.12</v>
      </c>
      <c r="F12" s="20">
        <f>'pH CO3'!E17</f>
        <v>6.0173058387125047E-4</v>
      </c>
      <c r="G12" s="20">
        <f>'pH CO3'!C17</f>
        <v>1</v>
      </c>
      <c r="H12" s="1">
        <f>'pH CO3'!E41</f>
        <v>2.4826941612874964E-4</v>
      </c>
      <c r="I12" s="1">
        <f>'pH CO3'!C41</f>
        <v>1</v>
      </c>
      <c r="J12" s="4">
        <f t="shared" si="1"/>
        <v>6.5166666666666671E-3</v>
      </c>
    </row>
    <row r="13" spans="1:14" x14ac:dyDescent="0.25">
      <c r="A13">
        <v>11</v>
      </c>
      <c r="B13" s="1">
        <f>'Ru(bpy)3 Cl2 6 H2O'!E17</f>
        <v>4.2500000000000003E-4</v>
      </c>
      <c r="C13" s="1">
        <f>'Ru(bpy)3 Cl2 6 H2O'!C17</f>
        <v>2.0000000000000001E-4</v>
      </c>
      <c r="D13" s="1">
        <f>Na2S2O8!E17</f>
        <v>4.2500000000000003E-4</v>
      </c>
      <c r="E13" s="1">
        <f>Na2S2O8!C17</f>
        <v>0.12</v>
      </c>
      <c r="F13" s="20">
        <f>'pH CO3'!E18</f>
        <v>6.0173058387125047E-4</v>
      </c>
      <c r="G13" s="20">
        <f>'pH CO3'!C18</f>
        <v>1</v>
      </c>
      <c r="H13" s="1">
        <f>'pH CO3'!E42</f>
        <v>2.4826941612874964E-4</v>
      </c>
      <c r="I13" s="1">
        <f>'pH CO3'!C42</f>
        <v>1</v>
      </c>
      <c r="J13" s="4">
        <f t="shared" si="1"/>
        <v>6.8000000000000005E-3</v>
      </c>
    </row>
    <row r="14" spans="1:14" x14ac:dyDescent="0.25">
      <c r="A14">
        <v>12</v>
      </c>
      <c r="B14" s="1">
        <f>'Ru(bpy)3 Cl2 6 H2O'!E18</f>
        <v>4.2500000000000003E-4</v>
      </c>
      <c r="C14" s="1">
        <f>'Ru(bpy)3 Cl2 6 H2O'!C18</f>
        <v>2.0000000000000001E-4</v>
      </c>
      <c r="D14" s="1">
        <f>Na2S2O8!E18</f>
        <v>4.2500000000000003E-4</v>
      </c>
      <c r="E14" s="1">
        <f>Na2S2O8!C18</f>
        <v>0.12</v>
      </c>
      <c r="F14" s="20">
        <f>'pH CO3'!E19</f>
        <v>6.0173058387125047E-4</v>
      </c>
      <c r="G14" s="20">
        <f>'pH CO3'!C19</f>
        <v>1</v>
      </c>
      <c r="H14" s="1">
        <f>'pH CO3'!E43</f>
        <v>2.4826941612874964E-4</v>
      </c>
      <c r="I14" s="1">
        <f>'pH CO3'!C43</f>
        <v>1</v>
      </c>
      <c r="J14" s="4">
        <f t="shared" si="1"/>
        <v>6.8000000000000005E-3</v>
      </c>
    </row>
    <row r="15" spans="1:14" x14ac:dyDescent="0.25">
      <c r="A15">
        <v>13</v>
      </c>
      <c r="B15" s="1">
        <f>'Ru(bpy)3 Cl2 6 H2O'!E19</f>
        <v>4.2500000000000003E-4</v>
      </c>
      <c r="C15" s="1">
        <f>'Ru(bpy)3 Cl2 6 H2O'!C19</f>
        <v>2.0000000000000001E-4</v>
      </c>
      <c r="D15" s="1">
        <f>Na2S2O8!E19</f>
        <v>4.2500000000000003E-4</v>
      </c>
      <c r="E15" s="1">
        <f>Na2S2O8!C19</f>
        <v>0.12</v>
      </c>
      <c r="F15" s="20">
        <f>'pH CO3'!E20</f>
        <v>6.0173058387125047E-4</v>
      </c>
      <c r="G15" s="20">
        <f>'pH CO3'!C20</f>
        <v>1</v>
      </c>
      <c r="H15" s="1">
        <f>'pH CO3'!E44</f>
        <v>2.4826941612874964E-4</v>
      </c>
      <c r="I15" s="1">
        <f>'pH CO3'!C44</f>
        <v>1</v>
      </c>
      <c r="J15" s="4">
        <f t="shared" si="1"/>
        <v>6.8000000000000005E-3</v>
      </c>
    </row>
    <row r="16" spans="1:14" x14ac:dyDescent="0.25">
      <c r="A16">
        <v>14</v>
      </c>
      <c r="B16" s="1">
        <f>'Ru(bpy)3 Cl2 6 H2O'!E20</f>
        <v>4.2500000000000003E-4</v>
      </c>
      <c r="C16" s="1">
        <f>'Ru(bpy)3 Cl2 6 H2O'!C20</f>
        <v>2.0000000000000001E-4</v>
      </c>
      <c r="D16" s="1">
        <f>Na2S2O8!E20</f>
        <v>4.2500000000000003E-4</v>
      </c>
      <c r="E16" s="1">
        <f>Na2S2O8!C20</f>
        <v>0.12</v>
      </c>
      <c r="F16" s="20">
        <f>'pH CO3'!E21</f>
        <v>6.0173058387125047E-4</v>
      </c>
      <c r="G16" s="20">
        <f>'pH CO3'!C21</f>
        <v>1</v>
      </c>
      <c r="H16" s="1">
        <f>'pH CO3'!E45</f>
        <v>2.4826941612874964E-4</v>
      </c>
      <c r="I16" s="1">
        <f>'pH CO3'!C45</f>
        <v>1</v>
      </c>
      <c r="J16" s="4">
        <f t="shared" si="1"/>
        <v>6.8000000000000005E-3</v>
      </c>
    </row>
    <row r="17" spans="1:10" x14ac:dyDescent="0.25">
      <c r="A17">
        <v>15</v>
      </c>
      <c r="B17" s="1">
        <f>'Ru(bpy)3 Cl2 6 H2O'!E21</f>
        <v>4.2500000000000003E-4</v>
      </c>
      <c r="C17" s="1">
        <f>'Ru(bpy)3 Cl2 6 H2O'!C21</f>
        <v>2.0000000000000001E-4</v>
      </c>
      <c r="D17" s="1">
        <f>Na2S2O8!E21</f>
        <v>4.2500000000000003E-4</v>
      </c>
      <c r="E17" s="1">
        <f>Na2S2O8!C21</f>
        <v>0.12</v>
      </c>
      <c r="F17" s="20">
        <f>'pH CO3'!E22</f>
        <v>8.3266544305088213E-4</v>
      </c>
      <c r="G17" s="20">
        <f>'pH CO3'!C22</f>
        <v>1</v>
      </c>
      <c r="H17" s="1">
        <f>'pH CO3'!E46</f>
        <v>3.4669113898235892E-4</v>
      </c>
      <c r="I17" s="1">
        <f>'pH CO3'!C46</f>
        <v>0.05</v>
      </c>
      <c r="J17" s="4">
        <f t="shared" si="1"/>
        <v>6.4706434179667592E-3</v>
      </c>
    </row>
    <row r="18" spans="1:10" x14ac:dyDescent="0.25">
      <c r="A18">
        <v>16</v>
      </c>
      <c r="B18" s="1">
        <f>'Ru(bpy)3 Cl2 6 H2O'!E22</f>
        <v>4.2500000000000003E-4</v>
      </c>
      <c r="C18" s="1">
        <f>'Ru(bpy)3 Cl2 6 H2O'!C22</f>
        <v>2.0000000000000001E-4</v>
      </c>
      <c r="D18" s="1">
        <f>Na2S2O8!E22</f>
        <v>4.2500000000000003E-4</v>
      </c>
      <c r="E18" s="1">
        <f>Na2S2O8!C22</f>
        <v>0.12</v>
      </c>
      <c r="F18" s="20">
        <f>'pH CO3'!E23</f>
        <v>7.5271260157948967E-4</v>
      </c>
      <c r="G18" s="20">
        <f>'pH CO3'!C23</f>
        <v>1</v>
      </c>
      <c r="H18" s="1">
        <f>'pH CO3'!E47</f>
        <v>3.2429132806836814E-4</v>
      </c>
      <c r="I18" s="1">
        <f>'pH CO3'!C47</f>
        <v>0.3</v>
      </c>
      <c r="J18" s="4">
        <f t="shared" si="1"/>
        <v>6.5729960703521427E-3</v>
      </c>
    </row>
    <row r="19" spans="1:10" x14ac:dyDescent="0.25">
      <c r="A19">
        <v>17</v>
      </c>
      <c r="B19" s="1">
        <f>'Ru(bpy)3 Cl2 6 H2O'!E23</f>
        <v>4.2500000000000003E-4</v>
      </c>
      <c r="C19" s="1">
        <f>'Ru(bpy)3 Cl2 6 H2O'!C23</f>
        <v>2.0000000000000001E-4</v>
      </c>
      <c r="D19" s="1">
        <f>Na2S2O8!E23</f>
        <v>4.2500000000000003E-4</v>
      </c>
      <c r="E19" s="1">
        <f>Na2S2O8!C23</f>
        <v>0.12</v>
      </c>
      <c r="F19" s="20">
        <f>'pH CO3'!E24</f>
        <v>6.0173058387125047E-4</v>
      </c>
      <c r="G19" s="20">
        <f>'pH CO3'!C24</f>
        <v>1</v>
      </c>
      <c r="H19" s="1">
        <f>'pH CO3'!E48</f>
        <v>2.4826941612874964E-4</v>
      </c>
      <c r="I19" s="1">
        <f>'pH CO3'!C48</f>
        <v>1</v>
      </c>
      <c r="J19" s="4">
        <f t="shared" si="1"/>
        <v>6.8000000000000005E-3</v>
      </c>
    </row>
    <row r="20" spans="1:10" x14ac:dyDescent="0.25">
      <c r="A20">
        <v>18</v>
      </c>
      <c r="B20" s="1">
        <f>'Ru(bpy)3 Cl2 6 H2O'!E24</f>
        <v>4.2500000000000003E-4</v>
      </c>
      <c r="C20" s="1">
        <f>'Ru(bpy)3 Cl2 6 H2O'!C24</f>
        <v>2.0000000000000001E-4</v>
      </c>
      <c r="D20" s="1">
        <f>Na2S2O8!E24</f>
        <v>4.2500000000000003E-4</v>
      </c>
      <c r="E20" s="1">
        <f>Na2S2O8!C24</f>
        <v>0.12</v>
      </c>
      <c r="F20" s="20">
        <f>'pH CO3'!E25</f>
        <v>3.7233773531890986E-4</v>
      </c>
      <c r="G20" s="20">
        <f>'pH CO3'!C25</f>
        <v>1</v>
      </c>
      <c r="H20" s="1">
        <f>'pH CO3'!E49</f>
        <v>4.7766226468109026E-4</v>
      </c>
      <c r="I20" s="1">
        <f>'pH CO3'!C49</f>
        <v>1</v>
      </c>
      <c r="J20" s="4">
        <f t="shared" si="1"/>
        <v>6.8000000000000005E-3</v>
      </c>
    </row>
    <row r="21" spans="1:10" x14ac:dyDescent="0.25">
      <c r="A21">
        <v>19</v>
      </c>
      <c r="B21" s="1">
        <f>'Ru(bpy)3 Cl2 6 H2O'!E25</f>
        <v>4.2500000000000003E-4</v>
      </c>
      <c r="C21" s="1">
        <f>'Ru(bpy)3 Cl2 6 H2O'!C25</f>
        <v>2.0000000000000001E-4</v>
      </c>
      <c r="D21" s="1">
        <f>Na2S2O8!E25</f>
        <v>4.2500000000000003E-4</v>
      </c>
      <c r="E21" s="1">
        <f>Na2S2O8!C25</f>
        <v>0.12</v>
      </c>
      <c r="F21" s="20">
        <f>'pH CO3'!E26</f>
        <v>2.3122776897695083E-4</v>
      </c>
      <c r="G21" s="20">
        <f>'pH CO3'!C26</f>
        <v>0.72</v>
      </c>
      <c r="H21" s="1">
        <f>'pH CO3'!E50</f>
        <v>6.8351600633659553E-4</v>
      </c>
      <c r="I21" s="1">
        <f>'pH CO3'!C50</f>
        <v>1</v>
      </c>
      <c r="J21" s="4">
        <f t="shared" si="1"/>
        <v>6.7352562246864537E-3</v>
      </c>
    </row>
    <row r="22" spans="1:10" x14ac:dyDescent="0.25">
      <c r="A22">
        <v>20</v>
      </c>
      <c r="B22" s="1">
        <f>'Ru(bpy)3 Cl2 6 H2O'!E26</f>
        <v>4.2500000000000003E-4</v>
      </c>
      <c r="C22" s="1">
        <f>'Ru(bpy)3 Cl2 6 H2O'!C26</f>
        <v>2.0000000000000001E-4</v>
      </c>
      <c r="D22" s="1">
        <f>Na2S2O8!E26</f>
        <v>4.2500000000000003E-4</v>
      </c>
      <c r="E22" s="1">
        <f>Na2S2O8!C26</f>
        <v>0.12</v>
      </c>
      <c r="F22" s="20">
        <f>'pH CO3'!E27</f>
        <v>8.3573692204340344E-4</v>
      </c>
      <c r="G22" s="20">
        <f>'pH CO3'!C27</f>
        <v>0.72</v>
      </c>
      <c r="H22" s="1">
        <f>'pH CO3'!E51</f>
        <v>2.4826941612874964E-4</v>
      </c>
      <c r="I22" s="1">
        <f>'pH CO3'!C51</f>
        <v>1</v>
      </c>
      <c r="J22" s="4">
        <f t="shared" si="1"/>
        <v>6.5659936618278469E-3</v>
      </c>
    </row>
    <row r="23" spans="1:10" x14ac:dyDescent="0.25">
      <c r="A23">
        <v>21</v>
      </c>
      <c r="B23" s="1">
        <f>'Ru(bpy)3 Cl2 6 H2O'!E27</f>
        <v>4.2500000000000003E-4</v>
      </c>
      <c r="C23" s="1">
        <f>'Ru(bpy)3 Cl2 6 H2O'!C27</f>
        <v>2.0000000000000001E-4</v>
      </c>
      <c r="D23" s="1">
        <f>Na2S2O8!E27</f>
        <v>4.2500000000000003E-4</v>
      </c>
      <c r="E23" s="1">
        <f>Na2S2O8!C27</f>
        <v>0.12</v>
      </c>
      <c r="F23" s="20">
        <f>'pH CO3'!E28</f>
        <v>6.5023033940198309E-4</v>
      </c>
      <c r="G23" s="20">
        <f>'pH CO3'!C28</f>
        <v>0.05</v>
      </c>
      <c r="H23" s="1">
        <f>'pH CO3'!E52</f>
        <v>8.1748848302990091E-4</v>
      </c>
      <c r="I23" s="1">
        <f>'pH CO3'!C52</f>
        <v>1</v>
      </c>
      <c r="J23" s="4">
        <f t="shared" ref="J23" si="2">$N$3-SUM(B23,D23,F23,H23)</f>
        <v>6.1822811775681169E-3</v>
      </c>
    </row>
  </sheetData>
  <conditionalFormatting sqref="C3:C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3">
    <cfRule type="colorScale" priority="1">
      <colorScale>
        <cfvo type="min"/>
        <cfvo type="percentile" val="50"/>
        <cfvo type="max"/>
        <color rgb="FFF8696B"/>
        <color theme="9" tint="0.39997558519241921"/>
        <color theme="0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DF71-415B-4D66-A71B-5AB3F8FBB102}">
  <dimension ref="A2:N23"/>
  <sheetViews>
    <sheetView tabSelected="1" workbookViewId="0">
      <selection activeCell="K19" sqref="K19"/>
    </sheetView>
  </sheetViews>
  <sheetFormatPr baseColWidth="10" defaultRowHeight="15" x14ac:dyDescent="0.25"/>
  <cols>
    <col min="1" max="1" width="11.42578125" style="26"/>
    <col min="2" max="2" width="17.42578125" customWidth="1"/>
  </cols>
  <sheetData>
    <row r="2" spans="1:14" x14ac:dyDescent="0.25">
      <c r="A2" s="26" t="s">
        <v>19</v>
      </c>
      <c r="B2" s="24" t="s">
        <v>20</v>
      </c>
      <c r="C2" s="24" t="s">
        <v>35</v>
      </c>
      <c r="D2" s="24" t="s">
        <v>21</v>
      </c>
      <c r="E2" s="24" t="s">
        <v>35</v>
      </c>
      <c r="F2" s="24" t="s">
        <v>33</v>
      </c>
      <c r="G2" s="24" t="s">
        <v>35</v>
      </c>
      <c r="H2" s="24" t="s">
        <v>34</v>
      </c>
      <c r="I2" s="24" t="s">
        <v>35</v>
      </c>
      <c r="J2" s="12" t="s">
        <v>22</v>
      </c>
      <c r="N2" t="s">
        <v>23</v>
      </c>
    </row>
    <row r="3" spans="1:14" x14ac:dyDescent="0.25">
      <c r="A3" s="26">
        <v>1</v>
      </c>
      <c r="B3" s="5">
        <f>'Ru(bpy)3 Cl2 6 H2O'!E7</f>
        <v>4.2500000000000003E-4</v>
      </c>
      <c r="C3" s="5" t="s">
        <v>39</v>
      </c>
      <c r="D3" s="5">
        <f>Na2S2O8!E7</f>
        <v>4.2500000000000003E-4</v>
      </c>
      <c r="E3" s="5" t="s">
        <v>42</v>
      </c>
      <c r="F3" s="25">
        <f>'pH CO3'!E8</f>
        <v>6.0173058387125047E-4</v>
      </c>
      <c r="G3" s="25" t="s">
        <v>44</v>
      </c>
      <c r="H3" s="5">
        <f>'pH CO3'!E32</f>
        <v>2.4826941612874964E-4</v>
      </c>
      <c r="I3" s="5" t="s">
        <v>48</v>
      </c>
      <c r="J3" s="5">
        <f t="shared" ref="J3:J7" si="0">$N$3-SUM(B3,D3,F3,H3)</f>
        <v>6.8000000000000005E-3</v>
      </c>
      <c r="K3" s="18"/>
      <c r="N3" s="1">
        <v>8.5000000000000006E-3</v>
      </c>
    </row>
    <row r="4" spans="1:14" x14ac:dyDescent="0.25">
      <c r="A4" s="26">
        <v>2</v>
      </c>
      <c r="B4" s="5">
        <f>'Ru(bpy)3 Cl2 6 H2O'!E8</f>
        <v>8.5000000000000006E-4</v>
      </c>
      <c r="C4" s="5" t="s">
        <v>39</v>
      </c>
      <c r="D4" s="5">
        <f>Na2S2O8!E8</f>
        <v>4.2500000000000003E-4</v>
      </c>
      <c r="E4" s="5" t="s">
        <v>42</v>
      </c>
      <c r="F4" s="25">
        <f>'pH CO3'!E9</f>
        <v>6.0173058387125047E-4</v>
      </c>
      <c r="G4" s="25" t="s">
        <v>44</v>
      </c>
      <c r="H4" s="5">
        <f>'pH CO3'!E33</f>
        <v>2.4826941612874964E-4</v>
      </c>
      <c r="I4" s="5" t="s">
        <v>48</v>
      </c>
      <c r="J4" s="5">
        <f t="shared" si="0"/>
        <v>6.3750000000000005E-3</v>
      </c>
      <c r="K4" s="18"/>
      <c r="L4" s="1"/>
    </row>
    <row r="5" spans="1:14" x14ac:dyDescent="0.25">
      <c r="A5" s="26">
        <v>3</v>
      </c>
      <c r="B5" s="5">
        <f>'Ru(bpy)3 Cl2 6 H2O'!E9</f>
        <v>4.2499999999999998E-4</v>
      </c>
      <c r="C5" s="5" t="s">
        <v>40</v>
      </c>
      <c r="D5" s="5">
        <f>Na2S2O8!E9</f>
        <v>4.2500000000000003E-4</v>
      </c>
      <c r="E5" s="5" t="s">
        <v>42</v>
      </c>
      <c r="F5" s="25">
        <f>'pH CO3'!E10</f>
        <v>6.0173058387125047E-4</v>
      </c>
      <c r="G5" s="25" t="s">
        <v>44</v>
      </c>
      <c r="H5" s="5">
        <f>'pH CO3'!E34</f>
        <v>2.4826941612874964E-4</v>
      </c>
      <c r="I5" s="5" t="s">
        <v>48</v>
      </c>
      <c r="J5" s="5">
        <f t="shared" si="0"/>
        <v>6.8000000000000005E-3</v>
      </c>
      <c r="K5" s="18"/>
      <c r="L5" s="1"/>
    </row>
    <row r="6" spans="1:14" x14ac:dyDescent="0.25">
      <c r="A6" s="26">
        <v>4</v>
      </c>
      <c r="B6" s="5">
        <f>'Ru(bpy)3 Cl2 6 H2O'!E10</f>
        <v>2.1249999999999999E-4</v>
      </c>
      <c r="C6" s="5" t="s">
        <v>40</v>
      </c>
      <c r="D6" s="5">
        <f>Na2S2O8!E10</f>
        <v>4.2500000000000003E-4</v>
      </c>
      <c r="E6" s="5" t="s">
        <v>42</v>
      </c>
      <c r="F6" s="25">
        <f>'pH CO3'!E11</f>
        <v>6.0173058387125047E-4</v>
      </c>
      <c r="G6" s="25" t="s">
        <v>44</v>
      </c>
      <c r="H6" s="5">
        <f>'pH CO3'!E35</f>
        <v>2.4826941612874964E-4</v>
      </c>
      <c r="I6" s="5" t="s">
        <v>48</v>
      </c>
      <c r="J6" s="5">
        <f t="shared" si="0"/>
        <v>7.0125000000000005E-3</v>
      </c>
      <c r="K6" s="18"/>
      <c r="L6" s="1"/>
    </row>
    <row r="7" spans="1:14" x14ac:dyDescent="0.25">
      <c r="A7" s="26">
        <v>5</v>
      </c>
      <c r="B7" s="5">
        <f>'Ru(bpy)3 Cl2 6 H2O'!E11</f>
        <v>4.2500000000000003E-4</v>
      </c>
      <c r="C7" s="5" t="s">
        <v>41</v>
      </c>
      <c r="D7" s="5">
        <f>Na2S2O8!E11</f>
        <v>4.2500000000000003E-4</v>
      </c>
      <c r="E7" s="5" t="s">
        <v>42</v>
      </c>
      <c r="F7" s="25">
        <f>'pH CO3'!E12</f>
        <v>6.0173058387125047E-4</v>
      </c>
      <c r="G7" s="25" t="s">
        <v>44</v>
      </c>
      <c r="H7" s="5">
        <f>'pH CO3'!E36</f>
        <v>2.4826941612874964E-4</v>
      </c>
      <c r="I7" s="5" t="s">
        <v>48</v>
      </c>
      <c r="J7" s="5">
        <f t="shared" si="0"/>
        <v>6.8000000000000005E-3</v>
      </c>
      <c r="K7" s="18"/>
    </row>
    <row r="8" spans="1:14" x14ac:dyDescent="0.25">
      <c r="A8" s="26">
        <v>6</v>
      </c>
      <c r="B8" s="5">
        <f>'Ru(bpy)3 Cl2 6 H2O'!E12</f>
        <v>8.5000000000000006E-4</v>
      </c>
      <c r="C8" s="5" t="s">
        <v>41</v>
      </c>
      <c r="D8" s="5">
        <f>Na2S2O8!E12</f>
        <v>4.2500000000000003E-4</v>
      </c>
      <c r="E8" s="5" t="s">
        <v>42</v>
      </c>
      <c r="F8" s="25">
        <f>'pH CO3'!E13</f>
        <v>6.0173058387125047E-4</v>
      </c>
      <c r="G8" s="25" t="s">
        <v>44</v>
      </c>
      <c r="H8" s="5">
        <f>'pH CO3'!E37</f>
        <v>2.4826941612874964E-4</v>
      </c>
      <c r="I8" s="5" t="s">
        <v>48</v>
      </c>
      <c r="J8" s="5">
        <f>$N$3-SUM(B8,D8,F8,H8)</f>
        <v>6.3750000000000005E-3</v>
      </c>
      <c r="K8" s="18"/>
    </row>
    <row r="9" spans="1:14" x14ac:dyDescent="0.25">
      <c r="A9" s="26">
        <v>7</v>
      </c>
      <c r="B9" s="5">
        <f>'Ru(bpy)3 Cl2 6 H2O'!E13</f>
        <v>2.1250000000000002E-4</v>
      </c>
      <c r="C9" s="5" t="s">
        <v>41</v>
      </c>
      <c r="D9" s="5">
        <f>Na2S2O8!E13</f>
        <v>4.2500000000000003E-4</v>
      </c>
      <c r="E9" s="5" t="s">
        <v>42</v>
      </c>
      <c r="F9" s="25">
        <f>'pH CO3'!E14</f>
        <v>6.0173058387125047E-4</v>
      </c>
      <c r="G9" s="25" t="s">
        <v>44</v>
      </c>
      <c r="H9" s="5">
        <f>'pH CO3'!E38</f>
        <v>2.4826941612874964E-4</v>
      </c>
      <c r="I9" s="5" t="s">
        <v>48</v>
      </c>
      <c r="J9" s="5">
        <f t="shared" ref="J9:J23" si="1">$N$3-SUM(B9,D9,F9,H9)</f>
        <v>7.0125000000000005E-3</v>
      </c>
      <c r="K9" s="18"/>
    </row>
    <row r="10" spans="1:14" x14ac:dyDescent="0.25">
      <c r="A10" s="26">
        <v>8</v>
      </c>
      <c r="B10" s="5">
        <f>'Ru(bpy)3 Cl2 6 H2O'!E14</f>
        <v>4.2500000000000003E-4</v>
      </c>
      <c r="C10" s="5" t="s">
        <v>41</v>
      </c>
      <c r="D10" s="5">
        <f>Na2S2O8!E14</f>
        <v>2.8333333333333335E-4</v>
      </c>
      <c r="E10" s="5" t="s">
        <v>43</v>
      </c>
      <c r="F10" s="25">
        <f>'pH CO3'!E15</f>
        <v>6.0173058387125047E-4</v>
      </c>
      <c r="G10" s="25" t="s">
        <v>44</v>
      </c>
      <c r="H10" s="5">
        <f>'pH CO3'!E39</f>
        <v>2.4826941612874964E-4</v>
      </c>
      <c r="I10" s="5" t="s">
        <v>48</v>
      </c>
      <c r="J10" s="5">
        <f t="shared" si="1"/>
        <v>6.9416666666666672E-3</v>
      </c>
      <c r="K10" s="18"/>
    </row>
    <row r="11" spans="1:14" x14ac:dyDescent="0.25">
      <c r="A11" s="26">
        <v>9</v>
      </c>
      <c r="B11" s="5">
        <f>'Ru(bpy)3 Cl2 6 H2O'!E15</f>
        <v>4.2500000000000003E-4</v>
      </c>
      <c r="C11" s="5" t="s">
        <v>41</v>
      </c>
      <c r="D11" s="5">
        <f>Na2S2O8!E15</f>
        <v>8.5000000000000006E-4</v>
      </c>
      <c r="E11" s="5" t="s">
        <v>43</v>
      </c>
      <c r="F11" s="25">
        <f>'pH CO3'!E16</f>
        <v>6.0173058387125047E-4</v>
      </c>
      <c r="G11" s="25" t="s">
        <v>44</v>
      </c>
      <c r="H11" s="5">
        <f>'pH CO3'!E40</f>
        <v>2.4826941612874964E-4</v>
      </c>
      <c r="I11" s="5" t="s">
        <v>48</v>
      </c>
      <c r="J11" s="5">
        <f t="shared" si="1"/>
        <v>6.3750000000000005E-3</v>
      </c>
      <c r="K11" s="18"/>
    </row>
    <row r="12" spans="1:14" x14ac:dyDescent="0.25">
      <c r="A12" s="26">
        <v>10</v>
      </c>
      <c r="B12" s="5">
        <f>'Ru(bpy)3 Cl2 6 H2O'!E16</f>
        <v>4.2500000000000003E-4</v>
      </c>
      <c r="C12" s="5" t="s">
        <v>41</v>
      </c>
      <c r="D12" s="5">
        <f>Na2S2O8!E16</f>
        <v>7.0833333333333349E-4</v>
      </c>
      <c r="E12" s="5" t="s">
        <v>42</v>
      </c>
      <c r="F12" s="25">
        <f>'pH CO3'!E17</f>
        <v>6.0173058387125047E-4</v>
      </c>
      <c r="G12" s="25" t="s">
        <v>44</v>
      </c>
      <c r="H12" s="5">
        <f>'pH CO3'!E41</f>
        <v>2.4826941612874964E-4</v>
      </c>
      <c r="I12" s="5" t="s">
        <v>48</v>
      </c>
      <c r="J12" s="5">
        <f t="shared" si="1"/>
        <v>6.5166666666666671E-3</v>
      </c>
    </row>
    <row r="13" spans="1:14" x14ac:dyDescent="0.25">
      <c r="A13" s="26">
        <v>11</v>
      </c>
      <c r="B13" s="5">
        <f>'Ru(bpy)3 Cl2 6 H2O'!E17</f>
        <v>4.2500000000000003E-4</v>
      </c>
      <c r="C13" s="5" t="s">
        <v>41</v>
      </c>
      <c r="D13" s="5">
        <f>Na2S2O8!E17</f>
        <v>4.2500000000000003E-4</v>
      </c>
      <c r="E13" s="5" t="s">
        <v>42</v>
      </c>
      <c r="F13" s="25">
        <f>'pH CO3'!E18</f>
        <v>6.0173058387125047E-4</v>
      </c>
      <c r="G13" s="25" t="s">
        <v>44</v>
      </c>
      <c r="H13" s="5">
        <f>'pH CO3'!E42</f>
        <v>2.4826941612874964E-4</v>
      </c>
      <c r="I13" s="5" t="s">
        <v>48</v>
      </c>
      <c r="J13" s="5">
        <f t="shared" si="1"/>
        <v>6.8000000000000005E-3</v>
      </c>
    </row>
    <row r="14" spans="1:14" x14ac:dyDescent="0.25">
      <c r="A14" s="26">
        <v>12</v>
      </c>
      <c r="B14" s="5">
        <f>'Ru(bpy)3 Cl2 6 H2O'!E18</f>
        <v>4.2500000000000003E-4</v>
      </c>
      <c r="C14" s="5" t="s">
        <v>41</v>
      </c>
      <c r="D14" s="5">
        <f>Na2S2O8!E18</f>
        <v>4.2500000000000003E-4</v>
      </c>
      <c r="E14" s="5" t="s">
        <v>42</v>
      </c>
      <c r="F14" s="25">
        <f>'pH CO3'!E19</f>
        <v>6.0173058387125047E-4</v>
      </c>
      <c r="G14" s="25" t="s">
        <v>44</v>
      </c>
      <c r="H14" s="5">
        <f>'pH CO3'!E43</f>
        <v>2.4826941612874964E-4</v>
      </c>
      <c r="I14" s="5" t="s">
        <v>48</v>
      </c>
      <c r="J14" s="5">
        <f t="shared" si="1"/>
        <v>6.8000000000000005E-3</v>
      </c>
    </row>
    <row r="15" spans="1:14" x14ac:dyDescent="0.25">
      <c r="A15" s="26">
        <v>13</v>
      </c>
      <c r="B15" s="5">
        <f>'Ru(bpy)3 Cl2 6 H2O'!E19</f>
        <v>4.2500000000000003E-4</v>
      </c>
      <c r="C15" s="5" t="s">
        <v>41</v>
      </c>
      <c r="D15" s="5">
        <f>Na2S2O8!E19</f>
        <v>4.2500000000000003E-4</v>
      </c>
      <c r="E15" s="5" t="s">
        <v>42</v>
      </c>
      <c r="F15" s="25">
        <f>'pH CO3'!E20</f>
        <v>6.0173058387125047E-4</v>
      </c>
      <c r="G15" s="25" t="s">
        <v>44</v>
      </c>
      <c r="H15" s="5">
        <f>'pH CO3'!E44</f>
        <v>2.4826941612874964E-4</v>
      </c>
      <c r="I15" s="5" t="s">
        <v>48</v>
      </c>
      <c r="J15" s="5">
        <f t="shared" si="1"/>
        <v>6.8000000000000005E-3</v>
      </c>
    </row>
    <row r="16" spans="1:14" x14ac:dyDescent="0.25">
      <c r="A16" s="26">
        <v>14</v>
      </c>
      <c r="B16" s="5">
        <f>'Ru(bpy)3 Cl2 6 H2O'!E20</f>
        <v>4.2500000000000003E-4</v>
      </c>
      <c r="C16" s="5" t="s">
        <v>41</v>
      </c>
      <c r="D16" s="5">
        <f>Na2S2O8!E20</f>
        <v>4.2500000000000003E-4</v>
      </c>
      <c r="E16" s="5" t="s">
        <v>42</v>
      </c>
      <c r="F16" s="25">
        <f>'pH CO3'!E21</f>
        <v>6.0173058387125047E-4</v>
      </c>
      <c r="G16" s="25" t="s">
        <v>44</v>
      </c>
      <c r="H16" s="5">
        <f>'pH CO3'!E45</f>
        <v>2.4826941612874964E-4</v>
      </c>
      <c r="I16" s="5" t="s">
        <v>48</v>
      </c>
      <c r="J16" s="5">
        <f t="shared" si="1"/>
        <v>6.8000000000000005E-3</v>
      </c>
    </row>
    <row r="17" spans="1:10" x14ac:dyDescent="0.25">
      <c r="A17" s="26">
        <v>15</v>
      </c>
      <c r="B17" s="5">
        <f>'Ru(bpy)3 Cl2 6 H2O'!E21</f>
        <v>4.2500000000000003E-4</v>
      </c>
      <c r="C17" s="5" t="s">
        <v>41</v>
      </c>
      <c r="D17" s="5">
        <f>Na2S2O8!E21</f>
        <v>4.2500000000000003E-4</v>
      </c>
      <c r="E17" s="5" t="s">
        <v>42</v>
      </c>
      <c r="F17" s="25">
        <f>'pH CO3'!E22</f>
        <v>8.3266544305088213E-4</v>
      </c>
      <c r="G17" s="25" t="s">
        <v>44</v>
      </c>
      <c r="H17" s="5">
        <f>'pH CO3'!E46</f>
        <v>3.4669113898235892E-4</v>
      </c>
      <c r="I17" s="5" t="s">
        <v>49</v>
      </c>
      <c r="J17" s="5">
        <f t="shared" si="1"/>
        <v>6.4706434179667592E-3</v>
      </c>
    </row>
    <row r="18" spans="1:10" x14ac:dyDescent="0.25">
      <c r="A18" s="26">
        <v>16</v>
      </c>
      <c r="B18" s="5">
        <f>'Ru(bpy)3 Cl2 6 H2O'!E22</f>
        <v>4.2500000000000003E-4</v>
      </c>
      <c r="C18" s="5" t="s">
        <v>41</v>
      </c>
      <c r="D18" s="5">
        <f>Na2S2O8!E22</f>
        <v>4.2500000000000003E-4</v>
      </c>
      <c r="E18" s="5" t="s">
        <v>42</v>
      </c>
      <c r="F18" s="25">
        <f>'pH CO3'!E23</f>
        <v>7.5271260157948967E-4</v>
      </c>
      <c r="G18" s="25" t="s">
        <v>44</v>
      </c>
      <c r="H18" s="5">
        <f>'pH CO3'!E47</f>
        <v>3.2429132806836814E-4</v>
      </c>
      <c r="I18" s="5" t="s">
        <v>47</v>
      </c>
      <c r="J18" s="5">
        <f t="shared" si="1"/>
        <v>6.5729960703521427E-3</v>
      </c>
    </row>
    <row r="19" spans="1:10" x14ac:dyDescent="0.25">
      <c r="A19" s="26">
        <v>17</v>
      </c>
      <c r="B19" s="5">
        <f>'Ru(bpy)3 Cl2 6 H2O'!E23</f>
        <v>4.2500000000000003E-4</v>
      </c>
      <c r="C19" s="5" t="s">
        <v>41</v>
      </c>
      <c r="D19" s="5">
        <f>Na2S2O8!E23</f>
        <v>4.2500000000000003E-4</v>
      </c>
      <c r="E19" s="5" t="s">
        <v>42</v>
      </c>
      <c r="F19" s="25">
        <f>'pH CO3'!E24</f>
        <v>6.0173058387125047E-4</v>
      </c>
      <c r="G19" s="25" t="s">
        <v>44</v>
      </c>
      <c r="H19" s="5">
        <f>'pH CO3'!E48</f>
        <v>2.4826941612874964E-4</v>
      </c>
      <c r="I19" s="5" t="s">
        <v>47</v>
      </c>
      <c r="J19" s="5">
        <f t="shared" si="1"/>
        <v>6.8000000000000005E-3</v>
      </c>
    </row>
    <row r="20" spans="1:10" x14ac:dyDescent="0.25">
      <c r="A20" s="26">
        <v>18</v>
      </c>
      <c r="B20" s="5">
        <f>'Ru(bpy)3 Cl2 6 H2O'!E24</f>
        <v>4.2500000000000003E-4</v>
      </c>
      <c r="C20" s="5" t="s">
        <v>41</v>
      </c>
      <c r="D20" s="5">
        <f>Na2S2O8!E24</f>
        <v>4.2500000000000003E-4</v>
      </c>
      <c r="E20" s="5" t="s">
        <v>42</v>
      </c>
      <c r="F20" s="25">
        <f>'pH CO3'!E25</f>
        <v>3.7233773531890986E-4</v>
      </c>
      <c r="G20" s="25" t="s">
        <v>44</v>
      </c>
      <c r="H20" s="5">
        <f>'pH CO3'!E49</f>
        <v>4.7766226468109026E-4</v>
      </c>
      <c r="I20" s="5" t="s">
        <v>48</v>
      </c>
      <c r="J20" s="5">
        <f t="shared" si="1"/>
        <v>6.8000000000000005E-3</v>
      </c>
    </row>
    <row r="21" spans="1:10" x14ac:dyDescent="0.25">
      <c r="A21" s="26">
        <v>19</v>
      </c>
      <c r="B21" s="5">
        <f>'Ru(bpy)3 Cl2 6 H2O'!E25</f>
        <v>4.2500000000000003E-4</v>
      </c>
      <c r="C21" s="5" t="s">
        <v>41</v>
      </c>
      <c r="D21" s="5">
        <f>Na2S2O8!E25</f>
        <v>4.2500000000000003E-4</v>
      </c>
      <c r="E21" s="5" t="s">
        <v>42</v>
      </c>
      <c r="F21" s="25">
        <f>'pH CO3'!E26</f>
        <v>2.3122776897695083E-4</v>
      </c>
      <c r="G21" s="25" t="s">
        <v>45</v>
      </c>
      <c r="H21" s="5">
        <f>'pH CO3'!E50</f>
        <v>6.8351600633659553E-4</v>
      </c>
      <c r="I21" s="5" t="s">
        <v>48</v>
      </c>
      <c r="J21" s="5">
        <f t="shared" si="1"/>
        <v>6.7352562246864537E-3</v>
      </c>
    </row>
    <row r="22" spans="1:10" x14ac:dyDescent="0.25">
      <c r="A22" s="26">
        <v>20</v>
      </c>
      <c r="B22" s="5">
        <f>'Ru(bpy)3 Cl2 6 H2O'!E26</f>
        <v>4.2500000000000003E-4</v>
      </c>
      <c r="C22" s="5" t="s">
        <v>41</v>
      </c>
      <c r="D22" s="5">
        <f>Na2S2O8!E26</f>
        <v>4.2500000000000003E-4</v>
      </c>
      <c r="E22" s="5" t="s">
        <v>42</v>
      </c>
      <c r="F22" s="25">
        <f>'pH CO3'!E27</f>
        <v>8.3573692204340344E-4</v>
      </c>
      <c r="G22" s="25" t="s">
        <v>45</v>
      </c>
      <c r="H22" s="5">
        <f>'pH CO3'!E51</f>
        <v>2.4826941612874964E-4</v>
      </c>
      <c r="I22" s="5" t="s">
        <v>48</v>
      </c>
      <c r="J22" s="5">
        <f t="shared" si="1"/>
        <v>6.5659936618278469E-3</v>
      </c>
    </row>
    <row r="23" spans="1:10" x14ac:dyDescent="0.25">
      <c r="A23" s="26">
        <v>21</v>
      </c>
      <c r="B23" s="5">
        <f>'Ru(bpy)3 Cl2 6 H2O'!E27</f>
        <v>4.2500000000000003E-4</v>
      </c>
      <c r="C23" s="5" t="s">
        <v>41</v>
      </c>
      <c r="D23" s="5">
        <f>Na2S2O8!E27</f>
        <v>4.2500000000000003E-4</v>
      </c>
      <c r="E23" s="5" t="s">
        <v>42</v>
      </c>
      <c r="F23" s="25">
        <f>'pH CO3'!E28</f>
        <v>6.5023033940198309E-4</v>
      </c>
      <c r="G23" s="25" t="s">
        <v>46</v>
      </c>
      <c r="H23" s="5">
        <f>'pH CO3'!E52</f>
        <v>8.1748848302990091E-4</v>
      </c>
      <c r="I23" s="5" t="s">
        <v>48</v>
      </c>
      <c r="J23" s="5">
        <f t="shared" si="1"/>
        <v>6.1822811775681169E-3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Stocksolutions</vt:lpstr>
      <vt:lpstr>Ru(bpy)3 Cl2 6 H2O</vt:lpstr>
      <vt:lpstr>Na2S2O8</vt:lpstr>
      <vt:lpstr>pH CO3</vt:lpstr>
      <vt:lpstr>overview</vt:lpstr>
      <vt:lpstr>overview for robot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Eith</dc:creator>
  <cp:lastModifiedBy>Alexander Eith</cp:lastModifiedBy>
  <dcterms:created xsi:type="dcterms:W3CDTF">2024-08-01T14:41:08Z</dcterms:created>
  <dcterms:modified xsi:type="dcterms:W3CDTF">2025-01-17T10:25:32Z</dcterms:modified>
</cp:coreProperties>
</file>