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ater\OneDrive\바탕 화면\HTS\"/>
    </mc:Choice>
  </mc:AlternateContent>
  <xr:revisionPtr revIDLastSave="0" documentId="13_ncr:1_{6B38511D-4C0D-4395-847E-4DCC42E52B50}" xr6:coauthVersionLast="47" xr6:coauthVersionMax="47" xr10:uidLastSave="{00000000-0000-0000-0000-000000000000}"/>
  <bookViews>
    <workbookView xWindow="-96" yWindow="0" windowWidth="17472" windowHeight="14544" activeTab="2" xr2:uid="{0AF88A72-9620-4D1A-A93D-22588723E38B}"/>
  </bookViews>
  <sheets>
    <sheet name="오늘의 할일" sheetId="3" r:id="rId1"/>
    <sheet name="Sheet1" sheetId="23" r:id="rId2"/>
    <sheet name="해외선물 업무적" sheetId="20" r:id="rId3"/>
    <sheet name="해외선물 기술적" sheetId="18" r:id="rId4"/>
    <sheet name="해외선물 개발적" sheetId="21" r:id="rId5"/>
    <sheet name="건강관리" sheetId="22" r:id="rId6"/>
    <sheet name="일본 자취" sheetId="19" r:id="rId7"/>
    <sheet name="요트 | 캠핑카" sheetId="11" r:id="rId8"/>
  </sheets>
  <calcPr calcId="191029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0" l="1"/>
  <c r="L2" i="20"/>
  <c r="K2" i="20"/>
  <c r="J2" i="20"/>
  <c r="I2" i="20"/>
  <c r="H2" i="20"/>
  <c r="G2" i="20"/>
  <c r="F2" i="20"/>
  <c r="J192" i="18"/>
  <c r="G171" i="18"/>
  <c r="G178" i="18"/>
  <c r="O205" i="18"/>
  <c r="N205" i="18" s="1"/>
  <c r="O204" i="18"/>
  <c r="N204" i="18" s="1"/>
  <c r="O203" i="18"/>
  <c r="N203" i="18" s="1"/>
  <c r="O202" i="18"/>
  <c r="N202" i="18" s="1"/>
  <c r="O201" i="18"/>
  <c r="N201" i="18" s="1"/>
  <c r="O200" i="18"/>
  <c r="N200" i="18" s="1"/>
  <c r="O199" i="18"/>
  <c r="M199" i="18" s="1"/>
  <c r="O198" i="18"/>
  <c r="N198" i="18" s="1"/>
  <c r="O197" i="18"/>
  <c r="N197" i="18" s="1"/>
  <c r="M197" i="18"/>
  <c r="O196" i="18"/>
  <c r="N196" i="18" s="1"/>
  <c r="M196" i="18"/>
  <c r="O195" i="18"/>
  <c r="N195" i="18" s="1"/>
  <c r="M195" i="18"/>
  <c r="O194" i="18"/>
  <c r="L194" i="18" s="1"/>
  <c r="N194" i="18"/>
  <c r="O193" i="18"/>
  <c r="N193" i="18" s="1"/>
  <c r="O192" i="18"/>
  <c r="L192" i="18" s="1"/>
  <c r="N192" i="18"/>
  <c r="O191" i="18"/>
  <c r="N191" i="18" s="1"/>
  <c r="O190" i="18"/>
  <c r="L190" i="18" s="1"/>
  <c r="N190" i="18"/>
  <c r="O189" i="18"/>
  <c r="N189" i="18" s="1"/>
  <c r="O188" i="18"/>
  <c r="N188" i="18"/>
  <c r="M188" i="18"/>
  <c r="L188" i="18"/>
  <c r="O187" i="18"/>
  <c r="N187" i="18" s="1"/>
  <c r="M187" i="18"/>
  <c r="L187" i="18"/>
  <c r="K187" i="18"/>
  <c r="O186" i="18"/>
  <c r="M186" i="18" s="1"/>
  <c r="N185" i="18"/>
  <c r="M185" i="18"/>
  <c r="L185" i="18"/>
  <c r="K185" i="18"/>
  <c r="O184" i="18"/>
  <c r="M184" i="18" s="1"/>
  <c r="O183" i="18"/>
  <c r="M183" i="18" s="1"/>
  <c r="L183" i="18"/>
  <c r="K183" i="18"/>
  <c r="O182" i="18"/>
  <c r="M182" i="18" s="1"/>
  <c r="O181" i="18"/>
  <c r="M181" i="18" s="1"/>
  <c r="L181" i="18"/>
  <c r="K181" i="18"/>
  <c r="O180" i="18"/>
  <c r="M180" i="18" s="1"/>
  <c r="O179" i="18"/>
  <c r="J179" i="18" s="1"/>
  <c r="M179" i="18"/>
  <c r="L179" i="18"/>
  <c r="O178" i="18"/>
  <c r="M178" i="18" s="1"/>
  <c r="K178" i="18"/>
  <c r="J178" i="18"/>
  <c r="O177" i="18"/>
  <c r="K177" i="18" s="1"/>
  <c r="O176" i="18"/>
  <c r="L176" i="18" s="1"/>
  <c r="O175" i="18"/>
  <c r="K175" i="18" s="1"/>
  <c r="O174" i="18"/>
  <c r="L174" i="18" s="1"/>
  <c r="O173" i="18"/>
  <c r="K173" i="18" s="1"/>
  <c r="O172" i="18"/>
  <c r="L172" i="18" s="1"/>
  <c r="O171" i="18"/>
  <c r="K171" i="18" s="1"/>
  <c r="J170" i="18"/>
  <c r="C185" i="18"/>
  <c r="D185" i="18"/>
  <c r="E185" i="18"/>
  <c r="F185" i="18"/>
  <c r="B170" i="18"/>
  <c r="G184" i="18"/>
  <c r="D184" i="18" s="1"/>
  <c r="G192" i="18"/>
  <c r="G198" i="18" s="1"/>
  <c r="E198" i="18" s="1"/>
  <c r="G187" i="18"/>
  <c r="E187" i="18" s="1"/>
  <c r="G186" i="18"/>
  <c r="C186" i="18" s="1"/>
  <c r="G188" i="18"/>
  <c r="E188" i="18" s="1"/>
  <c r="G189" i="18"/>
  <c r="E189" i="18" s="1"/>
  <c r="G190" i="18"/>
  <c r="E190" i="18" s="1"/>
  <c r="G191" i="18"/>
  <c r="F191" i="18" s="1"/>
  <c r="E131" i="18"/>
  <c r="K109" i="18"/>
  <c r="K110" i="18" s="1"/>
  <c r="J104" i="18"/>
  <c r="B96" i="18"/>
  <c r="B97" i="18" s="1"/>
  <c r="H137" i="18"/>
  <c r="J143" i="18" s="1"/>
  <c r="H149" i="18"/>
  <c r="H155" i="18" s="1"/>
  <c r="H161" i="18" s="1"/>
  <c r="J138" i="18"/>
  <c r="J137" i="18"/>
  <c r="J133" i="18"/>
  <c r="J132" i="18"/>
  <c r="F131" i="18"/>
  <c r="H42" i="3"/>
  <c r="H41" i="3"/>
  <c r="B130" i="18"/>
  <c r="B143" i="18" s="1"/>
  <c r="A130" i="18"/>
  <c r="A143" i="18" s="1"/>
  <c r="C143" i="18"/>
  <c r="D143" i="18"/>
  <c r="E143" i="18"/>
  <c r="F143" i="18"/>
  <c r="H110" i="18"/>
  <c r="I110" i="18" s="1"/>
  <c r="H115" i="18"/>
  <c r="I115" i="18" s="1"/>
  <c r="I109" i="18"/>
  <c r="H148" i="18"/>
  <c r="E148" i="18" s="1"/>
  <c r="H147" i="18"/>
  <c r="C147" i="18" s="1"/>
  <c r="H146" i="18"/>
  <c r="F51" i="19"/>
  <c r="F53" i="19"/>
  <c r="F52" i="19"/>
  <c r="H51" i="19"/>
  <c r="P168" i="11"/>
  <c r="R168" i="11" s="1"/>
  <c r="F44" i="19"/>
  <c r="G44" i="19" s="1"/>
  <c r="I36" i="19"/>
  <c r="I37" i="19"/>
  <c r="H37" i="19"/>
  <c r="H36" i="19"/>
  <c r="I35" i="19"/>
  <c r="H35" i="19"/>
  <c r="H144" i="18"/>
  <c r="E144" i="18" s="1"/>
  <c r="H145" i="18"/>
  <c r="E145" i="18" s="1"/>
  <c r="I143" i="18"/>
  <c r="H114" i="18"/>
  <c r="D114" i="18" s="1"/>
  <c r="H111" i="18"/>
  <c r="I111" i="18" s="1"/>
  <c r="H112" i="18"/>
  <c r="E112" i="18" s="1"/>
  <c r="H113" i="18"/>
  <c r="I113" i="18" s="1"/>
  <c r="C28" i="18"/>
  <c r="A5" i="18"/>
  <c r="G5" i="18" s="1"/>
  <c r="J65" i="18"/>
  <c r="H102" i="18"/>
  <c r="F102" i="18" s="1"/>
  <c r="H101" i="18"/>
  <c r="E101" i="18" s="1"/>
  <c r="H100" i="18"/>
  <c r="D100" i="18" s="1"/>
  <c r="H99" i="18"/>
  <c r="C99" i="18" s="1"/>
  <c r="H98" i="18"/>
  <c r="F97" i="18"/>
  <c r="E97" i="18"/>
  <c r="D97" i="18"/>
  <c r="C97" i="18"/>
  <c r="A96" i="18"/>
  <c r="A97" i="18" s="1"/>
  <c r="H69" i="18"/>
  <c r="H73" i="18"/>
  <c r="H72" i="18"/>
  <c r="F72" i="18" s="1"/>
  <c r="H71" i="18"/>
  <c r="F71" i="18" s="1"/>
  <c r="H70" i="18"/>
  <c r="H67" i="18"/>
  <c r="E67" i="18" s="1"/>
  <c r="H66" i="18"/>
  <c r="H65" i="18"/>
  <c r="H64" i="18"/>
  <c r="D64" i="18" s="1"/>
  <c r="H63" i="18"/>
  <c r="C63" i="18" s="1"/>
  <c r="A61" i="18"/>
  <c r="B61" i="18"/>
  <c r="B62" i="18" s="1"/>
  <c r="C62" i="18"/>
  <c r="E62" i="18"/>
  <c r="F62" i="18"/>
  <c r="D62" i="18"/>
  <c r="N55" i="18"/>
  <c r="D2" i="18"/>
  <c r="F2" i="18" s="1"/>
  <c r="A29" i="18"/>
  <c r="A30" i="18" s="1"/>
  <c r="A31" i="18" s="1"/>
  <c r="A32" i="18" s="1"/>
  <c r="A33" i="18" s="1"/>
  <c r="A34" i="18" s="1"/>
  <c r="A35" i="18" s="1"/>
  <c r="A36" i="18" s="1"/>
  <c r="A37" i="18" s="1"/>
  <c r="A38" i="18" s="1"/>
  <c r="F14" i="18"/>
  <c r="E21" i="18"/>
  <c r="E20" i="18" s="1"/>
  <c r="E19" i="18" s="1"/>
  <c r="K22" i="18" s="1"/>
  <c r="H5" i="18"/>
  <c r="F7" i="18"/>
  <c r="C26" i="18"/>
  <c r="C27" i="18"/>
  <c r="H46" i="18"/>
  <c r="G46" i="18" s="1"/>
  <c r="I46" i="18" s="1"/>
  <c r="G47" i="18"/>
  <c r="I47" i="18" s="1"/>
  <c r="J47" i="18" s="1"/>
  <c r="K47" i="18" s="1"/>
  <c r="L47" i="18" s="1"/>
  <c r="B22" i="18"/>
  <c r="B23" i="18"/>
  <c r="B24" i="18"/>
  <c r="C22" i="18"/>
  <c r="C23" i="18"/>
  <c r="C24" i="18"/>
  <c r="C25" i="18"/>
  <c r="D28" i="18"/>
  <c r="D27" i="18"/>
  <c r="D26" i="18"/>
  <c r="D25" i="18"/>
  <c r="D24" i="18"/>
  <c r="D23" i="18"/>
  <c r="D22" i="18"/>
  <c r="K25" i="18"/>
  <c r="N4" i="21"/>
  <c r="N5" i="21" s="1"/>
  <c r="O5" i="21" s="1"/>
  <c r="P5" i="21" s="1"/>
  <c r="I2" i="18"/>
  <c r="J2" i="18" s="1"/>
  <c r="K2" i="18" s="1"/>
  <c r="L2" i="18" s="1"/>
  <c r="H48" i="18"/>
  <c r="K26" i="18"/>
  <c r="K27" i="18"/>
  <c r="K28" i="18"/>
  <c r="G28" i="18" s="1"/>
  <c r="K5" i="18"/>
  <c r="J5" i="18"/>
  <c r="I5" i="18"/>
  <c r="E29" i="18"/>
  <c r="E30" i="18" s="1"/>
  <c r="K30" i="18" s="1"/>
  <c r="C45" i="18"/>
  <c r="E45" i="18" s="1"/>
  <c r="C44" i="18"/>
  <c r="E44" i="18" s="1"/>
  <c r="C43" i="18"/>
  <c r="E43" i="18" s="1"/>
  <c r="H44" i="18"/>
  <c r="G44" i="18" s="1"/>
  <c r="I44" i="18" s="1"/>
  <c r="J44" i="18" s="1"/>
  <c r="H43" i="18"/>
  <c r="G43" i="18" s="1"/>
  <c r="H45" i="18"/>
  <c r="G45" i="18" s="1"/>
  <c r="E2" i="18"/>
  <c r="L171" i="18" l="1"/>
  <c r="L173" i="18"/>
  <c r="L175" i="18"/>
  <c r="L177" i="18"/>
  <c r="K179" i="18"/>
  <c r="N186" i="18"/>
  <c r="M190" i="18"/>
  <c r="M192" i="18"/>
  <c r="M194" i="18"/>
  <c r="N199" i="18"/>
  <c r="J172" i="18"/>
  <c r="J174" i="18"/>
  <c r="J176" i="18"/>
  <c r="M200" i="18"/>
  <c r="K172" i="18"/>
  <c r="K174" i="18"/>
  <c r="K176" i="18"/>
  <c r="L189" i="18"/>
  <c r="L191" i="18"/>
  <c r="L193" i="18"/>
  <c r="L178" i="18"/>
  <c r="J180" i="18"/>
  <c r="M189" i="18"/>
  <c r="M191" i="18"/>
  <c r="M193" i="18"/>
  <c r="M198" i="18"/>
  <c r="K180" i="18"/>
  <c r="K182" i="18"/>
  <c r="K184" i="18"/>
  <c r="K186" i="18"/>
  <c r="M201" i="18"/>
  <c r="J171" i="18"/>
  <c r="J173" i="18"/>
  <c r="J175" i="18"/>
  <c r="J177" i="18"/>
  <c r="L180" i="18"/>
  <c r="L182" i="18"/>
  <c r="L184" i="18"/>
  <c r="L186" i="18"/>
  <c r="A146" i="18"/>
  <c r="F198" i="18"/>
  <c r="M110" i="18"/>
  <c r="K111" i="18"/>
  <c r="K112" i="18" s="1"/>
  <c r="K113" i="18" s="1"/>
  <c r="F189" i="18"/>
  <c r="D189" i="18"/>
  <c r="D192" i="18"/>
  <c r="E186" i="18"/>
  <c r="A98" i="18"/>
  <c r="F190" i="18"/>
  <c r="D191" i="18"/>
  <c r="B110" i="18"/>
  <c r="F188" i="18"/>
  <c r="E184" i="18"/>
  <c r="D188" i="18"/>
  <c r="C178" i="18"/>
  <c r="D190" i="18"/>
  <c r="B103" i="18"/>
  <c r="F187" i="18"/>
  <c r="D187" i="18"/>
  <c r="C187" i="18"/>
  <c r="A112" i="18"/>
  <c r="G199" i="18"/>
  <c r="G200" i="18" s="1"/>
  <c r="F186" i="18"/>
  <c r="E192" i="18"/>
  <c r="D186" i="18"/>
  <c r="D178" i="18"/>
  <c r="C184" i="18"/>
  <c r="B178" i="18"/>
  <c r="E178" i="18"/>
  <c r="E191" i="18"/>
  <c r="B112" i="18"/>
  <c r="F192" i="18"/>
  <c r="G177" i="18"/>
  <c r="G181" i="18"/>
  <c r="G180" i="18"/>
  <c r="G183" i="18"/>
  <c r="G182" i="18"/>
  <c r="G179" i="18"/>
  <c r="G196" i="18"/>
  <c r="G195" i="18"/>
  <c r="G197" i="18"/>
  <c r="G194" i="18"/>
  <c r="G193" i="18"/>
  <c r="B111" i="18"/>
  <c r="A111" i="18"/>
  <c r="B102" i="18"/>
  <c r="A110" i="18"/>
  <c r="A102" i="18"/>
  <c r="A103" i="18"/>
  <c r="B109" i="18"/>
  <c r="B101" i="18"/>
  <c r="A109" i="18"/>
  <c r="A101" i="18"/>
  <c r="B100" i="18"/>
  <c r="A100" i="18"/>
  <c r="B115" i="18"/>
  <c r="B99" i="18"/>
  <c r="A115" i="18"/>
  <c r="A99" i="18"/>
  <c r="B114" i="18"/>
  <c r="B98" i="18"/>
  <c r="A114" i="18"/>
  <c r="B113" i="18"/>
  <c r="A113" i="18"/>
  <c r="H121" i="18"/>
  <c r="A121" i="18" s="1"/>
  <c r="B147" i="18"/>
  <c r="A147" i="18"/>
  <c r="H164" i="18"/>
  <c r="C164" i="18" s="1"/>
  <c r="D161" i="18"/>
  <c r="F161" i="18"/>
  <c r="E161" i="18"/>
  <c r="B137" i="18"/>
  <c r="H165" i="18"/>
  <c r="A161" i="18"/>
  <c r="H162" i="18"/>
  <c r="H166" i="18"/>
  <c r="B161" i="18"/>
  <c r="C161" i="18"/>
  <c r="H163" i="18"/>
  <c r="I161" i="18"/>
  <c r="C155" i="18"/>
  <c r="B155" i="18"/>
  <c r="A155" i="18"/>
  <c r="A137" i="18"/>
  <c r="F137" i="18"/>
  <c r="F149" i="18"/>
  <c r="C144" i="18"/>
  <c r="E137" i="18"/>
  <c r="E149" i="18"/>
  <c r="D144" i="18"/>
  <c r="D137" i="18"/>
  <c r="D148" i="18"/>
  <c r="F145" i="18"/>
  <c r="I114" i="18"/>
  <c r="C137" i="18"/>
  <c r="C148" i="18"/>
  <c r="I112" i="18"/>
  <c r="D149" i="18"/>
  <c r="B148" i="18"/>
  <c r="F146" i="18"/>
  <c r="D145" i="18"/>
  <c r="B144" i="18"/>
  <c r="C149" i="18"/>
  <c r="A148" i="18"/>
  <c r="E146" i="18"/>
  <c r="C145" i="18"/>
  <c r="A144" i="18"/>
  <c r="F155" i="18"/>
  <c r="B149" i="18"/>
  <c r="F147" i="18"/>
  <c r="D146" i="18"/>
  <c r="B145" i="18"/>
  <c r="E155" i="18"/>
  <c r="A149" i="18"/>
  <c r="E147" i="18"/>
  <c r="C146" i="18"/>
  <c r="A145" i="18"/>
  <c r="D155" i="18"/>
  <c r="F148" i="18"/>
  <c r="D147" i="18"/>
  <c r="B146" i="18"/>
  <c r="F144" i="18"/>
  <c r="A131" i="18"/>
  <c r="B131" i="18"/>
  <c r="C131" i="18"/>
  <c r="I148" i="18"/>
  <c r="H132" i="18"/>
  <c r="H136" i="18"/>
  <c r="D131" i="18"/>
  <c r="I144" i="18"/>
  <c r="H142" i="18"/>
  <c r="H133" i="18"/>
  <c r="H134" i="18"/>
  <c r="H135" i="18"/>
  <c r="H138" i="18"/>
  <c r="H139" i="18"/>
  <c r="H141" i="18"/>
  <c r="H140" i="18"/>
  <c r="I149" i="18"/>
  <c r="H151" i="18"/>
  <c r="H152" i="18"/>
  <c r="I145" i="18"/>
  <c r="I146" i="18"/>
  <c r="I147" i="18"/>
  <c r="H150" i="18"/>
  <c r="H154" i="18"/>
  <c r="H153" i="18"/>
  <c r="C30" i="18"/>
  <c r="C29" i="18"/>
  <c r="C98" i="18"/>
  <c r="E98" i="18"/>
  <c r="E103" i="18"/>
  <c r="F101" i="18"/>
  <c r="F109" i="18"/>
  <c r="E110" i="18"/>
  <c r="C109" i="18"/>
  <c r="D109" i="18"/>
  <c r="E109" i="18"/>
  <c r="E111" i="18"/>
  <c r="H105" i="18"/>
  <c r="H106" i="18"/>
  <c r="H107" i="18"/>
  <c r="C103" i="18"/>
  <c r="D103" i="18"/>
  <c r="F103" i="18"/>
  <c r="H104" i="18"/>
  <c r="H108" i="18"/>
  <c r="D98" i="18"/>
  <c r="E100" i="18"/>
  <c r="F100" i="18"/>
  <c r="F112" i="18"/>
  <c r="D112" i="18"/>
  <c r="C112" i="18"/>
  <c r="F98" i="18"/>
  <c r="D99" i="18"/>
  <c r="E99" i="18"/>
  <c r="F99" i="18"/>
  <c r="C101" i="18"/>
  <c r="D102" i="18"/>
  <c r="C100" i="18"/>
  <c r="D101" i="18"/>
  <c r="E102" i="18"/>
  <c r="C102" i="18"/>
  <c r="H78" i="18"/>
  <c r="D74" i="18"/>
  <c r="I74" i="18"/>
  <c r="H75" i="18"/>
  <c r="D75" i="18" s="1"/>
  <c r="H77" i="18"/>
  <c r="I77" i="18" s="1"/>
  <c r="H79" i="18"/>
  <c r="H76" i="18"/>
  <c r="D76" i="18" s="1"/>
  <c r="C66" i="18"/>
  <c r="D66" i="18"/>
  <c r="E66" i="18"/>
  <c r="F66" i="18"/>
  <c r="C68" i="18"/>
  <c r="E74" i="18"/>
  <c r="F74" i="18"/>
  <c r="C74" i="18"/>
  <c r="A65" i="18"/>
  <c r="F65" i="18"/>
  <c r="D65" i="18"/>
  <c r="C65" i="18"/>
  <c r="E65" i="18"/>
  <c r="B65" i="18"/>
  <c r="D70" i="18"/>
  <c r="D71" i="18"/>
  <c r="C70" i="18"/>
  <c r="E70" i="18"/>
  <c r="D73" i="18"/>
  <c r="F70" i="18"/>
  <c r="F64" i="18"/>
  <c r="A64" i="18"/>
  <c r="E64" i="18"/>
  <c r="C64" i="18"/>
  <c r="F63" i="18"/>
  <c r="E63" i="18"/>
  <c r="D63" i="18"/>
  <c r="A67" i="18"/>
  <c r="A70" i="18"/>
  <c r="B64" i="18"/>
  <c r="B69" i="18"/>
  <c r="F69" i="18"/>
  <c r="D69" i="18"/>
  <c r="C69" i="18"/>
  <c r="A69" i="18"/>
  <c r="E69" i="18"/>
  <c r="C67" i="18"/>
  <c r="D67" i="18"/>
  <c r="F67" i="18"/>
  <c r="A72" i="18"/>
  <c r="C72" i="18"/>
  <c r="D72" i="18"/>
  <c r="E72" i="18"/>
  <c r="A63" i="18"/>
  <c r="B67" i="18"/>
  <c r="B72" i="18"/>
  <c r="B74" i="18"/>
  <c r="B70" i="18"/>
  <c r="A62" i="18"/>
  <c r="B66" i="18"/>
  <c r="A66" i="18"/>
  <c r="B63" i="18"/>
  <c r="A74" i="18"/>
  <c r="E18" i="18"/>
  <c r="E17" i="18" s="1"/>
  <c r="E16" i="18" s="1"/>
  <c r="E15" i="18" s="1"/>
  <c r="E14" i="18" s="1"/>
  <c r="E13" i="18" s="1"/>
  <c r="E12" i="18" s="1"/>
  <c r="E11" i="18" s="1"/>
  <c r="E10" i="18" s="1"/>
  <c r="E9" i="18" s="1"/>
  <c r="E8" i="18" s="1"/>
  <c r="E7" i="18" s="1"/>
  <c r="E6" i="18" s="1"/>
  <c r="D21" i="18"/>
  <c r="I25" i="18"/>
  <c r="I45" i="18"/>
  <c r="J45" i="18" s="1"/>
  <c r="K45" i="18" s="1"/>
  <c r="H26" i="18"/>
  <c r="H25" i="18"/>
  <c r="D30" i="18"/>
  <c r="B21" i="18"/>
  <c r="J25" i="18"/>
  <c r="J30" i="18"/>
  <c r="K24" i="18"/>
  <c r="C21" i="18"/>
  <c r="H27" i="18"/>
  <c r="J28" i="18"/>
  <c r="I26" i="18"/>
  <c r="G26" i="18"/>
  <c r="J27" i="18"/>
  <c r="G25" i="18"/>
  <c r="I27" i="18"/>
  <c r="G27" i="18"/>
  <c r="D29" i="18"/>
  <c r="J26" i="18"/>
  <c r="K29" i="18"/>
  <c r="I48" i="18"/>
  <c r="J48" i="18" s="1"/>
  <c r="K48" i="18" s="1"/>
  <c r="L48" i="18" s="1"/>
  <c r="D43" i="18"/>
  <c r="D45" i="18"/>
  <c r="D44" i="18"/>
  <c r="E31" i="18"/>
  <c r="I43" i="18"/>
  <c r="K44" i="18"/>
  <c r="G2" i="18"/>
  <c r="I121" i="18" l="1"/>
  <c r="B121" i="18"/>
  <c r="G204" i="18"/>
  <c r="F204" i="18" s="1"/>
  <c r="G205" i="18"/>
  <c r="F205" i="18" s="1"/>
  <c r="B177" i="18"/>
  <c r="D177" i="18"/>
  <c r="C177" i="18"/>
  <c r="F200" i="18"/>
  <c r="E200" i="18"/>
  <c r="E179" i="18"/>
  <c r="C179" i="18"/>
  <c r="B179" i="18"/>
  <c r="D179" i="18"/>
  <c r="C182" i="18"/>
  <c r="D182" i="18"/>
  <c r="E182" i="18"/>
  <c r="E195" i="18"/>
  <c r="F195" i="18"/>
  <c r="D183" i="18"/>
  <c r="C183" i="18"/>
  <c r="E183" i="18"/>
  <c r="D193" i="18"/>
  <c r="F193" i="18"/>
  <c r="E193" i="18"/>
  <c r="D194" i="18"/>
  <c r="F194" i="18"/>
  <c r="E194" i="18"/>
  <c r="E197" i="18"/>
  <c r="F197" i="18"/>
  <c r="G201" i="18"/>
  <c r="F199" i="18"/>
  <c r="G202" i="18"/>
  <c r="F202" i="18" s="1"/>
  <c r="E199" i="18"/>
  <c r="E196" i="18"/>
  <c r="F196" i="18"/>
  <c r="C180" i="18"/>
  <c r="E180" i="18"/>
  <c r="B180" i="18"/>
  <c r="D180" i="18"/>
  <c r="G176" i="18"/>
  <c r="D171" i="18"/>
  <c r="B171" i="18"/>
  <c r="C171" i="18"/>
  <c r="G203" i="18"/>
  <c r="F203" i="18" s="1"/>
  <c r="C181" i="18"/>
  <c r="E181" i="18"/>
  <c r="D181" i="18"/>
  <c r="G175" i="18"/>
  <c r="G172" i="18"/>
  <c r="G173" i="18"/>
  <c r="G174" i="18"/>
  <c r="E108" i="18"/>
  <c r="A108" i="18"/>
  <c r="B108" i="18"/>
  <c r="A104" i="18"/>
  <c r="B104" i="18"/>
  <c r="D107" i="18"/>
  <c r="A107" i="18"/>
  <c r="B107" i="18"/>
  <c r="A105" i="18"/>
  <c r="B105" i="18"/>
  <c r="C106" i="18"/>
  <c r="A106" i="18"/>
  <c r="B106" i="18"/>
  <c r="I164" i="18"/>
  <c r="J164" i="18" s="1"/>
  <c r="D164" i="18"/>
  <c r="E164" i="18"/>
  <c r="B164" i="18"/>
  <c r="F164" i="18"/>
  <c r="A164" i="18"/>
  <c r="B166" i="18"/>
  <c r="E166" i="18"/>
  <c r="A166" i="18"/>
  <c r="D166" i="18"/>
  <c r="I166" i="18"/>
  <c r="F166" i="18"/>
  <c r="C166" i="18"/>
  <c r="B162" i="18"/>
  <c r="A162" i="18"/>
  <c r="C162" i="18"/>
  <c r="I162" i="18"/>
  <c r="F162" i="18"/>
  <c r="E162" i="18"/>
  <c r="D162" i="18"/>
  <c r="D165" i="18"/>
  <c r="I165" i="18"/>
  <c r="C165" i="18"/>
  <c r="E165" i="18"/>
  <c r="B165" i="18"/>
  <c r="A165" i="18"/>
  <c r="F165" i="18"/>
  <c r="K161" i="18"/>
  <c r="J161" i="18"/>
  <c r="I163" i="18"/>
  <c r="D163" i="18"/>
  <c r="F163" i="18"/>
  <c r="E163" i="18"/>
  <c r="B163" i="18"/>
  <c r="A163" i="18"/>
  <c r="C163" i="18"/>
  <c r="C151" i="18"/>
  <c r="D151" i="18"/>
  <c r="E151" i="18"/>
  <c r="A151" i="18"/>
  <c r="B151" i="18"/>
  <c r="F151" i="18"/>
  <c r="A153" i="18"/>
  <c r="F153" i="18"/>
  <c r="B153" i="18"/>
  <c r="C153" i="18"/>
  <c r="E153" i="18"/>
  <c r="D153" i="18"/>
  <c r="A154" i="18"/>
  <c r="B154" i="18"/>
  <c r="C154" i="18"/>
  <c r="D154" i="18"/>
  <c r="E154" i="18"/>
  <c r="F154" i="18"/>
  <c r="A150" i="18"/>
  <c r="B150" i="18"/>
  <c r="C150" i="18"/>
  <c r="D150" i="18"/>
  <c r="E150" i="18"/>
  <c r="F150" i="18"/>
  <c r="E152" i="18"/>
  <c r="F152" i="18"/>
  <c r="C152" i="18"/>
  <c r="D152" i="18"/>
  <c r="A152" i="18"/>
  <c r="B152" i="18"/>
  <c r="F136" i="18"/>
  <c r="A136" i="18"/>
  <c r="B136" i="18"/>
  <c r="C136" i="18"/>
  <c r="D136" i="18"/>
  <c r="E136" i="18"/>
  <c r="E135" i="18"/>
  <c r="F135" i="18"/>
  <c r="D135" i="18"/>
  <c r="A135" i="18"/>
  <c r="B135" i="18"/>
  <c r="C135" i="18"/>
  <c r="E139" i="18"/>
  <c r="F139" i="18"/>
  <c r="D139" i="18"/>
  <c r="A139" i="18"/>
  <c r="B139" i="18"/>
  <c r="C139" i="18"/>
  <c r="C134" i="18"/>
  <c r="D134" i="18"/>
  <c r="E134" i="18"/>
  <c r="F134" i="18"/>
  <c r="A134" i="18"/>
  <c r="B134" i="18"/>
  <c r="C138" i="18"/>
  <c r="D138" i="18"/>
  <c r="E138" i="18"/>
  <c r="F138" i="18"/>
  <c r="B138" i="18"/>
  <c r="A138" i="18"/>
  <c r="A133" i="18"/>
  <c r="B133" i="18"/>
  <c r="C133" i="18"/>
  <c r="D133" i="18"/>
  <c r="E133" i="18"/>
  <c r="F133" i="18"/>
  <c r="B132" i="18"/>
  <c r="A132" i="18"/>
  <c r="F132" i="18"/>
  <c r="C132" i="18"/>
  <c r="D132" i="18"/>
  <c r="E132" i="18"/>
  <c r="C142" i="18"/>
  <c r="D142" i="18"/>
  <c r="E142" i="18"/>
  <c r="F142" i="18"/>
  <c r="A142" i="18"/>
  <c r="B142" i="18"/>
  <c r="A141" i="18"/>
  <c r="B141" i="18"/>
  <c r="C141" i="18"/>
  <c r="D141" i="18"/>
  <c r="E141" i="18"/>
  <c r="F141" i="18"/>
  <c r="A140" i="18"/>
  <c r="B140" i="18"/>
  <c r="F140" i="18"/>
  <c r="C140" i="18"/>
  <c r="D140" i="18"/>
  <c r="E140" i="18"/>
  <c r="I152" i="18"/>
  <c r="J152" i="18" s="1"/>
  <c r="I151" i="18"/>
  <c r="J151" i="18" s="1"/>
  <c r="H158" i="18"/>
  <c r="H160" i="18"/>
  <c r="H157" i="18"/>
  <c r="I155" i="18"/>
  <c r="J155" i="18" s="1"/>
  <c r="H156" i="18"/>
  <c r="H159" i="18"/>
  <c r="I154" i="18"/>
  <c r="I153" i="18"/>
  <c r="K149" i="18"/>
  <c r="J149" i="18"/>
  <c r="I150" i="18"/>
  <c r="E107" i="18"/>
  <c r="C111" i="18"/>
  <c r="H119" i="18"/>
  <c r="H120" i="18"/>
  <c r="H118" i="18"/>
  <c r="H117" i="18"/>
  <c r="D110" i="18"/>
  <c r="C107" i="18"/>
  <c r="F107" i="18"/>
  <c r="D111" i="18"/>
  <c r="F111" i="18"/>
  <c r="E113" i="18"/>
  <c r="C110" i="18"/>
  <c r="C113" i="18"/>
  <c r="F110" i="18"/>
  <c r="C108" i="18"/>
  <c r="E106" i="18"/>
  <c r="C105" i="18"/>
  <c r="D106" i="18"/>
  <c r="F108" i="18"/>
  <c r="E104" i="18"/>
  <c r="E105" i="18"/>
  <c r="D108" i="18"/>
  <c r="F105" i="18"/>
  <c r="D105" i="18"/>
  <c r="F114" i="18"/>
  <c r="E114" i="18"/>
  <c r="F113" i="18"/>
  <c r="D113" i="18"/>
  <c r="C114" i="18"/>
  <c r="F104" i="18"/>
  <c r="D104" i="18"/>
  <c r="F106" i="18"/>
  <c r="C104" i="18"/>
  <c r="H85" i="18"/>
  <c r="I78" i="18"/>
  <c r="B78" i="18"/>
  <c r="I80" i="18"/>
  <c r="K80" i="18" s="1"/>
  <c r="H83" i="18"/>
  <c r="I83" i="18" s="1"/>
  <c r="H82" i="18"/>
  <c r="H84" i="18"/>
  <c r="I84" i="18" s="1"/>
  <c r="B75" i="18"/>
  <c r="E76" i="18"/>
  <c r="A76" i="18"/>
  <c r="F76" i="18"/>
  <c r="I76" i="18"/>
  <c r="B76" i="18"/>
  <c r="C76" i="18"/>
  <c r="C75" i="18"/>
  <c r="E68" i="18"/>
  <c r="A68" i="18"/>
  <c r="B68" i="18"/>
  <c r="F68" i="18"/>
  <c r="D68" i="18"/>
  <c r="C78" i="18"/>
  <c r="E77" i="18"/>
  <c r="A78" i="18"/>
  <c r="F77" i="18"/>
  <c r="B77" i="18"/>
  <c r="A75" i="18"/>
  <c r="A77" i="18"/>
  <c r="E78" i="18"/>
  <c r="E75" i="18"/>
  <c r="F78" i="18"/>
  <c r="I79" i="18"/>
  <c r="D77" i="18"/>
  <c r="I75" i="18"/>
  <c r="F75" i="18"/>
  <c r="C77" i="18"/>
  <c r="D78" i="18"/>
  <c r="F30" i="18"/>
  <c r="D79" i="18"/>
  <c r="E71" i="18"/>
  <c r="C71" i="18"/>
  <c r="A71" i="18"/>
  <c r="B71" i="18"/>
  <c r="F73" i="18"/>
  <c r="A73" i="18"/>
  <c r="C73" i="18"/>
  <c r="B73" i="18"/>
  <c r="E73" i="18"/>
  <c r="G24" i="18"/>
  <c r="J24" i="18"/>
  <c r="I24" i="18"/>
  <c r="H24" i="18"/>
  <c r="D31" i="18"/>
  <c r="C20" i="18"/>
  <c r="D20" i="18"/>
  <c r="B20" i="18"/>
  <c r="G29" i="18"/>
  <c r="J29" i="18"/>
  <c r="K31" i="18"/>
  <c r="K23" i="18"/>
  <c r="F29" i="18"/>
  <c r="F25" i="18"/>
  <c r="F26" i="18"/>
  <c r="F28" i="18"/>
  <c r="F27" i="18"/>
  <c r="E32" i="18"/>
  <c r="F31" i="18"/>
  <c r="J43" i="18"/>
  <c r="J46" i="18"/>
  <c r="L28" i="18"/>
  <c r="L29" i="18"/>
  <c r="L27" i="18"/>
  <c r="B175" i="18" l="1"/>
  <c r="D175" i="18"/>
  <c r="C175" i="18"/>
  <c r="B176" i="18"/>
  <c r="D176" i="18"/>
  <c r="C176" i="18"/>
  <c r="B174" i="18"/>
  <c r="D174" i="18"/>
  <c r="C174" i="18"/>
  <c r="C173" i="18"/>
  <c r="B173" i="18"/>
  <c r="D173" i="18"/>
  <c r="C172" i="18"/>
  <c r="B172" i="18"/>
  <c r="D172" i="18"/>
  <c r="F201" i="18"/>
  <c r="E201" i="18"/>
  <c r="I120" i="18"/>
  <c r="A120" i="18"/>
  <c r="B120" i="18"/>
  <c r="I119" i="18"/>
  <c r="A119" i="18"/>
  <c r="B119" i="18"/>
  <c r="I118" i="18"/>
  <c r="A118" i="18"/>
  <c r="B118" i="18"/>
  <c r="K164" i="18"/>
  <c r="I117" i="18"/>
  <c r="A117" i="18"/>
  <c r="B117" i="18"/>
  <c r="K151" i="18"/>
  <c r="K166" i="18"/>
  <c r="J166" i="18"/>
  <c r="J163" i="18"/>
  <c r="K163" i="18"/>
  <c r="K162" i="18"/>
  <c r="J162" i="18"/>
  <c r="K165" i="18"/>
  <c r="J165" i="18"/>
  <c r="K152" i="18"/>
  <c r="A158" i="18"/>
  <c r="B158" i="18"/>
  <c r="C158" i="18"/>
  <c r="D158" i="18"/>
  <c r="E158" i="18"/>
  <c r="F158" i="18"/>
  <c r="F157" i="18"/>
  <c r="A157" i="18"/>
  <c r="B157" i="18"/>
  <c r="C157" i="18"/>
  <c r="E157" i="18"/>
  <c r="D157" i="18"/>
  <c r="C159" i="18"/>
  <c r="D159" i="18"/>
  <c r="E159" i="18"/>
  <c r="B159" i="18"/>
  <c r="F159" i="18"/>
  <c r="A159" i="18"/>
  <c r="E160" i="18"/>
  <c r="F160" i="18"/>
  <c r="C160" i="18"/>
  <c r="D160" i="18"/>
  <c r="A160" i="18"/>
  <c r="B160" i="18"/>
  <c r="E156" i="18"/>
  <c r="F156" i="18"/>
  <c r="C156" i="18"/>
  <c r="D156" i="18"/>
  <c r="A156" i="18"/>
  <c r="B156" i="18"/>
  <c r="I160" i="18"/>
  <c r="J160" i="18" s="1"/>
  <c r="I159" i="18"/>
  <c r="J159" i="18" s="1"/>
  <c r="K155" i="18"/>
  <c r="I158" i="18"/>
  <c r="K158" i="18" s="1"/>
  <c r="I157" i="18"/>
  <c r="K157" i="18" s="1"/>
  <c r="I156" i="18"/>
  <c r="J156" i="18" s="1"/>
  <c r="K153" i="18"/>
  <c r="J153" i="18"/>
  <c r="K150" i="18"/>
  <c r="J150" i="18"/>
  <c r="K154" i="18"/>
  <c r="J154" i="18"/>
  <c r="I85" i="18"/>
  <c r="K85" i="18" s="1"/>
  <c r="H86" i="18"/>
  <c r="F86" i="18" s="1"/>
  <c r="C115" i="18"/>
  <c r="D115" i="18"/>
  <c r="E115" i="18"/>
  <c r="H116" i="18"/>
  <c r="F115" i="18"/>
  <c r="F82" i="18"/>
  <c r="H81" i="18"/>
  <c r="I81" i="18" s="1"/>
  <c r="K81" i="18" s="1"/>
  <c r="A82" i="18"/>
  <c r="D82" i="18"/>
  <c r="I82" i="18"/>
  <c r="K82" i="18" s="1"/>
  <c r="C82" i="18"/>
  <c r="B82" i="18"/>
  <c r="E82" i="18"/>
  <c r="J80" i="18"/>
  <c r="K83" i="18"/>
  <c r="J83" i="18"/>
  <c r="K84" i="18"/>
  <c r="J84" i="18"/>
  <c r="A79" i="18"/>
  <c r="E79" i="18"/>
  <c r="C79" i="18"/>
  <c r="B79" i="18"/>
  <c r="F79" i="18"/>
  <c r="F83" i="18"/>
  <c r="D32" i="18"/>
  <c r="C19" i="18"/>
  <c r="A19" i="18"/>
  <c r="B19" i="18"/>
  <c r="D19" i="18"/>
  <c r="J23" i="18"/>
  <c r="G23" i="18"/>
  <c r="I23" i="18"/>
  <c r="H23" i="18"/>
  <c r="G31" i="18"/>
  <c r="J31" i="18"/>
  <c r="K32" i="18"/>
  <c r="E33" i="18"/>
  <c r="F32" i="18"/>
  <c r="L30" i="18"/>
  <c r="K43" i="18"/>
  <c r="K46" i="18"/>
  <c r="H87" i="18" l="1"/>
  <c r="D87" i="18" s="1"/>
  <c r="I116" i="18"/>
  <c r="A116" i="18"/>
  <c r="B116" i="18"/>
  <c r="K160" i="18"/>
  <c r="K159" i="18"/>
  <c r="J158" i="18"/>
  <c r="D86" i="18"/>
  <c r="E86" i="18"/>
  <c r="H89" i="18"/>
  <c r="E89" i="18" s="1"/>
  <c r="H90" i="18"/>
  <c r="D90" i="18" s="1"/>
  <c r="K156" i="18"/>
  <c r="J157" i="18"/>
  <c r="B86" i="18"/>
  <c r="H91" i="18"/>
  <c r="E91" i="18" s="1"/>
  <c r="I86" i="18"/>
  <c r="J86" i="18" s="1"/>
  <c r="J85" i="18"/>
  <c r="H88" i="18"/>
  <c r="B88" i="18" s="1"/>
  <c r="A86" i="18"/>
  <c r="C86" i="18"/>
  <c r="K115" i="18"/>
  <c r="J115" i="18"/>
  <c r="C117" i="18"/>
  <c r="E117" i="18"/>
  <c r="F117" i="18"/>
  <c r="D117" i="18"/>
  <c r="D120" i="18"/>
  <c r="C120" i="18"/>
  <c r="E120" i="18"/>
  <c r="F120" i="18"/>
  <c r="F116" i="18"/>
  <c r="C116" i="18"/>
  <c r="E116" i="18"/>
  <c r="D116" i="18"/>
  <c r="F119" i="18"/>
  <c r="D119" i="18"/>
  <c r="C119" i="18"/>
  <c r="E119" i="18"/>
  <c r="C118" i="18"/>
  <c r="D118" i="18"/>
  <c r="E118" i="18"/>
  <c r="F118" i="18"/>
  <c r="J81" i="18"/>
  <c r="J82" i="18"/>
  <c r="G22" i="18"/>
  <c r="I22" i="18"/>
  <c r="K21" i="18"/>
  <c r="J22" i="18"/>
  <c r="H22" i="18"/>
  <c r="D33" i="18"/>
  <c r="J32" i="18"/>
  <c r="G32" i="18"/>
  <c r="B18" i="18"/>
  <c r="C18" i="18"/>
  <c r="D18" i="18"/>
  <c r="A18" i="18"/>
  <c r="K33" i="18"/>
  <c r="L46" i="18"/>
  <c r="E34" i="18"/>
  <c r="F33" i="18"/>
  <c r="L31" i="18"/>
  <c r="F87" i="18" l="1"/>
  <c r="A87" i="18"/>
  <c r="I87" i="18"/>
  <c r="E87" i="18"/>
  <c r="C87" i="18"/>
  <c r="B87" i="18"/>
  <c r="F88" i="18"/>
  <c r="D89" i="18"/>
  <c r="I89" i="18"/>
  <c r="J89" i="18" s="1"/>
  <c r="B89" i="18"/>
  <c r="E90" i="18"/>
  <c r="B90" i="18"/>
  <c r="A90" i="18"/>
  <c r="C88" i="18"/>
  <c r="A88" i="18"/>
  <c r="F90" i="18"/>
  <c r="F89" i="18"/>
  <c r="C89" i="18"/>
  <c r="E88" i="18"/>
  <c r="D91" i="18"/>
  <c r="K86" i="18"/>
  <c r="C91" i="18"/>
  <c r="C90" i="18"/>
  <c r="A89" i="18"/>
  <c r="I90" i="18"/>
  <c r="K90" i="18" s="1"/>
  <c r="B91" i="18"/>
  <c r="A91" i="18"/>
  <c r="F91" i="18"/>
  <c r="I91" i="18"/>
  <c r="J91" i="18" s="1"/>
  <c r="I88" i="18"/>
  <c r="K88" i="18" s="1"/>
  <c r="D88" i="18"/>
  <c r="J119" i="18"/>
  <c r="K119" i="18"/>
  <c r="K116" i="18"/>
  <c r="J116" i="18"/>
  <c r="K117" i="18"/>
  <c r="J117" i="18"/>
  <c r="K118" i="18"/>
  <c r="J118" i="18"/>
  <c r="K120" i="18"/>
  <c r="J120" i="18"/>
  <c r="E121" i="18"/>
  <c r="F121" i="18"/>
  <c r="H123" i="18"/>
  <c r="H124" i="18"/>
  <c r="H126" i="18"/>
  <c r="C121" i="18"/>
  <c r="H125" i="18"/>
  <c r="D121" i="18"/>
  <c r="H122" i="18"/>
  <c r="K87" i="18"/>
  <c r="J87" i="18"/>
  <c r="J33" i="18"/>
  <c r="G33" i="18"/>
  <c r="K20" i="18"/>
  <c r="I21" i="18"/>
  <c r="H21" i="18"/>
  <c r="J21" i="18"/>
  <c r="D34" i="18"/>
  <c r="B17" i="18"/>
  <c r="D17" i="18"/>
  <c r="A17" i="18"/>
  <c r="C17" i="18"/>
  <c r="K34" i="18"/>
  <c r="E35" i="18"/>
  <c r="K35" i="18" s="1"/>
  <c r="F34" i="18"/>
  <c r="L32" i="18"/>
  <c r="I124" i="18" l="1"/>
  <c r="B124" i="18"/>
  <c r="A124" i="18"/>
  <c r="I122" i="18"/>
  <c r="A122" i="18"/>
  <c r="B122" i="18"/>
  <c r="I126" i="18"/>
  <c r="B126" i="18"/>
  <c r="A126" i="18"/>
  <c r="I123" i="18"/>
  <c r="A123" i="18"/>
  <c r="B123" i="18"/>
  <c r="I125" i="18"/>
  <c r="B125" i="18"/>
  <c r="A125" i="18"/>
  <c r="J90" i="18"/>
  <c r="K89" i="18"/>
  <c r="K91" i="18"/>
  <c r="J88" i="18"/>
  <c r="J121" i="18"/>
  <c r="K121" i="18"/>
  <c r="C126" i="18"/>
  <c r="F126" i="18"/>
  <c r="E126" i="18"/>
  <c r="D126" i="18"/>
  <c r="C124" i="18"/>
  <c r="F124" i="18"/>
  <c r="E124" i="18"/>
  <c r="D124" i="18"/>
  <c r="E122" i="18"/>
  <c r="C122" i="18"/>
  <c r="D122" i="18"/>
  <c r="F122" i="18"/>
  <c r="F123" i="18"/>
  <c r="C123" i="18"/>
  <c r="D123" i="18"/>
  <c r="E123" i="18"/>
  <c r="F125" i="18"/>
  <c r="C125" i="18"/>
  <c r="E125" i="18"/>
  <c r="D125" i="18"/>
  <c r="J34" i="18"/>
  <c r="G34" i="18"/>
  <c r="K19" i="18"/>
  <c r="H20" i="18"/>
  <c r="I20" i="18"/>
  <c r="J20" i="18"/>
  <c r="B16" i="18"/>
  <c r="D16" i="18"/>
  <c r="A16" i="18"/>
  <c r="C16" i="18"/>
  <c r="E36" i="18"/>
  <c r="K36" i="18" s="1"/>
  <c r="F35" i="18"/>
  <c r="L33" i="18"/>
  <c r="K122" i="18" l="1"/>
  <c r="J122" i="18"/>
  <c r="J123" i="18"/>
  <c r="K123" i="18"/>
  <c r="J124" i="18"/>
  <c r="K124" i="18"/>
  <c r="K125" i="18"/>
  <c r="J125" i="18"/>
  <c r="K126" i="18"/>
  <c r="J126" i="18"/>
  <c r="D15" i="18"/>
  <c r="B15" i="18"/>
  <c r="A15" i="18"/>
  <c r="C15" i="18"/>
  <c r="H19" i="18"/>
  <c r="G19" i="18"/>
  <c r="I19" i="18"/>
  <c r="J19" i="18"/>
  <c r="K18" i="18"/>
  <c r="E37" i="18"/>
  <c r="E38" i="18" s="1"/>
  <c r="F36" i="18"/>
  <c r="L34" i="18"/>
  <c r="K17" i="18" l="1"/>
  <c r="K16" i="18" s="1"/>
  <c r="H16" i="18" s="1"/>
  <c r="G18" i="18"/>
  <c r="H18" i="18"/>
  <c r="J18" i="18"/>
  <c r="I18" i="18"/>
  <c r="A14" i="18"/>
  <c r="C14" i="18"/>
  <c r="D14" i="18"/>
  <c r="B14" i="18"/>
  <c r="F38" i="18"/>
  <c r="K38" i="18"/>
  <c r="L38" i="18" s="1"/>
  <c r="F37" i="18"/>
  <c r="K37" i="18"/>
  <c r="L35" i="18"/>
  <c r="C12" i="18" l="1"/>
  <c r="A12" i="18"/>
  <c r="D12" i="18"/>
  <c r="B12" i="18"/>
  <c r="C13" i="18"/>
  <c r="A13" i="18"/>
  <c r="B13" i="18"/>
  <c r="D13" i="18"/>
  <c r="G17" i="18"/>
  <c r="J17" i="18"/>
  <c r="H17" i="18"/>
  <c r="I17" i="18"/>
  <c r="L37" i="18"/>
  <c r="L36" i="18"/>
  <c r="K15" i="18" l="1"/>
  <c r="J16" i="18"/>
  <c r="G16" i="18"/>
  <c r="I16" i="18"/>
  <c r="C11" i="18"/>
  <c r="A11" i="18"/>
  <c r="B11" i="18"/>
  <c r="D11" i="18"/>
  <c r="B10" i="18" l="1"/>
  <c r="C10" i="18"/>
  <c r="A10" i="18"/>
  <c r="D10" i="18"/>
  <c r="K14" i="18"/>
  <c r="K13" i="18" s="1"/>
  <c r="J15" i="18"/>
  <c r="I15" i="18"/>
  <c r="G15" i="18"/>
  <c r="H15" i="18"/>
  <c r="I14" i="18" l="1"/>
  <c r="J14" i="18"/>
  <c r="H14" i="18"/>
  <c r="G14" i="18"/>
  <c r="B9" i="18"/>
  <c r="D9" i="18"/>
  <c r="A9" i="18"/>
  <c r="C9" i="18"/>
  <c r="B8" i="18" l="1"/>
  <c r="D8" i="18"/>
  <c r="A8" i="18"/>
  <c r="C8" i="18"/>
  <c r="K12" i="18"/>
  <c r="I13" i="18"/>
  <c r="H13" i="18"/>
  <c r="J13" i="18"/>
  <c r="G13" i="18"/>
  <c r="K11" i="18" l="1"/>
  <c r="H12" i="18"/>
  <c r="I12" i="18"/>
  <c r="G12" i="18"/>
  <c r="J12" i="18"/>
  <c r="B7" i="18"/>
  <c r="D7" i="18"/>
  <c r="A7" i="18"/>
  <c r="C7" i="18"/>
  <c r="A6" i="18" l="1"/>
  <c r="D6" i="18"/>
  <c r="C6" i="18"/>
  <c r="B6" i="18"/>
  <c r="K10" i="18"/>
  <c r="H11" i="18"/>
  <c r="G11" i="18"/>
  <c r="I11" i="18"/>
  <c r="J11" i="18"/>
  <c r="K9" i="18" l="1"/>
  <c r="G10" i="18"/>
  <c r="H10" i="18"/>
  <c r="J10" i="18"/>
  <c r="I10" i="18"/>
  <c r="K8" i="18" l="1"/>
  <c r="G9" i="18"/>
  <c r="J9" i="18"/>
  <c r="H9" i="18"/>
  <c r="I9" i="18"/>
  <c r="K7" i="18" l="1"/>
  <c r="J8" i="18"/>
  <c r="G8" i="18"/>
  <c r="I8" i="18"/>
  <c r="H8" i="18"/>
  <c r="K6" i="18" l="1"/>
  <c r="J7" i="18"/>
  <c r="I7" i="18"/>
  <c r="G7" i="18"/>
  <c r="H7" i="18"/>
  <c r="I6" i="18" l="1"/>
  <c r="J6" i="18"/>
  <c r="H6" i="18"/>
  <c r="G6" i="18"/>
  <c r="B80" i="18"/>
  <c r="F80" i="18"/>
  <c r="C80" i="18"/>
  <c r="B83" i="18"/>
  <c r="C83" i="18"/>
  <c r="B81" i="18"/>
  <c r="E81" i="18"/>
  <c r="D81" i="18"/>
  <c r="F81" i="18"/>
  <c r="C81" i="18"/>
  <c r="E80" i="18"/>
  <c r="A81" i="18"/>
  <c r="B84" i="18" l="1"/>
  <c r="E83" i="18"/>
  <c r="A83" i="18"/>
  <c r="A85" i="18"/>
  <c r="D80" i="18"/>
  <c r="B85" i="18"/>
  <c r="E85" i="18"/>
  <c r="D84" i="18"/>
  <c r="F85" i="18"/>
  <c r="A80" i="18"/>
  <c r="D83" i="18"/>
  <c r="E84" i="18"/>
  <c r="F84" i="18" l="1"/>
  <c r="A84" i="18"/>
  <c r="C84" i="18"/>
  <c r="D85" i="18"/>
  <c r="C85" i="18"/>
</calcChain>
</file>

<file path=xl/sharedStrings.xml><?xml version="1.0" encoding="utf-8"?>
<sst xmlns="http://schemas.openxmlformats.org/spreadsheetml/2006/main" count="824" uniqueCount="488">
  <si>
    <t>황금비율</t>
    <phoneticPr fontId="2" type="noConversion"/>
  </si>
  <si>
    <t>일</t>
    <phoneticPr fontId="2" type="noConversion"/>
  </si>
  <si>
    <t>월</t>
    <phoneticPr fontId="2" type="noConversion"/>
  </si>
  <si>
    <t>일본</t>
    <phoneticPr fontId="2" type="noConversion"/>
  </si>
  <si>
    <t>월세</t>
    <phoneticPr fontId="2" type="noConversion"/>
  </si>
  <si>
    <t>오사카</t>
    <phoneticPr fontId="2" type="noConversion"/>
  </si>
  <si>
    <t>도쿄</t>
    <phoneticPr fontId="2" type="noConversion"/>
  </si>
  <si>
    <t>후쿠오카</t>
    <phoneticPr fontId="2" type="noConversion"/>
  </si>
  <si>
    <t>넷카페</t>
    <phoneticPr fontId="2" type="noConversion"/>
  </si>
  <si>
    <t>카이카츠</t>
    <phoneticPr fontId="2" type="noConversion"/>
  </si>
  <si>
    <t>평일</t>
    <phoneticPr fontId="2" type="noConversion"/>
  </si>
  <si>
    <t>주말</t>
    <phoneticPr fontId="2" type="noConversion"/>
  </si>
  <si>
    <t>자동차</t>
    <phoneticPr fontId="2" type="noConversion"/>
  </si>
  <si>
    <t>1달에 60만</t>
    <phoneticPr fontId="2" type="noConversion"/>
  </si>
  <si>
    <t>필요사항</t>
    <phoneticPr fontId="2" type="noConversion"/>
  </si>
  <si>
    <t>여권</t>
    <phoneticPr fontId="2" type="noConversion"/>
  </si>
  <si>
    <t>재류카드</t>
    <phoneticPr fontId="2" type="noConversion"/>
  </si>
  <si>
    <t>국제 운전면허증</t>
    <phoneticPr fontId="2" type="noConversion"/>
  </si>
  <si>
    <t>은행계좌(구매대금 납부</t>
    <phoneticPr fontId="2" type="noConversion"/>
  </si>
  <si>
    <t>주소증명서류</t>
    <phoneticPr fontId="2" type="noConversion"/>
  </si>
  <si>
    <t>200만</t>
    <phoneticPr fontId="2" type="noConversion"/>
  </si>
  <si>
    <t>2000만</t>
    <phoneticPr fontId="2" type="noConversion"/>
  </si>
  <si>
    <t>1년 1080만</t>
    <phoneticPr fontId="2" type="noConversion"/>
  </si>
  <si>
    <t>1달 90만</t>
    <phoneticPr fontId="2" type="noConversion"/>
  </si>
  <si>
    <t>tsuruhashi</t>
    <phoneticPr fontId="2" type="noConversion"/>
  </si>
  <si>
    <t>1일 25</t>
    <phoneticPr fontId="2" type="noConversion"/>
  </si>
  <si>
    <t>통신비</t>
    <phoneticPr fontId="2" type="noConversion"/>
  </si>
  <si>
    <t>식비</t>
    <phoneticPr fontId="2" type="noConversion"/>
  </si>
  <si>
    <t>교통비</t>
    <phoneticPr fontId="2" type="noConversion"/>
  </si>
  <si>
    <t>지하철</t>
    <phoneticPr fontId="2" type="noConversion"/>
  </si>
  <si>
    <t>자전거</t>
    <phoneticPr fontId="2" type="noConversion"/>
  </si>
  <si>
    <t>통신사</t>
    <phoneticPr fontId="2" type="noConversion"/>
  </si>
  <si>
    <t>와이파이</t>
    <phoneticPr fontId="2" type="noConversion"/>
  </si>
  <si>
    <t>D367F846F45AF880FF9194F8A65652C69B2F9A91231B634A91DEF2B3D3D7738E</t>
  </si>
  <si>
    <t>거래시간</t>
    <phoneticPr fontId="2" type="noConversion"/>
  </si>
  <si>
    <t>싱가포르</t>
    <phoneticPr fontId="2" type="noConversion"/>
  </si>
  <si>
    <t>홍콩</t>
    <phoneticPr fontId="2" type="noConversion"/>
  </si>
  <si>
    <t>미국</t>
    <phoneticPr fontId="2" type="noConversion"/>
  </si>
  <si>
    <t>중국</t>
    <phoneticPr fontId="2" type="noConversion"/>
  </si>
  <si>
    <t>주식 폐장</t>
    <phoneticPr fontId="2" type="noConversion"/>
  </si>
  <si>
    <t>주식 개장</t>
    <phoneticPr fontId="2" type="noConversion"/>
  </si>
  <si>
    <t>영국</t>
    <phoneticPr fontId="2" type="noConversion"/>
  </si>
  <si>
    <t>독일</t>
    <phoneticPr fontId="2" type="noConversion"/>
  </si>
  <si>
    <t>경제지표</t>
    <phoneticPr fontId="2" type="noConversion"/>
  </si>
  <si>
    <t>https://www.truefriend.com/main/bond/foreign/_static/TF03df010300.jsp</t>
    <phoneticPr fontId="2" type="noConversion"/>
  </si>
  <si>
    <t>https://securities.miraeasset.com/imf/700/imf204.do</t>
  </si>
  <si>
    <t>상품별</t>
    <phoneticPr fontId="2" type="noConversion"/>
  </si>
  <si>
    <t>거래소별</t>
    <phoneticPr fontId="2" type="noConversion"/>
  </si>
  <si>
    <t>usa</t>
    <phoneticPr fontId="2" type="noConversion"/>
  </si>
  <si>
    <t>corn</t>
    <phoneticPr fontId="2" type="noConversion"/>
  </si>
  <si>
    <t>주봉</t>
    <phoneticPr fontId="2" type="noConversion"/>
  </si>
  <si>
    <t>주</t>
    <phoneticPr fontId="2" type="noConversion"/>
  </si>
  <si>
    <t>년</t>
    <phoneticPr fontId="2" type="noConversion"/>
  </si>
  <si>
    <t>ch eu</t>
    <phoneticPr fontId="2" type="noConversion"/>
  </si>
  <si>
    <t>주/일</t>
    <phoneticPr fontId="2" type="noConversion"/>
  </si>
  <si>
    <t>대</t>
    <phoneticPr fontId="2" type="noConversion"/>
  </si>
  <si>
    <t>중</t>
    <phoneticPr fontId="2" type="noConversion"/>
  </si>
  <si>
    <t>소</t>
    <phoneticPr fontId="2" type="noConversion"/>
  </si>
  <si>
    <t>비율</t>
    <phoneticPr fontId="2" type="noConversion"/>
  </si>
  <si>
    <t>custom</t>
    <phoneticPr fontId="2" type="noConversion"/>
  </si>
  <si>
    <t>침구</t>
    <phoneticPr fontId="2" type="noConversion"/>
  </si>
  <si>
    <t>옷걸이</t>
    <phoneticPr fontId="2" type="noConversion"/>
  </si>
  <si>
    <t>싱크대</t>
    <phoneticPr fontId="2" type="noConversion"/>
  </si>
  <si>
    <t>냉장고</t>
    <phoneticPr fontId="2" type="noConversion"/>
  </si>
  <si>
    <t>샤워실</t>
    <phoneticPr fontId="2" type="noConversion"/>
  </si>
  <si>
    <t>작업실</t>
    <phoneticPr fontId="2" type="noConversion"/>
  </si>
  <si>
    <t>태양열</t>
    <phoneticPr fontId="2" type="noConversion"/>
  </si>
  <si>
    <t>신발장</t>
    <phoneticPr fontId="2" type="noConversion"/>
  </si>
  <si>
    <t>선반</t>
    <phoneticPr fontId="2" type="noConversion"/>
  </si>
  <si>
    <t>생활공간</t>
    <phoneticPr fontId="2" type="noConversion"/>
  </si>
  <si>
    <t>짐칸</t>
    <phoneticPr fontId="2" type="noConversion"/>
  </si>
  <si>
    <t>서핑</t>
    <phoneticPr fontId="2" type="noConversion"/>
  </si>
  <si>
    <t>오토바이</t>
    <phoneticPr fontId="2" type="noConversion"/>
  </si>
  <si>
    <t>캠핑</t>
    <phoneticPr fontId="2" type="noConversion"/>
  </si>
  <si>
    <t>카인드 접이식 매트</t>
    <phoneticPr fontId="2" type="noConversion"/>
  </si>
  <si>
    <t>에어컨</t>
    <phoneticPr fontId="2" type="noConversion"/>
  </si>
  <si>
    <t>프로젝터</t>
    <phoneticPr fontId="2" type="noConversion"/>
  </si>
  <si>
    <t>스크린</t>
    <phoneticPr fontId="2" type="noConversion"/>
  </si>
  <si>
    <t>수도 보충</t>
    <phoneticPr fontId="2" type="noConversion"/>
  </si>
  <si>
    <t>세탁기</t>
    <phoneticPr fontId="2" type="noConversion"/>
  </si>
  <si>
    <t>이동식 변기</t>
    <phoneticPr fontId="2" type="noConversion"/>
  </si>
  <si>
    <t>모니터</t>
    <phoneticPr fontId="2" type="noConversion"/>
  </si>
  <si>
    <t>노트북</t>
    <phoneticPr fontId="2" type="noConversion"/>
  </si>
  <si>
    <t>책상</t>
    <phoneticPr fontId="2" type="noConversion"/>
  </si>
  <si>
    <t>창고</t>
    <phoneticPr fontId="2" type="noConversion"/>
  </si>
  <si>
    <t>천장</t>
    <phoneticPr fontId="2" type="noConversion"/>
  </si>
  <si>
    <t>쓰레기통</t>
    <phoneticPr fontId="2" type="noConversion"/>
  </si>
  <si>
    <t>창문</t>
    <phoneticPr fontId="2" type="noConversion"/>
  </si>
  <si>
    <t>맥스펜</t>
    <phoneticPr fontId="2" type="noConversion"/>
  </si>
  <si>
    <t>내</t>
    <phoneticPr fontId="2" type="noConversion"/>
  </si>
  <si>
    <t>냉동고</t>
    <phoneticPr fontId="2" type="noConversion"/>
  </si>
  <si>
    <t>샤워</t>
    <phoneticPr fontId="2" type="noConversion"/>
  </si>
  <si>
    <t>촛걸이</t>
    <phoneticPr fontId="2" type="noConversion"/>
  </si>
  <si>
    <t>문</t>
    <phoneticPr fontId="2" type="noConversion"/>
  </si>
  <si>
    <t>이동식변기</t>
    <phoneticPr fontId="2" type="noConversion"/>
  </si>
  <si>
    <t>매트</t>
    <phoneticPr fontId="2" type="noConversion"/>
  </si>
  <si>
    <t>가스렌지</t>
    <phoneticPr fontId="2" type="noConversion"/>
  </si>
  <si>
    <t>전자레인지</t>
    <phoneticPr fontId="2" type="noConversion"/>
  </si>
  <si>
    <t>시간</t>
    <phoneticPr fontId="2" type="noConversion"/>
  </si>
  <si>
    <t>기본</t>
    <phoneticPr fontId="2" type="noConversion"/>
  </si>
  <si>
    <t>마황</t>
    <phoneticPr fontId="2" type="noConversion"/>
  </si>
  <si>
    <t>의이인</t>
    <phoneticPr fontId="2" type="noConversion"/>
  </si>
  <si>
    <t>감국</t>
    <phoneticPr fontId="2" type="noConversion"/>
  </si>
  <si>
    <t>L</t>
    <phoneticPr fontId="2" type="noConversion"/>
  </si>
  <si>
    <t>S</t>
    <phoneticPr fontId="2" type="noConversion"/>
  </si>
  <si>
    <t>ma</t>
    <phoneticPr fontId="2" type="noConversion"/>
  </si>
  <si>
    <t>stoLK</t>
    <phoneticPr fontId="2" type="noConversion"/>
  </si>
  <si>
    <t>stoLD</t>
    <phoneticPr fontId="2" type="noConversion"/>
  </si>
  <si>
    <t>K</t>
    <phoneticPr fontId="2" type="noConversion"/>
  </si>
  <si>
    <t>dis</t>
    <phoneticPr fontId="2" type="noConversion"/>
  </si>
  <si>
    <t>bol</t>
    <phoneticPr fontId="2" type="noConversion"/>
  </si>
  <si>
    <t>sto</t>
    <phoneticPr fontId="2" type="noConversion"/>
  </si>
  <si>
    <t>and</t>
    <phoneticPr fontId="2" type="noConversion"/>
  </si>
  <si>
    <t>stoK pow</t>
    <phoneticPr fontId="2" type="noConversion"/>
  </si>
  <si>
    <t>stoK vol</t>
    <phoneticPr fontId="2" type="noConversion"/>
  </si>
  <si>
    <t>index</t>
    <phoneticPr fontId="2" type="noConversion"/>
  </si>
  <si>
    <t>env</t>
    <phoneticPr fontId="2" type="noConversion"/>
  </si>
  <si>
    <t>이벤트</t>
    <phoneticPr fontId="2" type="noConversion"/>
  </si>
  <si>
    <t>초기값</t>
    <phoneticPr fontId="2" type="noConversion"/>
  </si>
  <si>
    <t>범위/시간</t>
    <phoneticPr fontId="2" type="noConversion"/>
  </si>
  <si>
    <t>절대</t>
    <phoneticPr fontId="2" type="noConversion"/>
  </si>
  <si>
    <t>상대</t>
    <phoneticPr fontId="2" type="noConversion"/>
  </si>
  <si>
    <t>롱보유</t>
    <phoneticPr fontId="2" type="noConversion"/>
  </si>
  <si>
    <t>숏보유</t>
    <phoneticPr fontId="2" type="noConversion"/>
  </si>
  <si>
    <t xml:space="preserve"> -1 ~ -50</t>
    <phoneticPr fontId="2" type="noConversion"/>
  </si>
  <si>
    <t xml:space="preserve"> 1 ~ 50</t>
    <phoneticPr fontId="2" type="noConversion"/>
  </si>
  <si>
    <t>캠핑카 1</t>
    <phoneticPr fontId="2" type="noConversion"/>
  </si>
  <si>
    <t>캠핑카2</t>
    <phoneticPr fontId="2" type="noConversion"/>
  </si>
  <si>
    <t>침실</t>
    <phoneticPr fontId="2" type="noConversion"/>
  </si>
  <si>
    <t>조리</t>
    <phoneticPr fontId="2" type="noConversion"/>
  </si>
  <si>
    <t>화장실</t>
    <phoneticPr fontId="2" type="noConversion"/>
  </si>
  <si>
    <t>식탁</t>
    <phoneticPr fontId="2" type="noConversion"/>
  </si>
  <si>
    <t>화장대</t>
    <phoneticPr fontId="2" type="noConversion"/>
  </si>
  <si>
    <t>게임</t>
    <phoneticPr fontId="2" type="noConversion"/>
  </si>
  <si>
    <t>천장연결</t>
    <phoneticPr fontId="2" type="noConversion"/>
  </si>
  <si>
    <t>컴퓨터</t>
    <phoneticPr fontId="2" type="noConversion"/>
  </si>
  <si>
    <t>커피숍</t>
    <phoneticPr fontId="2" type="noConversion"/>
  </si>
  <si>
    <t>전기</t>
    <phoneticPr fontId="2" type="noConversion"/>
  </si>
  <si>
    <t>수도</t>
    <phoneticPr fontId="2" type="noConversion"/>
  </si>
  <si>
    <t>취미용품</t>
    <phoneticPr fontId="2" type="noConversion"/>
  </si>
  <si>
    <t>계절옷</t>
    <phoneticPr fontId="2" type="noConversion"/>
  </si>
  <si>
    <t>공구</t>
    <phoneticPr fontId="2" type="noConversion"/>
  </si>
  <si>
    <t>crs</t>
    <phoneticPr fontId="2" type="noConversion"/>
  </si>
  <si>
    <t>D</t>
    <phoneticPr fontId="2" type="noConversion"/>
  </si>
  <si>
    <t>close</t>
    <phoneticPr fontId="2" type="noConversion"/>
  </si>
  <si>
    <t>주가</t>
    <phoneticPr fontId="2" type="noConversion"/>
  </si>
  <si>
    <t>bolL1.2</t>
    <phoneticPr fontId="2" type="noConversion"/>
  </si>
  <si>
    <t>응용수치</t>
    <phoneticPr fontId="2" type="noConversion"/>
  </si>
  <si>
    <t>기본수치</t>
    <phoneticPr fontId="2" type="noConversion"/>
  </si>
  <si>
    <t>계산식</t>
    <phoneticPr fontId="2" type="noConversion"/>
  </si>
  <si>
    <t>평가함수</t>
    <phoneticPr fontId="2" type="noConversion"/>
  </si>
  <si>
    <t>각도함수</t>
    <phoneticPr fontId="2" type="noConversion"/>
  </si>
  <si>
    <t>메시지</t>
    <phoneticPr fontId="2" type="noConversion"/>
  </si>
  <si>
    <t>&lt;5</t>
    <phoneticPr fontId="2" type="noConversion"/>
  </si>
  <si>
    <t>crsStoLK</t>
    <phoneticPr fontId="2" type="noConversion"/>
  </si>
  <si>
    <t>&lt;30</t>
    <phoneticPr fontId="2" type="noConversion"/>
  </si>
  <si>
    <t>1&lt;&lt;30</t>
    <phoneticPr fontId="2" type="noConversion"/>
  </si>
  <si>
    <t>ang</t>
    <phoneticPr fontId="2" type="noConversion"/>
  </si>
  <si>
    <t>angLK</t>
    <phoneticPr fontId="2" type="noConversion"/>
  </si>
  <si>
    <t xml:space="preserve"> 1 ~ 10</t>
    <phoneticPr fontId="2" type="noConversion"/>
  </si>
  <si>
    <t xml:space="preserve"> -1 ~ -10</t>
    <phoneticPr fontId="2" type="noConversion"/>
  </si>
  <si>
    <t>angLD</t>
    <phoneticPr fontId="2" type="noConversion"/>
  </si>
  <si>
    <t>&gt; 0</t>
    <phoneticPr fontId="2" type="noConversion"/>
  </si>
  <si>
    <t>&lt; 0</t>
    <phoneticPr fontId="2" type="noConversion"/>
  </si>
  <si>
    <t>angLK[1]</t>
    <phoneticPr fontId="2" type="noConversion"/>
  </si>
  <si>
    <t>angLK[0]</t>
    <phoneticPr fontId="2" type="noConversion"/>
  </si>
  <si>
    <t>&lt;3</t>
    <phoneticPr fontId="2" type="noConversion"/>
  </si>
  <si>
    <t>delay</t>
    <phoneticPr fontId="2" type="noConversion"/>
  </si>
  <si>
    <t>M</t>
    <phoneticPr fontId="2" type="noConversion"/>
  </si>
  <si>
    <t>기간</t>
    <phoneticPr fontId="2" type="noConversion"/>
  </si>
  <si>
    <t>LT</t>
    <phoneticPr fontId="2" type="noConversion"/>
  </si>
  <si>
    <t>MC</t>
    <phoneticPr fontId="2" type="noConversion"/>
  </si>
  <si>
    <t xml:space="preserve">T 55 </t>
    <phoneticPr fontId="2" type="noConversion"/>
  </si>
  <si>
    <t>C 26</t>
    <phoneticPr fontId="2" type="noConversion"/>
  </si>
  <si>
    <t>K 13</t>
    <phoneticPr fontId="2" type="noConversion"/>
  </si>
  <si>
    <t>D 13</t>
    <phoneticPr fontId="2" type="noConversion"/>
  </si>
  <si>
    <t>T 13</t>
    <phoneticPr fontId="2" type="noConversion"/>
  </si>
  <si>
    <t>C 6</t>
    <phoneticPr fontId="2" type="noConversion"/>
  </si>
  <si>
    <t>K 3</t>
    <phoneticPr fontId="2" type="noConversion"/>
  </si>
  <si>
    <t>D 3</t>
    <phoneticPr fontId="2" type="noConversion"/>
  </si>
  <si>
    <t>T 233</t>
    <phoneticPr fontId="2" type="noConversion"/>
  </si>
  <si>
    <t>K 55</t>
    <phoneticPr fontId="2" type="noConversion"/>
  </si>
  <si>
    <t>D 55</t>
    <phoneticPr fontId="2" type="noConversion"/>
  </si>
  <si>
    <t>C 110</t>
    <phoneticPr fontId="2" type="noConversion"/>
  </si>
  <si>
    <t>GR</t>
    <phoneticPr fontId="2" type="noConversion"/>
  </si>
  <si>
    <t>term</t>
    <phoneticPr fontId="2" type="noConversion"/>
  </si>
  <si>
    <t>1~100</t>
    <phoneticPr fontId="2" type="noConversion"/>
  </si>
  <si>
    <t>1~400</t>
    <phoneticPr fontId="2" type="noConversion"/>
  </si>
  <si>
    <t>1~800</t>
    <phoneticPr fontId="2" type="noConversion"/>
  </si>
  <si>
    <t>maLK</t>
    <phoneticPr fontId="2" type="noConversion"/>
  </si>
  <si>
    <t>disLD</t>
    <phoneticPr fontId="2" type="noConversion"/>
  </si>
  <si>
    <t>특정기간의 최대,최소값 내
이격의 퍼센트</t>
    <phoneticPr fontId="2" type="noConversion"/>
  </si>
  <si>
    <t>중요. 기준에서 얼마나 지났나</t>
    <phoneticPr fontId="2" type="noConversion"/>
  </si>
  <si>
    <t>LO</t>
    <phoneticPr fontId="2" type="noConversion"/>
  </si>
  <si>
    <t>msg</t>
    <phoneticPr fontId="2" type="noConversion"/>
  </si>
  <si>
    <t>LC</t>
    <phoneticPr fontId="2" type="noConversion"/>
  </si>
  <si>
    <t>SO</t>
    <phoneticPr fontId="2" type="noConversion"/>
  </si>
  <si>
    <t>SC</t>
    <phoneticPr fontId="2" type="noConversion"/>
  </si>
  <si>
    <t>결정</t>
    <phoneticPr fontId="2" type="noConversion"/>
  </si>
  <si>
    <t>파동</t>
    <phoneticPr fontId="2" type="noConversion"/>
  </si>
  <si>
    <t>가격</t>
    <phoneticPr fontId="2" type="noConversion"/>
  </si>
  <si>
    <t>entry</t>
    <phoneticPr fontId="2" type="noConversion"/>
  </si>
  <si>
    <t>롤백</t>
    <phoneticPr fontId="2" type="noConversion"/>
  </si>
  <si>
    <t>일복, 선행1,2의 크로스 여부
및 지난 시간 체크</t>
    <phoneticPr fontId="2" type="noConversion"/>
  </si>
  <si>
    <t>acc</t>
    <phoneticPr fontId="2" type="noConversion"/>
  </si>
  <si>
    <t xml:space="preserve">spd </t>
    <phoneticPr fontId="2" type="noConversion"/>
  </si>
  <si>
    <t>rvs</t>
    <phoneticPr fontId="2" type="noConversion"/>
  </si>
  <si>
    <t>2 다른시간대</t>
    <phoneticPr fontId="2" type="noConversion"/>
  </si>
  <si>
    <t>3 캔버스 변화</t>
    <phoneticPr fontId="2" type="noConversion"/>
  </si>
  <si>
    <t>1 추세색 변화</t>
    <phoneticPr fontId="2" type="noConversion"/>
  </si>
  <si>
    <t>일</t>
  </si>
  <si>
    <t>분</t>
    <phoneticPr fontId="2" type="noConversion"/>
  </si>
  <si>
    <t>Lspd</t>
    <phoneticPr fontId="2" type="noConversion"/>
  </si>
  <si>
    <t>Mspd</t>
    <phoneticPr fontId="2" type="noConversion"/>
  </si>
  <si>
    <t>Lacc</t>
    <phoneticPr fontId="2" type="noConversion"/>
  </si>
  <si>
    <t>Macc</t>
    <phoneticPr fontId="2" type="noConversion"/>
  </si>
  <si>
    <t>가장 크고 강한 상승/하락을 기준으로 파동을 셈</t>
    <phoneticPr fontId="2" type="noConversion"/>
  </si>
  <si>
    <t>속도의 기울기와 차트의 기울기를 통해서 적정 총기간을 예상</t>
    <phoneticPr fontId="2" type="noConversion"/>
  </si>
  <si>
    <t>속도의 지표는 맞기때문에 기준이라면 중심선/매물선이 맞는지</t>
    <phoneticPr fontId="2" type="noConversion"/>
  </si>
  <si>
    <t>속도의 상위 그래프의 각도로 중위 그래프의 그래프가 흘러내린다</t>
    <phoneticPr fontId="2" type="noConversion"/>
  </si>
  <si>
    <t>하락</t>
    <phoneticPr fontId="2" type="noConversion"/>
  </si>
  <si>
    <t>상승</t>
    <phoneticPr fontId="2" type="noConversion"/>
  </si>
  <si>
    <t>ACC</t>
    <phoneticPr fontId="2" type="noConversion"/>
  </si>
  <si>
    <t>SPD</t>
    <phoneticPr fontId="2" type="noConversion"/>
  </si>
  <si>
    <t>느려짐</t>
    <phoneticPr fontId="2" type="noConversion"/>
  </si>
  <si>
    <t>위</t>
    <phoneticPr fontId="2" type="noConversion"/>
  </si>
  <si>
    <t>아래</t>
    <phoneticPr fontId="2" type="noConversion"/>
  </si>
  <si>
    <t>D,선 보다</t>
    <phoneticPr fontId="2" type="noConversion"/>
  </si>
  <si>
    <t>ㅁ 하락일때 상승을잡을지 하락을 잡을지는 아무것도 안할지는 가속도를 보고 판단</t>
    <phoneticPr fontId="2" type="noConversion"/>
  </si>
  <si>
    <t>Lsto</t>
    <phoneticPr fontId="2" type="noConversion"/>
  </si>
  <si>
    <t>Lma</t>
    <phoneticPr fontId="2" type="noConversion"/>
  </si>
  <si>
    <t>crsLCma</t>
  </si>
  <si>
    <t>매수</t>
    <phoneticPr fontId="2" type="noConversion"/>
  </si>
  <si>
    <t>매수정리</t>
    <phoneticPr fontId="2" type="noConversion"/>
  </si>
  <si>
    <t>매도정리</t>
    <phoneticPr fontId="2" type="noConversion"/>
  </si>
  <si>
    <t>매도</t>
    <phoneticPr fontId="2" type="noConversion"/>
  </si>
  <si>
    <t>Lsto&lt;20</t>
    <phoneticPr fontId="2" type="noConversion"/>
  </si>
  <si>
    <t>Mma</t>
    <phoneticPr fontId="2" type="noConversion"/>
  </si>
  <si>
    <t>Msto</t>
    <phoneticPr fontId="2" type="noConversion"/>
  </si>
  <si>
    <t>5dayU</t>
    <phoneticPr fontId="2" type="noConversion"/>
  </si>
  <si>
    <t>Msto&lt;20</t>
    <phoneticPr fontId="2" type="noConversion"/>
  </si>
  <si>
    <t>Lsto&gt;80</t>
    <phoneticPr fontId="2" type="noConversion"/>
  </si>
  <si>
    <t>Msto&gt;80</t>
    <phoneticPr fontId="2" type="noConversion"/>
  </si>
  <si>
    <t>rvsLCmaSpdK</t>
    <phoneticPr fontId="2" type="noConversion"/>
  </si>
  <si>
    <t>Lacc&lt;0</t>
    <phoneticPr fontId="2" type="noConversion"/>
  </si>
  <si>
    <t>LCmaSpdK</t>
    <phoneticPr fontId="2" type="noConversion"/>
  </si>
  <si>
    <t>LCma</t>
    <phoneticPr fontId="2" type="noConversion"/>
  </si>
  <si>
    <t>LTstoK</t>
    <phoneticPr fontId="2" type="noConversion"/>
  </si>
  <si>
    <t>LCmaAccK</t>
    <phoneticPr fontId="2" type="noConversion"/>
  </si>
  <si>
    <t>crsLCmaSpd</t>
  </si>
  <si>
    <t>crsLCmaAcc</t>
  </si>
  <si>
    <t>rvsLCmaK</t>
  </si>
  <si>
    <t>rvsLCmaAccK</t>
  </si>
  <si>
    <t>rvsLTstoK</t>
  </si>
  <si>
    <t>crsLTsto</t>
    <phoneticPr fontId="2" type="noConversion"/>
  </si>
  <si>
    <t>rvsLCmaK</t>
    <phoneticPr fontId="2" type="noConversion"/>
  </si>
  <si>
    <t>envel</t>
    <phoneticPr fontId="2" type="noConversion"/>
  </si>
  <si>
    <t>https://www.shinhansec.com/siw/trading/foreign-equity/orstock_market_note1_tab1/contents.do</t>
    <phoneticPr fontId="2" type="noConversion"/>
  </si>
  <si>
    <t>선물 개장
(16:30)</t>
    <phoneticPr fontId="2" type="noConversion"/>
  </si>
  <si>
    <t>https://kr.investing.com/economic-calendar/</t>
  </si>
  <si>
    <t>OSE</t>
    <phoneticPr fontId="2" type="noConversion"/>
  </si>
  <si>
    <t>CME</t>
    <phoneticPr fontId="2" type="noConversion"/>
  </si>
  <si>
    <t xml:space="preserve"> </t>
    <phoneticPr fontId="2" type="noConversion"/>
  </si>
  <si>
    <t>날짜</t>
    <phoneticPr fontId="2" type="noConversion"/>
  </si>
  <si>
    <t>화</t>
  </si>
  <si>
    <t>화</t>
    <phoneticPr fontId="2" type="noConversion"/>
  </si>
  <si>
    <t>월</t>
  </si>
  <si>
    <t>월</t>
    <phoneticPr fontId="2" type="noConversion"/>
  </si>
  <si>
    <t>수</t>
  </si>
  <si>
    <t>수</t>
    <phoneticPr fontId="2" type="noConversion"/>
  </si>
  <si>
    <t>목</t>
  </si>
  <si>
    <t>목</t>
    <phoneticPr fontId="2" type="noConversion"/>
  </si>
  <si>
    <t>금</t>
  </si>
  <si>
    <t>금</t>
    <phoneticPr fontId="2" type="noConversion"/>
  </si>
  <si>
    <t>토</t>
  </si>
  <si>
    <t>토</t>
    <phoneticPr fontId="2" type="noConversion"/>
  </si>
  <si>
    <t>일</t>
    <phoneticPr fontId="2" type="noConversion"/>
  </si>
  <si>
    <t>안산</t>
    <phoneticPr fontId="2" type="noConversion"/>
  </si>
  <si>
    <t>TSMC</t>
    <phoneticPr fontId="2" type="noConversion"/>
  </si>
  <si>
    <t>삼성</t>
    <phoneticPr fontId="2" type="noConversion"/>
  </si>
  <si>
    <t>유럽</t>
    <phoneticPr fontId="2" type="noConversion"/>
  </si>
  <si>
    <t>동부</t>
    <phoneticPr fontId="2" type="noConversion"/>
  </si>
  <si>
    <t>서부</t>
    <phoneticPr fontId="2" type="noConversion"/>
  </si>
  <si>
    <t>남미</t>
    <phoneticPr fontId="2" type="noConversion"/>
  </si>
  <si>
    <t>중동</t>
    <phoneticPr fontId="2" type="noConversion"/>
  </si>
  <si>
    <t>도요타</t>
    <phoneticPr fontId="2" type="noConversion"/>
  </si>
  <si>
    <t>한일</t>
    <phoneticPr fontId="2" type="noConversion"/>
  </si>
  <si>
    <t>RTS</t>
    <phoneticPr fontId="2" type="noConversion"/>
  </si>
  <si>
    <t>FPS</t>
    <phoneticPr fontId="2" type="noConversion"/>
  </si>
  <si>
    <t xml:space="preserve">관찰소 일정변경
미래에셋 계좌개설
키움차트 설정 
키움지표 설정( SPD, SPD sum, 대추세의 중심선을 따라 중추세가 오르내리고, 각도는 겹겹히 쌓인다 </t>
    <phoneticPr fontId="2" type="noConversion"/>
  </si>
  <si>
    <t>상세설명</t>
    <phoneticPr fontId="2" type="noConversion"/>
  </si>
  <si>
    <t>일정</t>
    <phoneticPr fontId="2" type="noConversion"/>
  </si>
  <si>
    <t>수술</t>
    <phoneticPr fontId="2" type="noConversion"/>
  </si>
  <si>
    <t>12:37 항셍 숏</t>
    <phoneticPr fontId="2" type="noConversion"/>
  </si>
  <si>
    <t>선물 폐장
(04:00)</t>
    <phoneticPr fontId="2" type="noConversion"/>
  </si>
  <si>
    <t>주식 개장</t>
  </si>
  <si>
    <t>주식 개장
선물 개장(10:00)</t>
  </si>
  <si>
    <t>주식 폐장</t>
  </si>
  <si>
    <t>선물 개장
(09:15)</t>
    <phoneticPr fontId="2" type="noConversion"/>
  </si>
  <si>
    <t>선물 폐장
(06:00)</t>
    <phoneticPr fontId="2" type="noConversion"/>
  </si>
  <si>
    <t>선물 개장
(07:00)</t>
    <phoneticPr fontId="2" type="noConversion"/>
  </si>
  <si>
    <t>선물 폐장
(05:00)</t>
    <phoneticPr fontId="2" type="noConversion"/>
  </si>
  <si>
    <t>주식 폐장
선물 폐장(15:15)</t>
    <phoneticPr fontId="2" type="noConversion"/>
  </si>
  <si>
    <t>선물 개장
(10:00)</t>
    <phoneticPr fontId="2" type="noConversion"/>
  </si>
  <si>
    <t>홍콩
HKEX
1080</t>
    <phoneticPr fontId="2" type="noConversion"/>
  </si>
  <si>
    <t>이격</t>
    <phoneticPr fontId="2" type="noConversion"/>
  </si>
  <si>
    <t>속도</t>
    <phoneticPr fontId="2" type="noConversion"/>
  </si>
  <si>
    <t>가속</t>
    <phoneticPr fontId="2" type="noConversion"/>
  </si>
  <si>
    <t>지지</t>
    <phoneticPr fontId="2" type="noConversion"/>
  </si>
  <si>
    <t>전환</t>
    <phoneticPr fontId="2" type="noConversion"/>
  </si>
  <si>
    <t>선행1,2</t>
    <phoneticPr fontId="2" type="noConversion"/>
  </si>
  <si>
    <t>추세</t>
    <phoneticPr fontId="2" type="noConversion"/>
  </si>
  <si>
    <t>avg(
Stochasticsslow(avg(close,LT),LT/6.85/2,0) 
- Stochasticsslow(avg(close,LT),LT/6.85/2,1), LT/6.85/2)</t>
    <phoneticPr fontId="2" type="noConversion"/>
  </si>
  <si>
    <t>1분</t>
    <phoneticPr fontId="2" type="noConversion"/>
  </si>
  <si>
    <t>2분</t>
    <phoneticPr fontId="2" type="noConversion"/>
  </si>
  <si>
    <t>상승추세면 급락을 횡보면 급등을 노려야.
잘못된 판단이여도 회복가능. 
단기적으로 하락, 중기도 하락일때 배팅. 하락이였다가 상승이면 X</t>
    <phoneticPr fontId="2" type="noConversion"/>
  </si>
  <si>
    <t>이평 vs 가속도.  이평으로 맞추는게 더 쉬울듯</t>
    <phoneticPr fontId="2" type="noConversion"/>
  </si>
  <si>
    <t>1일</t>
    <phoneticPr fontId="2" type="noConversion"/>
  </si>
  <si>
    <t>10초</t>
    <phoneticPr fontId="2" type="noConversion"/>
  </si>
  <si>
    <t>x4</t>
    <phoneticPr fontId="2" type="noConversion"/>
  </si>
  <si>
    <t>5분</t>
    <phoneticPr fontId="2" type="noConversion"/>
  </si>
  <si>
    <t>10분</t>
    <phoneticPr fontId="2" type="noConversion"/>
  </si>
  <si>
    <t>60분 / 1시간</t>
    <phoneticPr fontId="2" type="noConversion"/>
  </si>
  <si>
    <t>60분</t>
    <phoneticPr fontId="2" type="noConversion"/>
  </si>
  <si>
    <t>120분</t>
    <phoneticPr fontId="2" type="noConversion"/>
  </si>
  <si>
    <t>720분 / 12시간</t>
    <phoneticPr fontId="2" type="noConversion"/>
  </si>
  <si>
    <t>2일</t>
    <phoneticPr fontId="2" type="noConversion"/>
  </si>
  <si>
    <t>46분
40분
36분
34분</t>
    <phoneticPr fontId="2" type="noConversion"/>
  </si>
  <si>
    <t>21일</t>
    <phoneticPr fontId="2" type="noConversion"/>
  </si>
  <si>
    <t>42일</t>
    <phoneticPr fontId="2" type="noConversion"/>
  </si>
  <si>
    <t>1380분 / 1일
1200분 / 1일
1080분 / 1일
1020분 / 1일</t>
    <phoneticPr fontId="2" type="noConversion"/>
  </si>
  <si>
    <t>252일 / 1년</t>
    <phoneticPr fontId="2" type="noConversion"/>
  </si>
  <si>
    <t>이동평균선(추세/저항)</t>
    <phoneticPr fontId="2" type="noConversion"/>
  </si>
  <si>
    <t>스피드(파동)</t>
    <phoneticPr fontId="2" type="noConversion"/>
  </si>
  <si>
    <t>250 / 240</t>
    <phoneticPr fontId="2" type="noConversion"/>
  </si>
  <si>
    <t>500/480</t>
    <phoneticPr fontId="2" type="noConversion"/>
  </si>
  <si>
    <t>이평 일목</t>
    <phoneticPr fontId="2" type="noConversion"/>
  </si>
  <si>
    <t>이평 수치조정</t>
    <phoneticPr fontId="2" type="noConversion"/>
  </si>
  <si>
    <t>개념저항 수치화</t>
    <phoneticPr fontId="2" type="noConversion"/>
  </si>
  <si>
    <t>스토캐 계산</t>
    <phoneticPr fontId="2" type="noConversion"/>
  </si>
  <si>
    <t>시장 알람 선정</t>
    <phoneticPr fontId="2" type="noConversion"/>
  </si>
  <si>
    <t>x8</t>
    <phoneticPr fontId="2" type="noConversion"/>
  </si>
  <si>
    <t>12로 위치의 파동을 보고 1분봉 대응, 초본 타점</t>
    <phoneticPr fontId="2" type="noConversion"/>
  </si>
  <si>
    <t>일목의 변곡점만 표시</t>
    <phoneticPr fontId="2" type="noConversion"/>
  </si>
  <si>
    <t>X</t>
    <phoneticPr fontId="2" type="noConversion"/>
  </si>
  <si>
    <t>O</t>
    <phoneticPr fontId="2" type="noConversion"/>
  </si>
  <si>
    <t>선물 폐장
(03:20)</t>
    <phoneticPr fontId="2" type="noConversion"/>
  </si>
  <si>
    <t>1</t>
    <phoneticPr fontId="2" type="noConversion"/>
  </si>
  <si>
    <t>이평 일목 구분</t>
    <phoneticPr fontId="2" type="noConversion"/>
  </si>
  <si>
    <t>이동평균선 기준</t>
    <phoneticPr fontId="2" type="noConversion"/>
  </si>
  <si>
    <t>선물 개장
(10:15)</t>
    <phoneticPr fontId="2" type="noConversion"/>
  </si>
  <si>
    <t>어디로 갈지 모르는 장은…. 올라가고자 하는 힘도, 내려가고자 하는 힘도 강해서
어딘가에 부딪혀야지만 멈춘다.</t>
    <phoneticPr fontId="2" type="noConversion"/>
  </si>
  <si>
    <t>꿈</t>
    <phoneticPr fontId="2" type="noConversion"/>
  </si>
  <si>
    <t>행복</t>
    <phoneticPr fontId="2" type="noConversion"/>
  </si>
  <si>
    <t>본능</t>
    <phoneticPr fontId="2" type="noConversion"/>
  </si>
  <si>
    <t>감성</t>
    <phoneticPr fontId="2" type="noConversion"/>
  </si>
  <si>
    <t>이성</t>
    <phoneticPr fontId="2" type="noConversion"/>
  </si>
  <si>
    <t>여자</t>
    <phoneticPr fontId="2" type="noConversion"/>
  </si>
  <si>
    <t>사람</t>
    <phoneticPr fontId="2" type="noConversion"/>
  </si>
  <si>
    <t>명예</t>
    <phoneticPr fontId="2" type="noConversion"/>
  </si>
  <si>
    <t>매력</t>
    <phoneticPr fontId="2" type="noConversion"/>
  </si>
  <si>
    <t>돈</t>
    <phoneticPr fontId="2" type="noConversion"/>
  </si>
  <si>
    <t>분석</t>
    <phoneticPr fontId="2" type="noConversion"/>
  </si>
  <si>
    <t>엄마</t>
    <phoneticPr fontId="2" type="noConversion"/>
  </si>
  <si>
    <t>사업주</t>
    <phoneticPr fontId="2" type="noConversion"/>
  </si>
  <si>
    <t>나</t>
    <phoneticPr fontId="2" type="noConversion"/>
  </si>
  <si>
    <t>피고용자</t>
    <phoneticPr fontId="2" type="noConversion"/>
  </si>
  <si>
    <t>고용보험</t>
    <phoneticPr fontId="2" type="noConversion"/>
  </si>
  <si>
    <t>한국</t>
    <phoneticPr fontId="2" type="noConversion"/>
  </si>
  <si>
    <t>하와이</t>
    <phoneticPr fontId="2" type="noConversion"/>
  </si>
  <si>
    <t>알래스카</t>
    <phoneticPr fontId="2" type="noConversion"/>
  </si>
  <si>
    <t>브라질</t>
    <phoneticPr fontId="2" type="noConversion"/>
  </si>
  <si>
    <t>아르헨</t>
    <phoneticPr fontId="2" type="noConversion"/>
  </si>
  <si>
    <t>칠레</t>
    <phoneticPr fontId="2" type="noConversion"/>
  </si>
  <si>
    <t>콜롬비아</t>
    <phoneticPr fontId="2" type="noConversion"/>
  </si>
  <si>
    <t>멕시코</t>
    <phoneticPr fontId="2" type="noConversion"/>
  </si>
  <si>
    <t>인도</t>
    <phoneticPr fontId="2" type="noConversion"/>
  </si>
  <si>
    <t>태국</t>
    <phoneticPr fontId="2" type="noConversion"/>
  </si>
  <si>
    <t>베트남</t>
    <phoneticPr fontId="2" type="noConversion"/>
  </si>
  <si>
    <t>몽골</t>
    <phoneticPr fontId="2" type="noConversion"/>
  </si>
  <si>
    <t>우즈벡</t>
    <phoneticPr fontId="2" type="noConversion"/>
  </si>
  <si>
    <t>터키</t>
    <phoneticPr fontId="2" type="noConversion"/>
  </si>
  <si>
    <t>그리스</t>
    <phoneticPr fontId="2" type="noConversion"/>
  </si>
  <si>
    <t>스페인</t>
    <phoneticPr fontId="2" type="noConversion"/>
  </si>
  <si>
    <t>프랑스</t>
    <phoneticPr fontId="2" type="noConversion"/>
  </si>
  <si>
    <t>사우디</t>
    <phoneticPr fontId="2" type="noConversion"/>
  </si>
  <si>
    <t>이집트</t>
    <phoneticPr fontId="2" type="noConversion"/>
  </si>
  <si>
    <t>호주</t>
    <phoneticPr fontId="2" type="noConversion"/>
  </si>
  <si>
    <t>이탈리아</t>
    <phoneticPr fontId="2" type="noConversion"/>
  </si>
  <si>
    <t>스웨덴</t>
    <phoneticPr fontId="2" type="noConversion"/>
  </si>
  <si>
    <t>노르웨이</t>
    <phoneticPr fontId="2" type="noConversion"/>
  </si>
  <si>
    <t>러시아</t>
    <phoneticPr fontId="2" type="noConversion"/>
  </si>
  <si>
    <t>북극</t>
    <phoneticPr fontId="2" type="noConversion"/>
  </si>
  <si>
    <t>남아공</t>
    <phoneticPr fontId="2" type="noConversion"/>
  </si>
  <si>
    <t>아프리카1</t>
    <phoneticPr fontId="2" type="noConversion"/>
  </si>
  <si>
    <t>페루</t>
    <phoneticPr fontId="2" type="noConversion"/>
  </si>
  <si>
    <t>쿠바</t>
    <phoneticPr fontId="2" type="noConversion"/>
  </si>
  <si>
    <t>50~65</t>
    <phoneticPr fontId="2" type="noConversion"/>
  </si>
  <si>
    <t>스케줄
루틴</t>
    <phoneticPr fontId="2" type="noConversion"/>
  </si>
  <si>
    <t>이북화</t>
    <phoneticPr fontId="2" type="noConversion"/>
  </si>
  <si>
    <t>스마트폰</t>
    <phoneticPr fontId="2" type="noConversion"/>
  </si>
  <si>
    <t>야간산행</t>
    <phoneticPr fontId="2" type="noConversion"/>
  </si>
  <si>
    <t>즐겨찾기 정리</t>
    <phoneticPr fontId="2" type="noConversion"/>
  </si>
  <si>
    <t>장갑 , 헤드라이트 , 운동복</t>
    <phoneticPr fontId="2" type="noConversion"/>
  </si>
  <si>
    <t>vpn</t>
    <phoneticPr fontId="2" type="noConversion"/>
  </si>
  <si>
    <t>높이장롱 , 모니터 , 캐리어</t>
    <phoneticPr fontId="2" type="noConversion"/>
  </si>
  <si>
    <t xml:space="preserve">예스24 , </t>
    <phoneticPr fontId="2" type="noConversion"/>
  </si>
  <si>
    <t xml:space="preserve">만다라트 , 투자 , 세무소비 , 개발 , 아이디어 , 문화(예스24, 18) </t>
    <phoneticPr fontId="2" type="noConversion"/>
  </si>
  <si>
    <t>안드로이드 초기화</t>
    <phoneticPr fontId="2" type="noConversion"/>
  </si>
  <si>
    <t>일본가서 시도</t>
    <phoneticPr fontId="2" type="noConversion"/>
  </si>
  <si>
    <t>ㅇ</t>
    <phoneticPr fontId="2" type="noConversion"/>
  </si>
  <si>
    <t>-</t>
    <phoneticPr fontId="2" type="noConversion"/>
  </si>
  <si>
    <t>카드정리</t>
    <phoneticPr fontId="2" type="noConversion"/>
  </si>
  <si>
    <t>음성정리</t>
    <phoneticPr fontId="2" type="noConversion"/>
  </si>
  <si>
    <t>해바라기 , 어꺠 , 호르몬</t>
    <phoneticPr fontId="2" type="noConversion"/>
  </si>
  <si>
    <t>모니터 , 매트리스 , 스마트폰</t>
    <phoneticPr fontId="2" type="noConversion"/>
  </si>
  <si>
    <t>투자</t>
    <phoneticPr fontId="2" type="noConversion"/>
  </si>
  <si>
    <t>코인
BNB
1440</t>
    <phoneticPr fontId="2" type="noConversion"/>
  </si>
  <si>
    <t>섬머타임</t>
    <phoneticPr fontId="2" type="noConversion"/>
  </si>
  <si>
    <t>3월 둘쨰주
일요일</t>
    <phoneticPr fontId="2" type="noConversion"/>
  </si>
  <si>
    <t>11월 첫째주
일요일</t>
    <phoneticPr fontId="2" type="noConversion"/>
  </si>
  <si>
    <t>10월 마지막
일요일</t>
    <phoneticPr fontId="2" type="noConversion"/>
  </si>
  <si>
    <t>3월 마지막
일요일</t>
    <phoneticPr fontId="2" type="noConversion"/>
  </si>
  <si>
    <t>수면</t>
    <phoneticPr fontId="2" type="noConversion"/>
  </si>
  <si>
    <t>https://wise.com/kr/currency-converter/hkd-to-eur-rate?amount=1000</t>
  </si>
  <si>
    <t>환율계산</t>
    <phoneticPr fontId="2" type="noConversion"/>
  </si>
  <si>
    <t>제미니</t>
    <phoneticPr fontId="2" type="noConversion"/>
  </si>
  <si>
    <t>루틴</t>
    <phoneticPr fontId="2" type="noConversion"/>
  </si>
  <si>
    <t>이벤트</t>
    <phoneticPr fontId="2" type="noConversion"/>
  </si>
  <si>
    <t>투자</t>
    <phoneticPr fontId="2" type="noConversion"/>
  </si>
  <si>
    <t>필수 사이트 정리 / 스탑로스 거래소 / 틱기반 정리  / 거래많은 시간정리</t>
    <phoneticPr fontId="2" type="noConversion"/>
  </si>
  <si>
    <t>틱정리</t>
    <phoneticPr fontId="2" type="noConversion"/>
  </si>
  <si>
    <t>월28만</t>
  </si>
  <si>
    <t>차트</t>
    <phoneticPr fontId="2" type="noConversion"/>
  </si>
  <si>
    <t>트레이딩뷰 사용</t>
    <phoneticPr fontId="2" type="noConversion"/>
  </si>
  <si>
    <t>알람</t>
    <phoneticPr fontId="2" type="noConversion"/>
  </si>
  <si>
    <t>거래로직</t>
    <phoneticPr fontId="2" type="noConversion"/>
  </si>
  <si>
    <t>SGX 19</t>
    <phoneticPr fontId="2" type="noConversion"/>
  </si>
  <si>
    <t>CME 7</t>
    <phoneticPr fontId="2" type="noConversion"/>
  </si>
  <si>
    <t>HK 4</t>
    <phoneticPr fontId="2" type="noConversion"/>
  </si>
  <si>
    <t>OSE 2</t>
    <phoneticPr fontId="2" type="noConversion"/>
  </si>
  <si>
    <t>EUR 2</t>
    <phoneticPr fontId="2" type="noConversion"/>
  </si>
  <si>
    <t>34=15+19</t>
    <phoneticPr fontId="2" type="noConversion"/>
  </si>
  <si>
    <t>나스닥</t>
    <phoneticPr fontId="2" type="noConversion"/>
  </si>
  <si>
    <t>중국</t>
    <phoneticPr fontId="2" type="noConversion"/>
  </si>
  <si>
    <t>오일</t>
    <phoneticPr fontId="2" type="noConversion"/>
  </si>
  <si>
    <t>금</t>
    <phoneticPr fontId="2" type="noConversion"/>
  </si>
  <si>
    <t>금리</t>
    <phoneticPr fontId="2" type="noConversion"/>
  </si>
  <si>
    <t>엔화</t>
    <phoneticPr fontId="2" type="noConversion"/>
  </si>
  <si>
    <t>유로</t>
    <phoneticPr fontId="2" type="noConversion"/>
  </si>
  <si>
    <t>SGX</t>
    <phoneticPr fontId="2" type="noConversion"/>
  </si>
  <si>
    <t>OSE
SGX</t>
    <phoneticPr fontId="2" type="noConversion"/>
  </si>
  <si>
    <t>NQ</t>
    <phoneticPr fontId="2" type="noConversion"/>
  </si>
  <si>
    <t>ZN</t>
    <phoneticPr fontId="2" type="noConversion"/>
  </si>
  <si>
    <t>CN</t>
    <phoneticPr fontId="2" type="noConversion"/>
  </si>
  <si>
    <t>HSI</t>
    <phoneticPr fontId="2" type="noConversion"/>
  </si>
  <si>
    <t>쌍이 돼는 2 , 자연의수 6 , 곱해서 12등분 중요 , 36은 뭘까? (3x12 , 6x6 , 9x4) , 8은 8+1은</t>
    <phoneticPr fontId="2" type="noConversion"/>
  </si>
  <si>
    <t>x13</t>
    <phoneticPr fontId="2" type="noConversion"/>
  </si>
  <si>
    <t>100,200 이 반복적으로 나오는데 주가를 조종하는 세력</t>
    <phoneticPr fontId="2" type="noConversion"/>
  </si>
  <si>
    <t>M</t>
    <phoneticPr fontId="2" type="noConversion"/>
  </si>
  <si>
    <t>x12+1</t>
    <phoneticPr fontId="2" type="noConversion"/>
  </si>
  <si>
    <t>https://www.worldtimebuddy.com/</t>
  </si>
  <si>
    <t>시간대 비교</t>
    <phoneticPr fontId="2" type="noConversion"/>
  </si>
  <si>
    <t>미국(시카고)
CME
1380</t>
    <phoneticPr fontId="2" type="noConversion"/>
  </si>
  <si>
    <t>인도(뭄바이)
NSE
1200</t>
    <phoneticPr fontId="2" type="noConversion"/>
  </si>
  <si>
    <t>미국(시카고)
CBOT
1020</t>
    <phoneticPr fontId="2" type="noConversion"/>
  </si>
  <si>
    <t>싱가폴
SGX
1200</t>
    <phoneticPr fontId="2" type="noConversion"/>
  </si>
  <si>
    <t>일본(오사카)
OSE
1200</t>
    <phoneticPr fontId="2" type="noConversion"/>
  </si>
  <si>
    <t>독일(프랑크)
EUREX
1200</t>
    <phoneticPr fontId="2" type="noConversion"/>
  </si>
  <si>
    <t>헬스</t>
    <phoneticPr fontId="2" type="noConversion"/>
  </si>
  <si>
    <t>출근
(7:00)</t>
    <phoneticPr fontId="2" type="noConversion"/>
  </si>
  <si>
    <t>선물 개장
(08:30)</t>
    <phoneticPr fontId="2" type="noConversion"/>
  </si>
  <si>
    <t>기상 샤워 담배</t>
    <phoneticPr fontId="2" type="noConversion"/>
  </si>
  <si>
    <t>아침식사 비타민</t>
    <phoneticPr fontId="2" type="noConversion"/>
  </si>
  <si>
    <t>점심식사 비타민</t>
    <phoneticPr fontId="2" type="noConversion"/>
  </si>
  <si>
    <t>저녁식사 비타민</t>
    <phoneticPr fontId="2" type="noConversion"/>
  </si>
  <si>
    <t>퇴근</t>
    <phoneticPr fontId="2" type="noConversion"/>
  </si>
  <si>
    <t>준비 (소고기)</t>
    <phoneticPr fontId="2" type="noConversion"/>
  </si>
  <si>
    <t>슈퍼(식자재, 소고기)</t>
    <phoneticPr fontId="2" type="noConversion"/>
  </si>
  <si>
    <t>IND</t>
    <phoneticPr fontId="2" type="noConversion"/>
  </si>
  <si>
    <t>CME
달러</t>
    <phoneticPr fontId="2" type="noConversion"/>
  </si>
  <si>
    <t>인도 루피</t>
    <phoneticPr fontId="2" type="noConversion"/>
  </si>
  <si>
    <t>일본 엔화</t>
    <phoneticPr fontId="2" type="noConversion"/>
  </si>
  <si>
    <t>호주 달러</t>
    <phoneticPr fontId="2" type="noConversion"/>
  </si>
  <si>
    <t>유럽 유로</t>
    <phoneticPr fontId="2" type="noConversion"/>
  </si>
  <si>
    <t>미국 달러</t>
    <phoneticPr fontId="2" type="noConversion"/>
  </si>
  <si>
    <t>외환세션</t>
    <phoneticPr fontId="2" type="noConversion"/>
  </si>
  <si>
    <t>미국(뉴욕)
NYSE
1380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</si>
</sst>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 tint="4.9989318521683403E-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E30707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quotePrefix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8" fillId="0" borderId="0" xfId="0" applyFont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10" borderId="0" xfId="0" applyFont="1" applyFill="1">
      <alignment vertical="center"/>
    </xf>
    <xf numFmtId="0" fontId="7" fillId="11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22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99FF"/>
      <color rgb="FFCC99FF"/>
      <color rgb="FFFF6699"/>
      <color rgb="FFE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uefriend.com/main/bond/foreign/_static/TF03df010300.j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EEF8-0B7C-4139-A37E-2017E97F4699}">
  <sheetPr codeName="Sheet1"/>
  <dimension ref="A1:M94"/>
  <sheetViews>
    <sheetView zoomScale="130" zoomScaleNormal="130" workbookViewId="0">
      <selection activeCell="E27" sqref="A1:M94"/>
    </sheetView>
  </sheetViews>
  <sheetFormatPr defaultRowHeight="17.399999999999999"/>
  <cols>
    <col min="1" max="1" width="11.09765625" style="32" bestFit="1" customWidth="1"/>
    <col min="2" max="3" width="3.3984375" style="8" customWidth="1"/>
    <col min="4" max="4" width="13.09765625" bestFit="1" customWidth="1"/>
    <col min="5" max="5" width="68.19921875" customWidth="1"/>
    <col min="8" max="8" width="10.19921875" bestFit="1" customWidth="1"/>
  </cols>
  <sheetData>
    <row r="1" spans="1:12" s="8" customFormat="1">
      <c r="A1" s="32" t="s">
        <v>263</v>
      </c>
      <c r="B1" s="33"/>
      <c r="C1" s="33"/>
      <c r="D1" s="33" t="s">
        <v>291</v>
      </c>
      <c r="E1" s="33" t="s">
        <v>290</v>
      </c>
      <c r="F1" s="33"/>
      <c r="G1" s="33"/>
      <c r="H1" s="33"/>
      <c r="I1" s="33"/>
      <c r="J1" s="33"/>
      <c r="K1" s="33"/>
      <c r="L1" s="33"/>
    </row>
    <row r="2" spans="1:12" s="8" customFormat="1" ht="87">
      <c r="A2" s="32">
        <v>45565</v>
      </c>
      <c r="B2" s="33" t="s">
        <v>267</v>
      </c>
      <c r="C2" s="33"/>
      <c r="D2" s="34"/>
      <c r="E2" s="35" t="s">
        <v>289</v>
      </c>
      <c r="F2" s="3" t="s">
        <v>293</v>
      </c>
      <c r="G2" s="33"/>
      <c r="H2" s="33"/>
      <c r="I2" s="33"/>
      <c r="J2" s="33"/>
      <c r="K2" s="33"/>
      <c r="L2" s="33"/>
    </row>
    <row r="3" spans="1:12">
      <c r="A3" s="32">
        <v>45566</v>
      </c>
      <c r="B3" s="8" t="s">
        <v>265</v>
      </c>
      <c r="F3" s="3"/>
      <c r="G3" s="3"/>
      <c r="H3" s="3"/>
      <c r="I3" s="3"/>
      <c r="J3" s="3"/>
      <c r="K3" s="3"/>
      <c r="L3" s="3"/>
    </row>
    <row r="4" spans="1:12" ht="52.2">
      <c r="A4" s="32">
        <v>45567</v>
      </c>
      <c r="B4" s="33" t="s">
        <v>269</v>
      </c>
      <c r="C4" s="33"/>
      <c r="D4" s="3"/>
      <c r="E4" s="39" t="s">
        <v>315</v>
      </c>
      <c r="F4" s="3"/>
      <c r="G4" s="3"/>
      <c r="H4" s="3"/>
      <c r="I4" s="3"/>
      <c r="J4" s="3"/>
      <c r="K4" s="3"/>
      <c r="L4" s="3"/>
    </row>
    <row r="5" spans="1:12">
      <c r="A5" s="32">
        <v>45568</v>
      </c>
      <c r="B5" s="33" t="s">
        <v>271</v>
      </c>
      <c r="C5" s="33"/>
      <c r="D5" s="3"/>
      <c r="E5" s="3" t="s">
        <v>316</v>
      </c>
      <c r="F5" s="3" t="s">
        <v>347</v>
      </c>
      <c r="G5" t="s">
        <v>336</v>
      </c>
      <c r="I5" s="3"/>
      <c r="K5" s="3"/>
      <c r="L5" s="3"/>
    </row>
    <row r="6" spans="1:12">
      <c r="A6" s="32">
        <v>45569</v>
      </c>
      <c r="B6" s="8" t="s">
        <v>273</v>
      </c>
      <c r="D6" s="3"/>
      <c r="E6" s="3"/>
      <c r="F6">
        <v>1</v>
      </c>
      <c r="G6" s="3" t="s">
        <v>348</v>
      </c>
      <c r="K6" s="3"/>
      <c r="L6" s="3"/>
    </row>
    <row r="7" spans="1:12">
      <c r="A7" s="32">
        <v>45570</v>
      </c>
      <c r="B7" s="33" t="s">
        <v>275</v>
      </c>
      <c r="C7" s="33"/>
      <c r="D7" s="3"/>
      <c r="E7" s="3"/>
      <c r="F7" s="3" t="s">
        <v>344</v>
      </c>
      <c r="G7" s="3" t="s">
        <v>343</v>
      </c>
      <c r="K7" s="3"/>
      <c r="L7" s="3"/>
    </row>
    <row r="8" spans="1:12">
      <c r="A8" s="32">
        <v>45571</v>
      </c>
      <c r="B8" s="33" t="s">
        <v>276</v>
      </c>
      <c r="C8" s="33"/>
      <c r="E8" s="3"/>
      <c r="K8" s="3"/>
      <c r="L8" s="3"/>
    </row>
    <row r="9" spans="1:12">
      <c r="A9" s="32">
        <v>45572</v>
      </c>
      <c r="B9" s="33" t="s">
        <v>266</v>
      </c>
      <c r="C9" s="33"/>
      <c r="E9" s="3"/>
      <c r="F9" s="3" t="s">
        <v>345</v>
      </c>
      <c r="G9" t="s">
        <v>337</v>
      </c>
      <c r="H9" s="3"/>
      <c r="I9" s="3"/>
      <c r="J9" s="3"/>
      <c r="K9" s="3"/>
      <c r="L9" s="3"/>
    </row>
    <row r="10" spans="1:12">
      <c r="A10" s="32">
        <v>45573</v>
      </c>
      <c r="B10" s="8" t="s">
        <v>264</v>
      </c>
      <c r="E10" s="3"/>
      <c r="F10" s="3"/>
      <c r="G10" t="s">
        <v>338</v>
      </c>
      <c r="H10" s="3"/>
      <c r="I10" s="3"/>
      <c r="J10" s="3"/>
      <c r="K10" s="3"/>
      <c r="L10" s="3"/>
    </row>
    <row r="11" spans="1:12">
      <c r="A11" s="32">
        <v>45574</v>
      </c>
      <c r="B11" s="33" t="s">
        <v>268</v>
      </c>
      <c r="C11" s="33"/>
      <c r="E11" s="3"/>
      <c r="F11" s="3" t="s">
        <v>345</v>
      </c>
      <c r="G11" t="s">
        <v>339</v>
      </c>
      <c r="H11" s="3"/>
      <c r="I11" s="3"/>
      <c r="J11" s="3"/>
      <c r="K11" s="3"/>
      <c r="L11" s="3"/>
    </row>
    <row r="12" spans="1:12">
      <c r="A12" s="32">
        <v>45575</v>
      </c>
      <c r="B12" s="33" t="s">
        <v>270</v>
      </c>
      <c r="C12" s="33"/>
      <c r="D12" s="3"/>
      <c r="E12" s="3"/>
      <c r="F12" s="3" t="s">
        <v>345</v>
      </c>
      <c r="G12" t="s">
        <v>340</v>
      </c>
      <c r="H12" s="3"/>
      <c r="I12" s="3"/>
      <c r="J12" s="3"/>
      <c r="K12" s="3"/>
      <c r="L12" s="3"/>
    </row>
    <row r="13" spans="1:12">
      <c r="A13" s="32">
        <v>45576</v>
      </c>
      <c r="B13" s="8" t="s">
        <v>272</v>
      </c>
      <c r="D13" s="3"/>
      <c r="E13" s="3"/>
      <c r="F13" s="3" t="s">
        <v>344</v>
      </c>
      <c r="G13" s="3" t="s">
        <v>343</v>
      </c>
      <c r="H13" s="3"/>
      <c r="I13" s="3"/>
      <c r="J13" s="3"/>
      <c r="K13" s="3"/>
      <c r="L13" s="3"/>
    </row>
    <row r="14" spans="1:12">
      <c r="A14" s="32">
        <v>45577</v>
      </c>
      <c r="B14" s="33" t="s">
        <v>274</v>
      </c>
      <c r="C14" s="33"/>
      <c r="D14" s="3"/>
      <c r="E14" s="3"/>
      <c r="F14" s="3"/>
      <c r="G14" s="3" t="s">
        <v>342</v>
      </c>
      <c r="H14" s="3"/>
      <c r="I14" s="3"/>
      <c r="J14" s="3"/>
      <c r="K14" s="3"/>
      <c r="L14" s="3"/>
    </row>
    <row r="15" spans="1:12">
      <c r="A15" s="32">
        <v>45578</v>
      </c>
      <c r="B15" s="33" t="s">
        <v>210</v>
      </c>
      <c r="C15" s="3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2">
        <v>45579</v>
      </c>
      <c r="B16" s="33" t="s">
        <v>266</v>
      </c>
      <c r="C16" s="33"/>
      <c r="E16" s="3"/>
      <c r="F16" s="3"/>
      <c r="G16" s="3"/>
      <c r="H16" s="3"/>
      <c r="I16" s="3"/>
      <c r="J16" s="3"/>
      <c r="K16" s="3"/>
      <c r="L16" s="3"/>
    </row>
    <row r="17" spans="1:12">
      <c r="A17" s="32">
        <v>45580</v>
      </c>
      <c r="B17" s="8" t="s">
        <v>264</v>
      </c>
      <c r="E17" s="3"/>
      <c r="F17" s="3"/>
      <c r="G17" s="3"/>
      <c r="H17" s="3"/>
      <c r="I17" s="3"/>
      <c r="J17" s="3"/>
      <c r="K17" s="3"/>
      <c r="L17" s="3"/>
    </row>
    <row r="18" spans="1:12">
      <c r="A18" s="32">
        <v>45581</v>
      </c>
      <c r="B18" s="33" t="s">
        <v>268</v>
      </c>
      <c r="C18" s="33"/>
      <c r="E18" s="3"/>
      <c r="F18" s="3"/>
      <c r="G18" s="3"/>
      <c r="H18" s="3"/>
      <c r="I18" s="3"/>
      <c r="J18" s="3"/>
      <c r="K18" s="3"/>
      <c r="L18" s="3"/>
    </row>
    <row r="19" spans="1:12">
      <c r="A19" s="32">
        <v>45582</v>
      </c>
      <c r="B19" s="33" t="s">
        <v>270</v>
      </c>
      <c r="C19" s="33" t="s">
        <v>410</v>
      </c>
      <c r="D19" s="3" t="s">
        <v>399</v>
      </c>
      <c r="E19" s="3" t="s">
        <v>406</v>
      </c>
      <c r="G19" s="3"/>
      <c r="H19" s="3"/>
      <c r="I19" s="3"/>
      <c r="J19" s="3"/>
      <c r="K19" s="3"/>
      <c r="L19" s="3"/>
    </row>
    <row r="20" spans="1:12">
      <c r="A20" s="32">
        <v>45583</v>
      </c>
      <c r="B20" s="8" t="s">
        <v>272</v>
      </c>
      <c r="C20" s="33"/>
      <c r="D20" t="s">
        <v>412</v>
      </c>
      <c r="G20" s="3"/>
      <c r="H20" s="3"/>
      <c r="I20" s="3"/>
      <c r="J20" s="3"/>
      <c r="K20" s="3"/>
      <c r="L20" s="3"/>
    </row>
    <row r="21" spans="1:12">
      <c r="A21" s="32">
        <v>45584</v>
      </c>
      <c r="B21" s="33" t="s">
        <v>274</v>
      </c>
      <c r="C21" s="33"/>
      <c r="D21" t="s">
        <v>413</v>
      </c>
    </row>
    <row r="22" spans="1:12">
      <c r="A22" s="32">
        <v>45585</v>
      </c>
      <c r="B22" s="33" t="s">
        <v>210</v>
      </c>
      <c r="C22" s="33"/>
    </row>
    <row r="23" spans="1:12">
      <c r="A23" s="32">
        <v>45586</v>
      </c>
      <c r="B23" s="8" t="s">
        <v>266</v>
      </c>
      <c r="D23" t="s">
        <v>401</v>
      </c>
      <c r="E23" t="s">
        <v>403</v>
      </c>
    </row>
    <row r="24" spans="1:12">
      <c r="A24" s="32">
        <v>45587</v>
      </c>
      <c r="B24" s="33" t="s">
        <v>264</v>
      </c>
      <c r="C24" s="33"/>
    </row>
    <row r="25" spans="1:12">
      <c r="A25" s="32">
        <v>45588</v>
      </c>
      <c r="B25" s="33" t="s">
        <v>268</v>
      </c>
      <c r="C25" s="33"/>
      <c r="D25" s="3" t="s">
        <v>235</v>
      </c>
      <c r="E25" t="s">
        <v>415</v>
      </c>
    </row>
    <row r="26" spans="1:12">
      <c r="A26" s="32">
        <v>45589</v>
      </c>
      <c r="B26" s="8" t="s">
        <v>270</v>
      </c>
      <c r="C26" s="33" t="s">
        <v>411</v>
      </c>
      <c r="D26" s="3" t="s">
        <v>232</v>
      </c>
      <c r="E26" t="s">
        <v>405</v>
      </c>
    </row>
    <row r="27" spans="1:12">
      <c r="A27" s="32">
        <v>45590</v>
      </c>
      <c r="B27" s="33" t="s">
        <v>272</v>
      </c>
      <c r="C27" s="33" t="s">
        <v>411</v>
      </c>
      <c r="D27" s="3" t="s">
        <v>404</v>
      </c>
      <c r="E27" t="s">
        <v>409</v>
      </c>
    </row>
    <row r="28" spans="1:12">
      <c r="A28" s="32">
        <v>45591</v>
      </c>
      <c r="B28" s="33" t="s">
        <v>274</v>
      </c>
      <c r="C28" s="33" t="s">
        <v>411</v>
      </c>
    </row>
    <row r="29" spans="1:12">
      <c r="A29" s="32">
        <v>45592</v>
      </c>
      <c r="B29" s="33" t="s">
        <v>210</v>
      </c>
      <c r="C29" s="33"/>
      <c r="D29" t="s">
        <v>292</v>
      </c>
      <c r="E29" t="s">
        <v>414</v>
      </c>
    </row>
    <row r="30" spans="1:12">
      <c r="A30" s="32">
        <v>45593</v>
      </c>
      <c r="B30" s="8" t="s">
        <v>266</v>
      </c>
      <c r="C30"/>
      <c r="D30" s="3" t="s">
        <v>400</v>
      </c>
      <c r="E30" t="s">
        <v>408</v>
      </c>
    </row>
    <row r="31" spans="1:12">
      <c r="A31" s="32">
        <v>45594</v>
      </c>
      <c r="B31" s="33" t="s">
        <v>264</v>
      </c>
      <c r="C31"/>
      <c r="D31" s="3" t="s">
        <v>402</v>
      </c>
      <c r="E31" t="s">
        <v>407</v>
      </c>
    </row>
    <row r="32" spans="1:12">
      <c r="A32" s="32">
        <v>45595</v>
      </c>
      <c r="B32" s="33" t="s">
        <v>268</v>
      </c>
      <c r="C32"/>
    </row>
    <row r="33" spans="1:13">
      <c r="A33" s="32">
        <v>45596</v>
      </c>
      <c r="B33" s="8" t="s">
        <v>270</v>
      </c>
      <c r="C33"/>
    </row>
    <row r="34" spans="1:13">
      <c r="A34" s="32">
        <v>45597</v>
      </c>
      <c r="B34" s="33" t="s">
        <v>272</v>
      </c>
      <c r="C34"/>
      <c r="D34" t="s">
        <v>416</v>
      </c>
      <c r="E34" t="s">
        <v>430</v>
      </c>
    </row>
    <row r="35" spans="1:13">
      <c r="A35" s="32">
        <v>45598</v>
      </c>
      <c r="B35" s="33" t="s">
        <v>274</v>
      </c>
      <c r="C35"/>
      <c r="D35" t="s">
        <v>416</v>
      </c>
      <c r="G35" t="s">
        <v>434</v>
      </c>
    </row>
    <row r="36" spans="1:13">
      <c r="A36" s="32">
        <v>45599</v>
      </c>
      <c r="B36" s="33" t="s">
        <v>210</v>
      </c>
      <c r="C36"/>
      <c r="D36" t="s">
        <v>416</v>
      </c>
    </row>
    <row r="37" spans="1:13">
      <c r="A37" s="32">
        <v>45600</v>
      </c>
      <c r="B37" s="8" t="s">
        <v>266</v>
      </c>
      <c r="C37"/>
      <c r="D37" t="s">
        <v>416</v>
      </c>
      <c r="G37" t="s">
        <v>431</v>
      </c>
      <c r="H37" t="s">
        <v>432</v>
      </c>
    </row>
    <row r="38" spans="1:13">
      <c r="A38" s="32">
        <v>45601</v>
      </c>
      <c r="B38" s="33" t="s">
        <v>264</v>
      </c>
      <c r="C38"/>
      <c r="D38" t="s">
        <v>416</v>
      </c>
      <c r="G38" t="s">
        <v>433</v>
      </c>
      <c r="H38" t="s">
        <v>442</v>
      </c>
      <c r="I38" t="s">
        <v>437</v>
      </c>
      <c r="J38" t="s">
        <v>438</v>
      </c>
      <c r="K38" t="s">
        <v>439</v>
      </c>
      <c r="L38" t="s">
        <v>440</v>
      </c>
      <c r="M38" t="s">
        <v>441</v>
      </c>
    </row>
    <row r="39" spans="1:13">
      <c r="A39" s="32">
        <v>45602</v>
      </c>
      <c r="B39" s="33" t="s">
        <v>268</v>
      </c>
      <c r="C39"/>
      <c r="D39" t="s">
        <v>416</v>
      </c>
      <c r="G39" t="s">
        <v>435</v>
      </c>
    </row>
    <row r="40" spans="1:13">
      <c r="A40" s="32">
        <v>45603</v>
      </c>
      <c r="B40" s="8" t="s">
        <v>270</v>
      </c>
      <c r="C40"/>
      <c r="D40" t="s">
        <v>416</v>
      </c>
      <c r="G40" t="s">
        <v>436</v>
      </c>
    </row>
    <row r="41" spans="1:13">
      <c r="A41" s="32">
        <v>45604</v>
      </c>
      <c r="B41" s="33" t="s">
        <v>272</v>
      </c>
      <c r="C41"/>
      <c r="D41" t="s">
        <v>416</v>
      </c>
      <c r="H41">
        <f>600*150</f>
        <v>90000</v>
      </c>
    </row>
    <row r="42" spans="1:13">
      <c r="A42" s="32">
        <v>45605</v>
      </c>
      <c r="B42" s="33" t="s">
        <v>274</v>
      </c>
      <c r="C42"/>
      <c r="D42" t="s">
        <v>416</v>
      </c>
      <c r="H42">
        <f>100000/150</f>
        <v>666.66666666666663</v>
      </c>
    </row>
    <row r="43" spans="1:13">
      <c r="A43" s="32">
        <v>45606</v>
      </c>
      <c r="B43" s="8" t="s">
        <v>210</v>
      </c>
      <c r="C43"/>
      <c r="D43" t="s">
        <v>416</v>
      </c>
    </row>
    <row r="44" spans="1:13">
      <c r="A44" s="32">
        <v>45607</v>
      </c>
      <c r="B44" s="33" t="s">
        <v>266</v>
      </c>
      <c r="C44" s="33"/>
      <c r="D44" t="s">
        <v>416</v>
      </c>
    </row>
    <row r="45" spans="1:13">
      <c r="A45" s="32">
        <v>45608</v>
      </c>
      <c r="B45" s="33" t="s">
        <v>264</v>
      </c>
      <c r="C45" s="33"/>
      <c r="D45" t="s">
        <v>416</v>
      </c>
    </row>
    <row r="46" spans="1:13">
      <c r="A46" s="32">
        <v>45609</v>
      </c>
      <c r="B46" s="8" t="s">
        <v>268</v>
      </c>
      <c r="D46" t="s">
        <v>416</v>
      </c>
    </row>
    <row r="47" spans="1:13">
      <c r="A47" s="32">
        <v>45610</v>
      </c>
      <c r="B47" s="33" t="s">
        <v>270</v>
      </c>
      <c r="C47" s="33"/>
      <c r="D47" t="s">
        <v>416</v>
      </c>
    </row>
    <row r="48" spans="1:13">
      <c r="A48" s="32">
        <v>45611</v>
      </c>
      <c r="B48" s="33" t="s">
        <v>272</v>
      </c>
      <c r="C48" s="33"/>
      <c r="D48" t="s">
        <v>416</v>
      </c>
    </row>
    <row r="49" spans="1:4">
      <c r="A49" s="32">
        <v>45612</v>
      </c>
      <c r="B49" s="33" t="s">
        <v>274</v>
      </c>
      <c r="C49" s="33"/>
      <c r="D49" t="s">
        <v>416</v>
      </c>
    </row>
    <row r="50" spans="1:4">
      <c r="A50" s="32">
        <v>45613</v>
      </c>
      <c r="B50" s="8" t="s">
        <v>210</v>
      </c>
      <c r="D50" t="s">
        <v>416</v>
      </c>
    </row>
    <row r="51" spans="1:4">
      <c r="A51" s="32">
        <v>45614</v>
      </c>
      <c r="B51" s="33" t="s">
        <v>266</v>
      </c>
      <c r="C51" s="33"/>
      <c r="D51" t="s">
        <v>277</v>
      </c>
    </row>
    <row r="52" spans="1:4">
      <c r="A52" s="32">
        <v>45615</v>
      </c>
      <c r="B52" s="33" t="s">
        <v>264</v>
      </c>
      <c r="C52" s="33"/>
      <c r="D52" t="s">
        <v>277</v>
      </c>
    </row>
    <row r="53" spans="1:4">
      <c r="A53" s="32">
        <v>45616</v>
      </c>
      <c r="B53" s="8" t="s">
        <v>268</v>
      </c>
      <c r="D53" t="s">
        <v>277</v>
      </c>
    </row>
    <row r="54" spans="1:4">
      <c r="A54" s="32">
        <v>45617</v>
      </c>
      <c r="B54" s="33" t="s">
        <v>270</v>
      </c>
      <c r="C54" s="33"/>
      <c r="D54" t="s">
        <v>277</v>
      </c>
    </row>
    <row r="55" spans="1:4">
      <c r="A55" s="32">
        <v>45618</v>
      </c>
      <c r="B55" s="33" t="s">
        <v>272</v>
      </c>
      <c r="C55"/>
      <c r="D55" t="s">
        <v>277</v>
      </c>
    </row>
    <row r="56" spans="1:4">
      <c r="A56" s="32">
        <v>45619</v>
      </c>
      <c r="B56" s="33" t="s">
        <v>274</v>
      </c>
      <c r="C56"/>
    </row>
    <row r="57" spans="1:4">
      <c r="A57" s="32">
        <v>45620</v>
      </c>
      <c r="B57" s="8" t="s">
        <v>210</v>
      </c>
      <c r="C57"/>
    </row>
    <row r="58" spans="1:4">
      <c r="A58" s="32">
        <v>45621</v>
      </c>
      <c r="B58" s="33" t="s">
        <v>266</v>
      </c>
      <c r="C58"/>
    </row>
    <row r="59" spans="1:4">
      <c r="A59" s="32">
        <v>45622</v>
      </c>
      <c r="B59" s="33" t="s">
        <v>264</v>
      </c>
      <c r="C59"/>
    </row>
    <row r="60" spans="1:4">
      <c r="A60" s="32">
        <v>45623</v>
      </c>
      <c r="B60" s="8" t="s">
        <v>268</v>
      </c>
      <c r="C60"/>
    </row>
    <row r="61" spans="1:4">
      <c r="A61" s="32">
        <v>45624</v>
      </c>
      <c r="B61" s="33" t="s">
        <v>270</v>
      </c>
      <c r="C61"/>
    </row>
    <row r="62" spans="1:4">
      <c r="A62" s="32">
        <v>45625</v>
      </c>
      <c r="B62" s="33" t="s">
        <v>272</v>
      </c>
      <c r="C62"/>
    </row>
    <row r="63" spans="1:4">
      <c r="A63" s="32">
        <v>45626</v>
      </c>
      <c r="B63" s="8" t="s">
        <v>274</v>
      </c>
      <c r="C63"/>
    </row>
    <row r="64" spans="1:4">
      <c r="A64" s="32">
        <v>45627</v>
      </c>
      <c r="B64" s="33" t="s">
        <v>210</v>
      </c>
      <c r="C64"/>
    </row>
    <row r="65" spans="1:3">
      <c r="A65" s="32">
        <v>45628</v>
      </c>
      <c r="B65" s="33" t="s">
        <v>266</v>
      </c>
      <c r="C65"/>
    </row>
    <row r="66" spans="1:3">
      <c r="A66" s="32">
        <v>45629</v>
      </c>
      <c r="B66" s="8" t="s">
        <v>264</v>
      </c>
      <c r="C66"/>
    </row>
    <row r="67" spans="1:3">
      <c r="A67" s="32">
        <v>45630</v>
      </c>
      <c r="B67" s="33" t="s">
        <v>268</v>
      </c>
      <c r="C67"/>
    </row>
    <row r="68" spans="1:3">
      <c r="A68" s="32">
        <v>45631</v>
      </c>
      <c r="B68" s="33" t="s">
        <v>270</v>
      </c>
      <c r="C68"/>
    </row>
    <row r="69" spans="1:3">
      <c r="A69" s="32">
        <v>45632</v>
      </c>
      <c r="B69" s="33" t="s">
        <v>272</v>
      </c>
      <c r="C69"/>
    </row>
    <row r="70" spans="1:3">
      <c r="A70" s="32">
        <v>45633</v>
      </c>
      <c r="B70" s="8" t="s">
        <v>274</v>
      </c>
      <c r="C70"/>
    </row>
    <row r="71" spans="1:3">
      <c r="A71" s="32">
        <v>45634</v>
      </c>
      <c r="B71" s="33" t="s">
        <v>210</v>
      </c>
      <c r="C71"/>
    </row>
    <row r="72" spans="1:3">
      <c r="A72" s="32">
        <v>45635</v>
      </c>
      <c r="B72" s="33" t="s">
        <v>266</v>
      </c>
      <c r="C72"/>
    </row>
    <row r="73" spans="1:3">
      <c r="A73" s="32">
        <v>45636</v>
      </c>
      <c r="B73" s="8" t="s">
        <v>264</v>
      </c>
      <c r="C73"/>
    </row>
    <row r="74" spans="1:3">
      <c r="A74" s="32">
        <v>45637</v>
      </c>
      <c r="B74" s="33" t="s">
        <v>268</v>
      </c>
      <c r="C74"/>
    </row>
    <row r="75" spans="1:3">
      <c r="A75" s="32">
        <v>45638</v>
      </c>
      <c r="B75" s="33" t="s">
        <v>270</v>
      </c>
    </row>
    <row r="76" spans="1:3">
      <c r="A76" s="32">
        <v>45639</v>
      </c>
      <c r="B76" s="33" t="s">
        <v>272</v>
      </c>
      <c r="C76" s="33"/>
    </row>
    <row r="77" spans="1:3">
      <c r="A77" s="32">
        <v>45640</v>
      </c>
      <c r="B77" s="8" t="s">
        <v>274</v>
      </c>
    </row>
    <row r="78" spans="1:3">
      <c r="A78" s="32">
        <v>45641</v>
      </c>
      <c r="B78" s="33" t="s">
        <v>210</v>
      </c>
      <c r="C78" s="33"/>
    </row>
    <row r="79" spans="1:3">
      <c r="A79" s="32">
        <v>45642</v>
      </c>
      <c r="B79" s="33" t="s">
        <v>266</v>
      </c>
      <c r="C79" s="33"/>
    </row>
    <row r="80" spans="1:3">
      <c r="A80" s="32">
        <v>45643</v>
      </c>
      <c r="B80" s="8" t="s">
        <v>264</v>
      </c>
    </row>
    <row r="81" spans="1:3">
      <c r="A81" s="32">
        <v>45644</v>
      </c>
      <c r="B81" s="33" t="s">
        <v>268</v>
      </c>
      <c r="C81" s="33"/>
    </row>
    <row r="82" spans="1:3">
      <c r="A82" s="32">
        <v>45645</v>
      </c>
      <c r="B82" s="33" t="s">
        <v>270</v>
      </c>
      <c r="C82" s="33"/>
    </row>
    <row r="83" spans="1:3">
      <c r="A83" s="32">
        <v>45646</v>
      </c>
      <c r="B83" s="8" t="s">
        <v>272</v>
      </c>
    </row>
    <row r="84" spans="1:3">
      <c r="A84" s="32">
        <v>45647</v>
      </c>
      <c r="B84" s="33" t="s">
        <v>274</v>
      </c>
      <c r="C84" s="33"/>
    </row>
    <row r="85" spans="1:3">
      <c r="A85" s="32">
        <v>45648</v>
      </c>
      <c r="B85" s="33" t="s">
        <v>210</v>
      </c>
      <c r="C85" s="33"/>
    </row>
    <row r="86" spans="1:3">
      <c r="A86" s="32">
        <v>45649</v>
      </c>
      <c r="B86" s="8" t="s">
        <v>266</v>
      </c>
    </row>
    <row r="87" spans="1:3">
      <c r="A87" s="32">
        <v>45650</v>
      </c>
      <c r="B87" s="33" t="s">
        <v>264</v>
      </c>
      <c r="C87" s="33"/>
    </row>
    <row r="88" spans="1:3">
      <c r="A88" s="32">
        <v>45651</v>
      </c>
      <c r="B88" s="33" t="s">
        <v>268</v>
      </c>
      <c r="C88" s="33"/>
    </row>
    <row r="89" spans="1:3">
      <c r="A89" s="32">
        <v>45652</v>
      </c>
      <c r="B89" s="33" t="s">
        <v>270</v>
      </c>
      <c r="C89" s="33"/>
    </row>
    <row r="90" spans="1:3">
      <c r="A90" s="32">
        <v>45653</v>
      </c>
      <c r="B90" s="8" t="s">
        <v>272</v>
      </c>
    </row>
    <row r="91" spans="1:3">
      <c r="A91" s="32">
        <v>45654</v>
      </c>
      <c r="B91" s="33" t="s">
        <v>274</v>
      </c>
      <c r="C91" s="33"/>
    </row>
    <row r="92" spans="1:3">
      <c r="A92" s="32">
        <v>45655</v>
      </c>
      <c r="B92" s="33" t="s">
        <v>210</v>
      </c>
      <c r="C92" s="33"/>
    </row>
    <row r="93" spans="1:3">
      <c r="A93" s="32">
        <v>45656</v>
      </c>
      <c r="B93" s="8" t="s">
        <v>266</v>
      </c>
    </row>
    <row r="94" spans="1:3">
      <c r="A94" s="32">
        <v>45657</v>
      </c>
      <c r="B94" s="33" t="s">
        <v>264</v>
      </c>
      <c r="C94" s="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71CC-BEEC-49F9-AFA6-8B7622A927C8}">
  <sheetPr codeName="Sheet2"/>
  <dimension ref="A1:M62"/>
  <sheetViews>
    <sheetView workbookViewId="0">
      <selection activeCell="F36" sqref="F36"/>
    </sheetView>
  </sheetViews>
  <sheetFormatPr defaultRowHeight="17.399999999999999"/>
  <cols>
    <col min="1" max="1" width="11.09765625" bestFit="1" customWidth="1"/>
    <col min="2" max="3" width="3.3984375" bestFit="1" customWidth="1"/>
    <col min="4" max="4" width="13.69921875" bestFit="1" customWidth="1"/>
    <col min="5" max="5" width="15.3984375" customWidth="1"/>
    <col min="6" max="6" width="13" bestFit="1" customWidth="1"/>
    <col min="7" max="7" width="44.5" bestFit="1" customWidth="1"/>
    <col min="8" max="8" width="12.69921875" bestFit="1" customWidth="1"/>
    <col min="9" max="9" width="7.59765625" bestFit="1" customWidth="1"/>
    <col min="10" max="10" width="7.09765625" bestFit="1" customWidth="1"/>
    <col min="11" max="11" width="5.59765625" bestFit="1" customWidth="1"/>
    <col min="12" max="12" width="6.59765625" bestFit="1" customWidth="1"/>
  </cols>
  <sheetData>
    <row r="1" spans="1:13">
      <c r="A1" s="32" t="s">
        <v>263</v>
      </c>
      <c r="B1" s="33"/>
      <c r="C1" s="33"/>
      <c r="D1" s="33" t="s">
        <v>452</v>
      </c>
      <c r="E1" t="s">
        <v>453</v>
      </c>
      <c r="F1" s="33" t="s">
        <v>454</v>
      </c>
      <c r="G1" s="33" t="s">
        <v>455</v>
      </c>
      <c r="H1" s="33"/>
      <c r="I1" s="33"/>
      <c r="J1" s="33"/>
      <c r="K1" s="33"/>
      <c r="L1" s="33"/>
      <c r="M1" s="8"/>
    </row>
    <row r="2" spans="1:13">
      <c r="A2" s="32">
        <v>45597</v>
      </c>
      <c r="B2" s="33" t="s">
        <v>272</v>
      </c>
    </row>
    <row r="3" spans="1:13">
      <c r="A3" s="32">
        <v>45598</v>
      </c>
      <c r="B3" s="33" t="s">
        <v>274</v>
      </c>
    </row>
    <row r="4" spans="1:13">
      <c r="A4" s="32">
        <v>45599</v>
      </c>
      <c r="B4" s="33" t="s">
        <v>210</v>
      </c>
    </row>
    <row r="5" spans="1:13">
      <c r="A5" s="32">
        <v>45600</v>
      </c>
      <c r="B5" s="8" t="s">
        <v>266</v>
      </c>
    </row>
    <row r="6" spans="1:13">
      <c r="A6" s="32">
        <v>45601</v>
      </c>
      <c r="B6" s="33" t="s">
        <v>264</v>
      </c>
    </row>
    <row r="7" spans="1:13">
      <c r="A7" s="32">
        <v>45602</v>
      </c>
      <c r="B7" s="33" t="s">
        <v>268</v>
      </c>
    </row>
    <row r="8" spans="1:13">
      <c r="A8" s="32">
        <v>45603</v>
      </c>
      <c r="B8" s="8" t="s">
        <v>270</v>
      </c>
    </row>
    <row r="9" spans="1:13">
      <c r="A9" s="32">
        <v>45604</v>
      </c>
      <c r="B9" s="33" t="s">
        <v>272</v>
      </c>
    </row>
    <row r="10" spans="1:13">
      <c r="A10" s="32">
        <v>45605</v>
      </c>
      <c r="B10" s="33" t="s">
        <v>274</v>
      </c>
    </row>
    <row r="11" spans="1:13">
      <c r="A11" s="32">
        <v>45606</v>
      </c>
      <c r="B11" s="8" t="s">
        <v>210</v>
      </c>
    </row>
    <row r="12" spans="1:13">
      <c r="A12" s="32">
        <v>45607</v>
      </c>
      <c r="B12" s="33" t="s">
        <v>266</v>
      </c>
      <c r="C12" s="33"/>
    </row>
    <row r="13" spans="1:13">
      <c r="A13" s="32">
        <v>45608</v>
      </c>
      <c r="B13" s="33" t="s">
        <v>264</v>
      </c>
      <c r="C13" s="33"/>
    </row>
    <row r="14" spans="1:13">
      <c r="A14" s="32">
        <v>45609</v>
      </c>
      <c r="B14" s="8" t="s">
        <v>268</v>
      </c>
      <c r="C14" s="8"/>
    </row>
    <row r="15" spans="1:13">
      <c r="A15" s="32">
        <v>45610</v>
      </c>
      <c r="B15" s="33" t="s">
        <v>270</v>
      </c>
      <c r="C15" s="33"/>
    </row>
    <row r="16" spans="1:13">
      <c r="A16" s="32">
        <v>45611</v>
      </c>
      <c r="B16" s="33" t="s">
        <v>272</v>
      </c>
      <c r="C16" s="33"/>
    </row>
    <row r="17" spans="1:3">
      <c r="A17" s="32">
        <v>45612</v>
      </c>
      <c r="B17" s="33" t="s">
        <v>274</v>
      </c>
      <c r="C17" s="33"/>
    </row>
    <row r="18" spans="1:3">
      <c r="A18" s="32">
        <v>45613</v>
      </c>
      <c r="B18" s="8" t="s">
        <v>210</v>
      </c>
      <c r="C18" s="8"/>
    </row>
    <row r="19" spans="1:3">
      <c r="A19" s="32">
        <v>45614</v>
      </c>
      <c r="B19" s="33" t="s">
        <v>266</v>
      </c>
      <c r="C19" s="33"/>
    </row>
    <row r="20" spans="1:3">
      <c r="A20" s="32">
        <v>45615</v>
      </c>
      <c r="B20" s="33" t="s">
        <v>264</v>
      </c>
      <c r="C20" s="33"/>
    </row>
    <row r="21" spans="1:3">
      <c r="A21" s="32">
        <v>45616</v>
      </c>
      <c r="B21" s="8" t="s">
        <v>268</v>
      </c>
      <c r="C21" s="8"/>
    </row>
    <row r="22" spans="1:3">
      <c r="A22" s="32">
        <v>45617</v>
      </c>
      <c r="B22" s="33" t="s">
        <v>270</v>
      </c>
      <c r="C22" s="33"/>
    </row>
    <row r="23" spans="1:3">
      <c r="A23" s="32">
        <v>45618</v>
      </c>
      <c r="B23" s="33" t="s">
        <v>272</v>
      </c>
    </row>
    <row r="24" spans="1:3">
      <c r="A24" s="32">
        <v>45619</v>
      </c>
      <c r="B24" s="33" t="s">
        <v>274</v>
      </c>
    </row>
    <row r="25" spans="1:3">
      <c r="A25" s="32">
        <v>45620</v>
      </c>
      <c r="B25" s="8" t="s">
        <v>210</v>
      </c>
    </row>
    <row r="26" spans="1:3">
      <c r="A26" s="32">
        <v>45621</v>
      </c>
      <c r="B26" s="33" t="s">
        <v>266</v>
      </c>
    </row>
    <row r="27" spans="1:3">
      <c r="A27" s="32">
        <v>45622</v>
      </c>
      <c r="B27" s="33" t="s">
        <v>264</v>
      </c>
    </row>
    <row r="28" spans="1:3">
      <c r="A28" s="32">
        <v>45623</v>
      </c>
      <c r="B28" s="8" t="s">
        <v>268</v>
      </c>
    </row>
    <row r="29" spans="1:3">
      <c r="A29" s="32">
        <v>45624</v>
      </c>
      <c r="B29" s="33" t="s">
        <v>270</v>
      </c>
    </row>
    <row r="30" spans="1:3">
      <c r="A30" s="32">
        <v>45625</v>
      </c>
      <c r="B30" s="33" t="s">
        <v>272</v>
      </c>
    </row>
    <row r="31" spans="1:3">
      <c r="A31" s="32">
        <v>45626</v>
      </c>
      <c r="B31" s="8" t="s">
        <v>274</v>
      </c>
    </row>
    <row r="32" spans="1:3">
      <c r="A32" s="32">
        <v>45627</v>
      </c>
      <c r="B32" s="33" t="s">
        <v>210</v>
      </c>
    </row>
    <row r="33" spans="1:3">
      <c r="A33" s="32">
        <v>45628</v>
      </c>
      <c r="B33" s="33" t="s">
        <v>266</v>
      </c>
    </row>
    <row r="34" spans="1:3">
      <c r="A34" s="32">
        <v>45629</v>
      </c>
      <c r="B34" s="8" t="s">
        <v>264</v>
      </c>
    </row>
    <row r="35" spans="1:3">
      <c r="A35" s="32">
        <v>45630</v>
      </c>
      <c r="B35" s="33" t="s">
        <v>268</v>
      </c>
    </row>
    <row r="36" spans="1:3">
      <c r="A36" s="32">
        <v>45631</v>
      </c>
      <c r="B36" s="33" t="s">
        <v>270</v>
      </c>
    </row>
    <row r="37" spans="1:3">
      <c r="A37" s="32">
        <v>45632</v>
      </c>
      <c r="B37" s="33" t="s">
        <v>272</v>
      </c>
    </row>
    <row r="38" spans="1:3">
      <c r="A38" s="32">
        <v>45633</v>
      </c>
      <c r="B38" s="8" t="s">
        <v>274</v>
      </c>
    </row>
    <row r="39" spans="1:3">
      <c r="A39" s="32">
        <v>45634</v>
      </c>
      <c r="B39" s="33" t="s">
        <v>210</v>
      </c>
    </row>
    <row r="40" spans="1:3">
      <c r="A40" s="32">
        <v>45635</v>
      </c>
      <c r="B40" s="33" t="s">
        <v>266</v>
      </c>
    </row>
    <row r="41" spans="1:3">
      <c r="A41" s="32">
        <v>45636</v>
      </c>
      <c r="B41" s="8" t="s">
        <v>264</v>
      </c>
    </row>
    <row r="42" spans="1:3">
      <c r="A42" s="32">
        <v>45637</v>
      </c>
      <c r="B42" s="33" t="s">
        <v>268</v>
      </c>
    </row>
    <row r="43" spans="1:3">
      <c r="A43" s="32">
        <v>45638</v>
      </c>
      <c r="B43" s="33" t="s">
        <v>270</v>
      </c>
      <c r="C43" s="8"/>
    </row>
    <row r="44" spans="1:3">
      <c r="A44" s="32">
        <v>45639</v>
      </c>
      <c r="B44" s="33" t="s">
        <v>272</v>
      </c>
      <c r="C44" s="33"/>
    </row>
    <row r="45" spans="1:3">
      <c r="A45" s="32">
        <v>45640</v>
      </c>
      <c r="B45" s="8" t="s">
        <v>274</v>
      </c>
      <c r="C45" s="8"/>
    </row>
    <row r="46" spans="1:3">
      <c r="A46" s="32">
        <v>45641</v>
      </c>
      <c r="B46" s="33" t="s">
        <v>210</v>
      </c>
      <c r="C46" s="33"/>
    </row>
    <row r="47" spans="1:3">
      <c r="A47" s="32">
        <v>45642</v>
      </c>
      <c r="B47" s="33" t="s">
        <v>266</v>
      </c>
      <c r="C47" s="33"/>
    </row>
    <row r="48" spans="1:3">
      <c r="A48" s="32">
        <v>45643</v>
      </c>
      <c r="B48" s="8" t="s">
        <v>264</v>
      </c>
      <c r="C48" s="8"/>
    </row>
    <row r="49" spans="1:3">
      <c r="A49" s="32">
        <v>45644</v>
      </c>
      <c r="B49" s="33" t="s">
        <v>268</v>
      </c>
      <c r="C49" s="33"/>
    </row>
    <row r="50" spans="1:3">
      <c r="A50" s="32">
        <v>45645</v>
      </c>
      <c r="B50" s="33" t="s">
        <v>270</v>
      </c>
      <c r="C50" s="33"/>
    </row>
    <row r="51" spans="1:3">
      <c r="A51" s="32">
        <v>45646</v>
      </c>
      <c r="B51" s="8" t="s">
        <v>272</v>
      </c>
      <c r="C51" s="8"/>
    </row>
    <row r="52" spans="1:3">
      <c r="A52" s="32">
        <v>45647</v>
      </c>
      <c r="B52" s="33" t="s">
        <v>274</v>
      </c>
      <c r="C52" s="33"/>
    </row>
    <row r="53" spans="1:3">
      <c r="A53" s="32">
        <v>45648</v>
      </c>
      <c r="B53" s="33" t="s">
        <v>210</v>
      </c>
      <c r="C53" s="33"/>
    </row>
    <row r="54" spans="1:3">
      <c r="A54" s="32">
        <v>45649</v>
      </c>
      <c r="B54" s="8" t="s">
        <v>266</v>
      </c>
      <c r="C54" s="8"/>
    </row>
    <row r="55" spans="1:3">
      <c r="A55" s="32">
        <v>45650</v>
      </c>
      <c r="B55" s="33" t="s">
        <v>264</v>
      </c>
      <c r="C55" s="33"/>
    </row>
    <row r="56" spans="1:3">
      <c r="A56" s="32">
        <v>45651</v>
      </c>
      <c r="B56" s="33" t="s">
        <v>268</v>
      </c>
      <c r="C56" s="33"/>
    </row>
    <row r="57" spans="1:3">
      <c r="A57" s="32">
        <v>45652</v>
      </c>
      <c r="B57" s="33" t="s">
        <v>270</v>
      </c>
      <c r="C57" s="33"/>
    </row>
    <row r="58" spans="1:3">
      <c r="A58" s="32">
        <v>45653</v>
      </c>
      <c r="B58" s="8" t="s">
        <v>272</v>
      </c>
      <c r="C58" s="8"/>
    </row>
    <row r="59" spans="1:3">
      <c r="A59" s="32">
        <v>45654</v>
      </c>
      <c r="B59" s="33" t="s">
        <v>274</v>
      </c>
      <c r="C59" s="33"/>
    </row>
    <row r="60" spans="1:3">
      <c r="A60" s="32">
        <v>45655</v>
      </c>
      <c r="B60" s="33" t="s">
        <v>210</v>
      </c>
      <c r="C60" s="33"/>
    </row>
    <row r="61" spans="1:3">
      <c r="A61" s="32">
        <v>45656</v>
      </c>
      <c r="B61" s="8" t="s">
        <v>266</v>
      </c>
      <c r="C61" s="8"/>
    </row>
    <row r="62" spans="1:3">
      <c r="A62" s="32">
        <v>45657</v>
      </c>
      <c r="B62" s="33" t="s">
        <v>264</v>
      </c>
      <c r="C62" s="3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DD34-5B6B-421D-9EB4-85C41AB8232F}">
  <sheetPr codeName="Sheet3"/>
  <dimension ref="A1:O95"/>
  <sheetViews>
    <sheetView tabSelected="1" zoomScale="85" zoomScaleNormal="85" workbookViewId="0">
      <pane ySplit="2" topLeftCell="A3" activePane="bottomLeft" state="frozen"/>
      <selection pane="bottomLeft" activeCell="E2" sqref="E2"/>
    </sheetView>
  </sheetViews>
  <sheetFormatPr defaultRowHeight="17.399999999999999"/>
  <cols>
    <col min="1" max="1" width="10.09765625" style="8" bestFit="1" customWidth="1"/>
    <col min="2" max="2" width="18.796875" style="8" customWidth="1"/>
    <col min="3" max="3" width="5.796875" style="8" bestFit="1" customWidth="1"/>
    <col min="4" max="4" width="3.5" style="8" customWidth="1"/>
    <col min="5" max="5" width="17.69921875" style="8" bestFit="1" customWidth="1"/>
    <col min="6" max="10" width="13.19921875" style="8" customWidth="1"/>
    <col min="11" max="11" width="13.296875" style="8" customWidth="1"/>
    <col min="12" max="13" width="13.19921875" style="8" customWidth="1"/>
  </cols>
  <sheetData>
    <row r="1" spans="1:15" s="8" customFormat="1" ht="52.2">
      <c r="A1" s="24" t="s">
        <v>262</v>
      </c>
      <c r="B1" s="25" t="s">
        <v>398</v>
      </c>
      <c r="E1" s="25" t="s">
        <v>486</v>
      </c>
      <c r="F1" s="25" t="s">
        <v>467</v>
      </c>
      <c r="G1" s="25" t="s">
        <v>304</v>
      </c>
      <c r="H1" s="25" t="s">
        <v>466</v>
      </c>
      <c r="I1" s="25" t="s">
        <v>464</v>
      </c>
      <c r="J1" s="25" t="s">
        <v>468</v>
      </c>
      <c r="K1" s="25" t="s">
        <v>487</v>
      </c>
      <c r="L1" s="25" t="s">
        <v>463</v>
      </c>
      <c r="M1" s="25" t="s">
        <v>465</v>
      </c>
      <c r="O1" s="25" t="s">
        <v>417</v>
      </c>
    </row>
    <row r="2" spans="1:15" s="8" customFormat="1">
      <c r="A2" s="24"/>
      <c r="B2" s="25"/>
      <c r="E2" s="60"/>
      <c r="F2" s="8" t="str">
        <f ca="1">TEXT(NOW(),"AM/PM h:mm:ss")</f>
        <v>PM 6:58:00</v>
      </c>
      <c r="G2" s="8" t="str">
        <f ca="1">TEXT(NOW()-1/24,"AM/PM h:mm:ss")</f>
        <v>PM 5:58:00</v>
      </c>
      <c r="H2" s="8" t="str">
        <f ca="1">TEXT(NOW()-1/24,"AM/PM h:mm:ss")</f>
        <v>PM 5:58:00</v>
      </c>
      <c r="I2" s="8" t="str">
        <f ca="1">TEXT(NOW()-3.5/24,"AM/PM h:mm:ss")</f>
        <v>PM 3:28:00</v>
      </c>
      <c r="J2" s="8" t="str">
        <f ca="1">TEXT(NOW()-8/24,"AM/PM h:mm:ss")</f>
        <v>AM 10:58:00</v>
      </c>
      <c r="K2" s="8" t="str">
        <f ca="1">TEXT(NOW()-14/24,"AM/PM h:mm:ss")</f>
        <v>AM 4:58:00</v>
      </c>
      <c r="L2" s="8" t="str">
        <f ca="1">TEXT(NOW()-15/24,"AM/PM h:mm:ss")</f>
        <v>AM 3:58:00</v>
      </c>
      <c r="M2" s="8" t="str">
        <f ca="1">TEXT(NOW()-15/24,"AM/PM h:mm:ss")</f>
        <v>AM 3:58:00</v>
      </c>
      <c r="O2" s="25"/>
    </row>
    <row r="3" spans="1:15" s="8" customFormat="1" ht="34.799999999999997">
      <c r="A3" s="9">
        <v>0.14583333333333334</v>
      </c>
      <c r="B3" s="25"/>
      <c r="F3" s="25"/>
      <c r="G3" s="25" t="s">
        <v>294</v>
      </c>
      <c r="H3" s="25"/>
      <c r="J3" s="25"/>
      <c r="L3" s="26"/>
      <c r="M3" s="25"/>
    </row>
    <row r="4" spans="1:15">
      <c r="A4" s="9">
        <v>0.16666666666666799</v>
      </c>
      <c r="F4" s="25"/>
      <c r="H4" s="25"/>
      <c r="I4" s="25"/>
      <c r="J4" s="25"/>
      <c r="L4" s="26"/>
      <c r="M4" s="25"/>
    </row>
    <row r="5" spans="1:15">
      <c r="A5" s="9">
        <v>0.187500000000001</v>
      </c>
      <c r="F5" s="25"/>
      <c r="G5" s="25"/>
      <c r="H5" s="25"/>
      <c r="I5" s="25"/>
      <c r="J5" s="25"/>
      <c r="L5" s="26"/>
      <c r="M5" s="25"/>
    </row>
    <row r="6" spans="1:15" ht="34.799999999999997">
      <c r="A6" s="9">
        <v>0.20833333333333401</v>
      </c>
      <c r="F6" s="25"/>
      <c r="G6" s="25"/>
      <c r="H6" s="25"/>
      <c r="I6" s="25"/>
      <c r="J6" s="25" t="s">
        <v>301</v>
      </c>
      <c r="L6" s="26" t="s">
        <v>39</v>
      </c>
      <c r="M6" s="25"/>
    </row>
    <row r="7" spans="1:15" ht="34.799999999999997">
      <c r="A7" s="9">
        <v>0.22916666666666699</v>
      </c>
      <c r="F7" s="25" t="s">
        <v>299</v>
      </c>
      <c r="G7" s="25"/>
      <c r="H7" s="25" t="s">
        <v>299</v>
      </c>
      <c r="L7" s="25" t="s">
        <v>299</v>
      </c>
      <c r="M7" s="25"/>
    </row>
    <row r="8" spans="1:15">
      <c r="A8" s="9">
        <v>0.25</v>
      </c>
      <c r="B8" s="8" t="s">
        <v>472</v>
      </c>
    </row>
    <row r="9" spans="1:15">
      <c r="A9" s="9">
        <v>0.27083333333333298</v>
      </c>
      <c r="B9" s="25" t="s">
        <v>473</v>
      </c>
      <c r="F9" s="25"/>
      <c r="G9" s="25"/>
      <c r="H9" s="25"/>
      <c r="I9" s="25"/>
      <c r="J9" s="25"/>
      <c r="M9" s="25"/>
    </row>
    <row r="10" spans="1:15" ht="34.799999999999997">
      <c r="A10" s="9">
        <v>0.29166666666666669</v>
      </c>
      <c r="B10" s="25" t="s">
        <v>470</v>
      </c>
      <c r="E10" s="8" t="s">
        <v>483</v>
      </c>
      <c r="L10" s="25" t="s">
        <v>300</v>
      </c>
    </row>
    <row r="11" spans="1:15">
      <c r="A11" s="9">
        <v>0.3125</v>
      </c>
      <c r="B11" s="8" t="s">
        <v>362</v>
      </c>
    </row>
    <row r="12" spans="1:15">
      <c r="A12" s="9">
        <v>0.33333333333333298</v>
      </c>
      <c r="B12" s="8" t="s">
        <v>362</v>
      </c>
      <c r="E12" s="8" t="s">
        <v>482</v>
      </c>
    </row>
    <row r="13" spans="1:15" ht="34.799999999999997">
      <c r="A13" s="9">
        <v>0.35416666666666702</v>
      </c>
      <c r="C13" s="8" t="s">
        <v>260</v>
      </c>
      <c r="F13" s="25" t="s">
        <v>471</v>
      </c>
    </row>
    <row r="14" spans="1:15" ht="34.799999999999997">
      <c r="A14" s="9">
        <v>0.375</v>
      </c>
      <c r="B14" s="10"/>
      <c r="C14" s="25" t="s">
        <v>260</v>
      </c>
      <c r="F14" s="26" t="s">
        <v>295</v>
      </c>
      <c r="I14" s="25"/>
      <c r="J14" s="25" t="s">
        <v>298</v>
      </c>
    </row>
    <row r="15" spans="1:15">
      <c r="A15" s="9">
        <v>0.39583333333333398</v>
      </c>
      <c r="B15" s="10"/>
      <c r="C15" s="8" t="s">
        <v>260</v>
      </c>
      <c r="F15" s="26"/>
    </row>
    <row r="16" spans="1:15" ht="52.2">
      <c r="A16" s="9">
        <v>0.41666666666666702</v>
      </c>
      <c r="B16" s="9"/>
      <c r="C16" s="25" t="s">
        <v>451</v>
      </c>
      <c r="D16" s="10"/>
      <c r="F16" s="26"/>
      <c r="G16" s="25" t="s">
        <v>350</v>
      </c>
      <c r="H16" s="27" t="s">
        <v>296</v>
      </c>
      <c r="M16" s="25" t="s">
        <v>303</v>
      </c>
    </row>
    <row r="17" spans="1:15">
      <c r="A17" s="9">
        <v>0.4375</v>
      </c>
      <c r="B17" s="9"/>
      <c r="C17" s="8" t="s">
        <v>450</v>
      </c>
      <c r="D17" s="10"/>
      <c r="F17" s="26"/>
      <c r="G17" s="26" t="s">
        <v>295</v>
      </c>
      <c r="H17" s="26"/>
    </row>
    <row r="18" spans="1:15">
      <c r="A18" s="9">
        <v>0.45833333333333398</v>
      </c>
      <c r="B18" s="9"/>
      <c r="C18" s="8" t="s">
        <v>450</v>
      </c>
      <c r="D18" s="10"/>
      <c r="F18" s="26"/>
      <c r="G18" s="26"/>
      <c r="H18" s="26"/>
    </row>
    <row r="19" spans="1:15">
      <c r="A19" s="9">
        <v>0.47916666666666702</v>
      </c>
      <c r="B19" s="9"/>
      <c r="C19" s="8" t="s">
        <v>450</v>
      </c>
      <c r="D19" s="10"/>
      <c r="F19" s="26" t="s">
        <v>297</v>
      </c>
      <c r="G19" s="26"/>
      <c r="H19" s="26"/>
    </row>
    <row r="20" spans="1:15">
      <c r="A20" s="9">
        <v>0.5</v>
      </c>
      <c r="C20" s="10"/>
      <c r="G20" s="26"/>
      <c r="H20" s="26"/>
    </row>
    <row r="21" spans="1:15">
      <c r="A21" s="9">
        <v>0.52083333333333304</v>
      </c>
      <c r="B21" s="9"/>
      <c r="F21" s="26" t="s">
        <v>295</v>
      </c>
      <c r="G21" s="26"/>
      <c r="H21" s="26"/>
      <c r="I21" s="26" t="s">
        <v>40</v>
      </c>
    </row>
    <row r="22" spans="1:15">
      <c r="A22" s="9">
        <v>0.54166666666666696</v>
      </c>
      <c r="B22" s="25" t="s">
        <v>474</v>
      </c>
      <c r="C22" s="8" t="s">
        <v>479</v>
      </c>
      <c r="E22" s="8" t="s">
        <v>481</v>
      </c>
      <c r="F22" s="26"/>
      <c r="G22" s="26" t="s">
        <v>297</v>
      </c>
      <c r="H22" s="26"/>
      <c r="I22" s="26"/>
    </row>
    <row r="23" spans="1:15">
      <c r="A23" s="9">
        <v>0.5625</v>
      </c>
      <c r="B23" s="25" t="s">
        <v>474</v>
      </c>
      <c r="F23" s="26"/>
      <c r="H23" s="26"/>
      <c r="I23" s="26"/>
      <c r="O23" s="5"/>
    </row>
    <row r="24" spans="1:15">
      <c r="A24" s="9">
        <v>0.58333333333333304</v>
      </c>
      <c r="B24" s="10"/>
      <c r="F24" s="26"/>
      <c r="G24" s="26" t="s">
        <v>295</v>
      </c>
      <c r="H24" s="26"/>
      <c r="I24" s="26"/>
      <c r="O24" s="5"/>
    </row>
    <row r="25" spans="1:15">
      <c r="A25" s="9">
        <v>0.60416666666666696</v>
      </c>
      <c r="B25" s="10"/>
      <c r="F25" s="26"/>
      <c r="G25" s="26"/>
      <c r="H25" s="26"/>
      <c r="I25" s="26"/>
      <c r="O25" s="5"/>
    </row>
    <row r="26" spans="1:15" ht="52.2">
      <c r="A26" s="9">
        <v>0.625</v>
      </c>
      <c r="B26" s="10"/>
      <c r="E26" s="8" t="s">
        <v>484</v>
      </c>
      <c r="F26" s="27" t="s">
        <v>302</v>
      </c>
      <c r="G26" s="26"/>
      <c r="H26" s="26"/>
      <c r="I26" s="26"/>
    </row>
    <row r="27" spans="1:15">
      <c r="A27" s="9">
        <v>0.64583333333333304</v>
      </c>
      <c r="B27" s="10"/>
      <c r="G27" s="26"/>
      <c r="H27" s="26"/>
      <c r="I27" s="26"/>
    </row>
    <row r="28" spans="1:15">
      <c r="A28" s="9">
        <v>0.66666666666666696</v>
      </c>
      <c r="G28" s="26"/>
      <c r="H28" s="26"/>
      <c r="I28" s="26"/>
      <c r="J28" s="26" t="s">
        <v>40</v>
      </c>
    </row>
    <row r="29" spans="1:15" ht="34.799999999999997">
      <c r="A29" s="9">
        <v>0.6875</v>
      </c>
      <c r="F29" s="25" t="s">
        <v>258</v>
      </c>
      <c r="G29" s="26"/>
      <c r="H29" s="26"/>
      <c r="I29" s="26"/>
      <c r="J29" s="26"/>
    </row>
    <row r="30" spans="1:15">
      <c r="A30" s="9">
        <v>0.70833333333333304</v>
      </c>
      <c r="G30" s="26" t="s">
        <v>297</v>
      </c>
      <c r="H30" s="26"/>
      <c r="I30" s="26"/>
      <c r="J30" s="26" t="s">
        <v>40</v>
      </c>
    </row>
    <row r="31" spans="1:15" s="5" customFormat="1">
      <c r="A31" s="9">
        <v>0.72916666666666696</v>
      </c>
      <c r="B31" s="9"/>
      <c r="C31" s="8"/>
      <c r="D31" s="10"/>
      <c r="E31" s="10"/>
      <c r="F31" s="10"/>
      <c r="G31" s="10"/>
      <c r="H31" s="28"/>
      <c r="I31" s="26"/>
      <c r="J31" s="26"/>
      <c r="K31" s="10"/>
      <c r="L31" s="10"/>
      <c r="M31" s="8"/>
      <c r="N31"/>
    </row>
    <row r="32" spans="1:15" s="5" customFormat="1">
      <c r="A32" s="9">
        <v>0.75</v>
      </c>
      <c r="B32" s="5" t="s">
        <v>476</v>
      </c>
      <c r="C32" s="8"/>
      <c r="D32" s="10"/>
      <c r="E32" s="10"/>
      <c r="F32" s="10"/>
      <c r="G32" s="10"/>
      <c r="H32" s="26" t="s">
        <v>297</v>
      </c>
      <c r="I32" s="26"/>
      <c r="J32" s="26"/>
      <c r="K32" s="10"/>
      <c r="L32" s="10"/>
      <c r="M32" s="8"/>
    </row>
    <row r="33" spans="1:13" s="5" customFormat="1">
      <c r="A33" s="9">
        <v>0.77083333333333304</v>
      </c>
      <c r="B33" s="5" t="s">
        <v>478</v>
      </c>
      <c r="C33" s="10"/>
      <c r="D33" s="10"/>
      <c r="E33" s="10"/>
      <c r="F33" s="10"/>
      <c r="G33" s="10"/>
      <c r="H33" s="10"/>
      <c r="I33" s="26"/>
      <c r="J33" s="26"/>
      <c r="K33" s="10"/>
      <c r="L33" s="10"/>
      <c r="M33" s="8"/>
    </row>
    <row r="34" spans="1:13" s="5" customFormat="1">
      <c r="A34" s="9">
        <v>0.79166666666666696</v>
      </c>
      <c r="B34" s="25" t="s">
        <v>475</v>
      </c>
      <c r="C34" s="10"/>
      <c r="D34" s="10"/>
      <c r="E34" s="10"/>
      <c r="F34" s="10"/>
      <c r="G34" s="10"/>
      <c r="H34" s="10"/>
      <c r="I34" s="26"/>
      <c r="J34" s="26"/>
      <c r="K34" s="10"/>
      <c r="L34" s="10"/>
      <c r="M34" s="8"/>
    </row>
    <row r="35" spans="1:13" s="5" customFormat="1">
      <c r="A35" s="9">
        <v>0.8125</v>
      </c>
      <c r="B35" s="10"/>
      <c r="C35" s="10"/>
      <c r="D35" s="10"/>
      <c r="E35" s="10"/>
      <c r="F35" s="10"/>
      <c r="G35" s="10"/>
      <c r="H35" s="10"/>
      <c r="I35" s="26"/>
      <c r="J35" s="26"/>
      <c r="K35" s="10"/>
      <c r="L35" s="10"/>
      <c r="M35" s="8"/>
    </row>
    <row r="36" spans="1:13" s="5" customFormat="1">
      <c r="A36" s="9">
        <v>0.83333333333333304</v>
      </c>
      <c r="B36" s="10"/>
      <c r="C36" s="10"/>
      <c r="D36" s="10"/>
      <c r="E36" s="10"/>
      <c r="F36" s="10"/>
      <c r="G36" s="10"/>
      <c r="H36" s="10"/>
      <c r="I36" s="26"/>
      <c r="J36" s="26"/>
      <c r="K36" s="10"/>
      <c r="L36" s="10"/>
      <c r="M36" s="8"/>
    </row>
    <row r="37" spans="1:13" s="5" customFormat="1">
      <c r="A37" s="9">
        <v>0.85416666666666696</v>
      </c>
      <c r="B37" s="25" t="s">
        <v>475</v>
      </c>
      <c r="C37" s="10"/>
      <c r="D37" s="10"/>
      <c r="E37" s="10"/>
      <c r="F37" s="10"/>
      <c r="G37" s="10"/>
      <c r="H37" s="10"/>
      <c r="I37" s="26"/>
      <c r="J37" s="26"/>
      <c r="K37" s="10"/>
      <c r="L37" s="10"/>
      <c r="M37" s="8"/>
    </row>
    <row r="38" spans="1:13" ht="34.799999999999997">
      <c r="A38" s="9">
        <v>0.875</v>
      </c>
      <c r="C38" s="25" t="s">
        <v>480</v>
      </c>
      <c r="E38" s="8" t="s">
        <v>485</v>
      </c>
      <c r="I38" s="26"/>
      <c r="J38" s="26"/>
    </row>
    <row r="39" spans="1:13">
      <c r="A39" s="9">
        <v>0.89583333333333304</v>
      </c>
      <c r="C39" s="8" t="s">
        <v>261</v>
      </c>
      <c r="E39" s="8" t="s">
        <v>43</v>
      </c>
      <c r="I39" s="26"/>
      <c r="J39" s="26"/>
    </row>
    <row r="40" spans="1:13">
      <c r="A40" s="9">
        <v>0.91666666666666596</v>
      </c>
      <c r="C40" s="8" t="s">
        <v>261</v>
      </c>
      <c r="I40" s="26" t="s">
        <v>39</v>
      </c>
      <c r="J40" s="26"/>
    </row>
    <row r="41" spans="1:13">
      <c r="A41" s="9">
        <v>0.9375</v>
      </c>
      <c r="C41" s="8" t="s">
        <v>261</v>
      </c>
      <c r="J41" s="26"/>
      <c r="L41" s="26" t="s">
        <v>40</v>
      </c>
    </row>
    <row r="42" spans="1:13">
      <c r="A42" s="9">
        <v>0.95833333333333304</v>
      </c>
      <c r="B42" s="8" t="s">
        <v>469</v>
      </c>
      <c r="C42" s="8" t="s">
        <v>261</v>
      </c>
      <c r="J42" s="26"/>
      <c r="L42" s="26"/>
    </row>
    <row r="43" spans="1:13">
      <c r="A43" s="9">
        <v>0.97916666666666596</v>
      </c>
      <c r="B43" s="8" t="s">
        <v>469</v>
      </c>
      <c r="C43" s="8" t="s">
        <v>261</v>
      </c>
      <c r="E43" s="8" t="s">
        <v>43</v>
      </c>
      <c r="J43" s="26"/>
      <c r="L43" s="26" t="s">
        <v>40</v>
      </c>
    </row>
    <row r="44" spans="1:13">
      <c r="A44" s="9">
        <v>1</v>
      </c>
      <c r="B44" s="10" t="s">
        <v>477</v>
      </c>
      <c r="C44" s="8" t="s">
        <v>261</v>
      </c>
      <c r="D44" s="10"/>
      <c r="E44" s="10"/>
      <c r="J44" s="26"/>
      <c r="L44" s="26"/>
    </row>
    <row r="45" spans="1:13">
      <c r="A45" s="9">
        <v>1.0208333333333299</v>
      </c>
      <c r="B45" s="10" t="s">
        <v>423</v>
      </c>
      <c r="J45" s="26" t="s">
        <v>39</v>
      </c>
      <c r="L45" s="26"/>
    </row>
    <row r="46" spans="1:13">
      <c r="A46" s="9">
        <v>1.0416666666666701</v>
      </c>
      <c r="B46" s="10" t="s">
        <v>423</v>
      </c>
      <c r="J46" s="26"/>
      <c r="L46" s="26"/>
    </row>
    <row r="47" spans="1:13">
      <c r="A47" s="9">
        <v>1.0625</v>
      </c>
      <c r="B47" s="10" t="s">
        <v>423</v>
      </c>
      <c r="J47" s="26" t="s">
        <v>39</v>
      </c>
      <c r="L47" s="26"/>
    </row>
    <row r="48" spans="1:13">
      <c r="A48" s="9">
        <v>1.0833333333333299</v>
      </c>
      <c r="B48" s="10" t="s">
        <v>423</v>
      </c>
      <c r="L48" s="26"/>
    </row>
    <row r="49" spans="1:13">
      <c r="A49" s="9">
        <v>1.1041666666666701</v>
      </c>
      <c r="B49" s="10" t="s">
        <v>423</v>
      </c>
      <c r="L49" s="26"/>
    </row>
    <row r="50" spans="1:13" ht="34.799999999999997">
      <c r="A50" s="9">
        <v>1.125</v>
      </c>
      <c r="B50" s="10" t="s">
        <v>423</v>
      </c>
      <c r="L50" s="26"/>
      <c r="M50" s="25" t="s">
        <v>346</v>
      </c>
    </row>
    <row r="51" spans="1:13">
      <c r="A51" s="9">
        <v>1.1458333333333299</v>
      </c>
      <c r="B51" s="10" t="s">
        <v>423</v>
      </c>
      <c r="L51" s="26"/>
    </row>
    <row r="52" spans="1:13" ht="34.799999999999997">
      <c r="A52" s="9">
        <v>1.1666666666666701</v>
      </c>
      <c r="B52" s="10" t="s">
        <v>423</v>
      </c>
      <c r="G52" s="25" t="s">
        <v>294</v>
      </c>
      <c r="L52" s="26"/>
    </row>
    <row r="53" spans="1:13">
      <c r="A53" s="9">
        <v>1.1875</v>
      </c>
      <c r="B53" s="10" t="s">
        <v>423</v>
      </c>
      <c r="L53" s="26" t="s">
        <v>39</v>
      </c>
    </row>
    <row r="54" spans="1:13">
      <c r="A54" s="9">
        <v>1.2083333333333299</v>
      </c>
      <c r="B54" s="10" t="s">
        <v>423</v>
      </c>
      <c r="L54" s="26"/>
    </row>
    <row r="55" spans="1:13">
      <c r="A55" s="9">
        <v>1.2291666666666701</v>
      </c>
      <c r="B55" s="10" t="s">
        <v>423</v>
      </c>
      <c r="L55" s="26" t="s">
        <v>39</v>
      </c>
    </row>
    <row r="56" spans="1:13">
      <c r="A56" s="9">
        <v>1.25</v>
      </c>
      <c r="B56" s="59"/>
    </row>
    <row r="57" spans="1:13">
      <c r="A57" s="9">
        <v>1.2708333333333299</v>
      </c>
      <c r="B57" s="9"/>
    </row>
    <row r="58" spans="1:13">
      <c r="A58" s="9">
        <v>1.2916666666666701</v>
      </c>
      <c r="B58" s="9"/>
    </row>
    <row r="59" spans="1:13">
      <c r="A59" s="9"/>
      <c r="B59" s="9"/>
    </row>
    <row r="70" spans="5:13">
      <c r="L70" s="11" t="s">
        <v>34</v>
      </c>
    </row>
    <row r="72" spans="5:13">
      <c r="L72" s="8" t="s">
        <v>46</v>
      </c>
      <c r="M72" s="29" t="s">
        <v>45</v>
      </c>
    </row>
    <row r="73" spans="5:13">
      <c r="L73" s="8" t="s">
        <v>47</v>
      </c>
      <c r="M73" s="30" t="s">
        <v>44</v>
      </c>
    </row>
    <row r="74" spans="5:13">
      <c r="L74" s="8" t="s">
        <v>34</v>
      </c>
      <c r="M74" s="31" t="s">
        <v>257</v>
      </c>
    </row>
    <row r="77" spans="5:13" ht="34.799999999999997">
      <c r="H77" s="25" t="s">
        <v>420</v>
      </c>
      <c r="I77" s="25"/>
      <c r="J77" s="25" t="s">
        <v>419</v>
      </c>
      <c r="L77" s="8" t="s">
        <v>418</v>
      </c>
      <c r="M77" s="8" t="s">
        <v>37</v>
      </c>
    </row>
    <row r="78" spans="5:13" ht="34.799999999999997">
      <c r="H78" s="25" t="s">
        <v>421</v>
      </c>
      <c r="I78" s="25"/>
      <c r="J78" s="25" t="s">
        <v>422</v>
      </c>
      <c r="L78" s="8" t="s">
        <v>418</v>
      </c>
      <c r="M78" s="8" t="s">
        <v>280</v>
      </c>
    </row>
    <row r="80" spans="5:13">
      <c r="E80" s="8" t="s">
        <v>429</v>
      </c>
      <c r="L80" s="8" t="s">
        <v>427</v>
      </c>
    </row>
    <row r="81" spans="5:13">
      <c r="L81" s="8" t="s">
        <v>426</v>
      </c>
    </row>
    <row r="82" spans="5:13">
      <c r="L82" s="8" t="s">
        <v>425</v>
      </c>
      <c r="M82" s="29" t="s">
        <v>424</v>
      </c>
    </row>
    <row r="83" spans="5:13">
      <c r="L83" s="8" t="s">
        <v>43</v>
      </c>
      <c r="M83" s="29" t="s">
        <v>259</v>
      </c>
    </row>
    <row r="84" spans="5:13">
      <c r="L84" s="8" t="s">
        <v>462</v>
      </c>
      <c r="M84" s="29" t="s">
        <v>461</v>
      </c>
    </row>
    <row r="88" spans="5:13">
      <c r="L88" s="8" t="s">
        <v>428</v>
      </c>
    </row>
    <row r="92" spans="5:13">
      <c r="E92" s="8" t="s">
        <v>443</v>
      </c>
      <c r="L92" s="8" t="s">
        <v>444</v>
      </c>
    </row>
    <row r="93" spans="5:13">
      <c r="E93" s="8" t="s">
        <v>447</v>
      </c>
    </row>
    <row r="94" spans="5:13">
      <c r="E94" s="8" t="s">
        <v>446</v>
      </c>
      <c r="L94" s="8" t="s">
        <v>445</v>
      </c>
    </row>
    <row r="95" spans="5:13">
      <c r="E95" s="8" t="s">
        <v>448</v>
      </c>
      <c r="L95" s="8" t="s">
        <v>449</v>
      </c>
    </row>
  </sheetData>
  <phoneticPr fontId="2" type="noConversion"/>
  <hyperlinks>
    <hyperlink ref="M73" r:id="rId1" xr:uid="{F86E6A72-F17C-4A1A-A6EE-3205B9BF30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5CE8-7D36-4293-ABD4-A7E7A2242795}">
  <sheetPr codeName="Sheet4"/>
  <dimension ref="A1:AK205"/>
  <sheetViews>
    <sheetView topLeftCell="A170" zoomScaleNormal="100" workbookViewId="0">
      <selection activeCell="E183" sqref="E183"/>
    </sheetView>
  </sheetViews>
  <sheetFormatPr defaultColWidth="12.5" defaultRowHeight="17.399999999999999"/>
  <cols>
    <col min="7" max="7" width="14.09765625" bestFit="1" customWidth="1"/>
  </cols>
  <sheetData>
    <row r="1" spans="1:37" s="4" customFormat="1">
      <c r="A1"/>
      <c r="D1" s="2" t="s">
        <v>52</v>
      </c>
      <c r="E1" s="2"/>
      <c r="F1" s="2" t="s">
        <v>2</v>
      </c>
      <c r="G1" s="2" t="s">
        <v>51</v>
      </c>
      <c r="I1"/>
      <c r="J1"/>
      <c r="K1"/>
    </row>
    <row r="2" spans="1:37">
      <c r="D2" s="2">
        <f>(365/7*5)-(15/7*5)</f>
        <v>250</v>
      </c>
      <c r="E2" s="2">
        <f>365/7</f>
        <v>52.142857142857146</v>
      </c>
      <c r="F2" s="2">
        <f>D2/12</f>
        <v>20.833333333333332</v>
      </c>
      <c r="G2" s="2">
        <f>D2/E2</f>
        <v>4.7945205479452051</v>
      </c>
      <c r="I2">
        <f>A4</f>
        <v>1.618034</v>
      </c>
      <c r="J2">
        <f>I2*I2</f>
        <v>2.6180340251559997</v>
      </c>
      <c r="K2" s="4">
        <f>J2*I2</f>
        <v>4.2360680658592624</v>
      </c>
      <c r="L2">
        <f>K2*I2</f>
        <v>6.854102156874526</v>
      </c>
    </row>
    <row r="4" spans="1:37" s="36" customFormat="1">
      <c r="A4" s="38">
        <v>1.618034</v>
      </c>
      <c r="G4" s="38">
        <v>1.6180000000000001</v>
      </c>
    </row>
    <row r="5" spans="1:37" s="4" customFormat="1">
      <c r="A5" s="2">
        <f>1/12</f>
        <v>8.3333333333333329E-2</v>
      </c>
      <c r="B5" s="2">
        <v>1</v>
      </c>
      <c r="C5" s="2">
        <v>15</v>
      </c>
      <c r="D5" s="2">
        <v>180</v>
      </c>
      <c r="E5" s="7">
        <v>1380</v>
      </c>
      <c r="F5" s="2" t="s">
        <v>50</v>
      </c>
      <c r="G5" s="2">
        <f>A5</f>
        <v>8.3333333333333329E-2</v>
      </c>
      <c r="H5" s="2">
        <f>B5</f>
        <v>1</v>
      </c>
      <c r="I5" s="2">
        <f>C5</f>
        <v>15</v>
      </c>
      <c r="J5" s="2">
        <f>D5</f>
        <v>180</v>
      </c>
      <c r="K5" s="7">
        <f>E5</f>
        <v>1380</v>
      </c>
      <c r="L5" s="2" t="s">
        <v>50</v>
      </c>
      <c r="M5" s="2"/>
      <c r="Q5" s="7"/>
      <c r="R5" s="2"/>
      <c r="S5" s="7"/>
      <c r="W5" s="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23">
        <f t="shared" ref="A6:A18" si="0">$E6*($E$5/A$5)</f>
        <v>7.5033989839447983</v>
      </c>
      <c r="B6" s="23">
        <f t="shared" ref="B6:B23" si="1">$E6*($E$5/B$5)</f>
        <v>0.62528324866206653</v>
      </c>
      <c r="C6" s="23">
        <f t="shared" ref="C6:C30" si="2">$E6*($E$5/C$5)</f>
        <v>4.1685549910804434E-2</v>
      </c>
      <c r="D6">
        <f t="shared" ref="D6:D33" si="3">$E6*($E$5/D$5)</f>
        <v>3.4737958259003698E-3</v>
      </c>
      <c r="E6">
        <f t="shared" ref="E6:E20" si="4">E7/$A$4</f>
        <v>4.5310380337830908E-4</v>
      </c>
      <c r="F6" s="2"/>
      <c r="G6">
        <f t="shared" ref="G6:G18" si="5">$K6*($K$5/G$5)</f>
        <v>9.2747111695111091</v>
      </c>
      <c r="H6">
        <f t="shared" ref="H6:H26" si="6">$K6*($K$5/H$5)</f>
        <v>0.77289259745925909</v>
      </c>
      <c r="I6">
        <f t="shared" ref="I6:I26" si="7">$K6*($K$5/I$5)</f>
        <v>5.1526173163950605E-2</v>
      </c>
      <c r="J6">
        <f t="shared" ref="J6:J33" si="8">$K6*($K$5/J$5)</f>
        <v>4.2938477636625507E-3</v>
      </c>
      <c r="K6">
        <f t="shared" ref="K6:K20" si="9">K7/$A$4</f>
        <v>5.6006709960815877E-4</v>
      </c>
      <c r="L6" s="8"/>
      <c r="M6" s="8"/>
      <c r="Q6" s="11"/>
      <c r="R6" s="8"/>
      <c r="S6" s="11"/>
      <c r="W6" s="11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>
      <c r="A7" s="1">
        <f t="shared" si="0"/>
        <v>12.140754671588137</v>
      </c>
      <c r="B7" s="23">
        <f t="shared" si="1"/>
        <v>1.011729555965678</v>
      </c>
      <c r="C7" s="23">
        <f t="shared" si="2"/>
        <v>6.7448637064378536E-2</v>
      </c>
      <c r="D7">
        <f t="shared" si="3"/>
        <v>5.6207197553648789E-3</v>
      </c>
      <c r="E7" s="1">
        <f>E8/$A$4</f>
        <v>7.3313735939541894E-4</v>
      </c>
      <c r="F7">
        <f>1/E5</f>
        <v>7.246376811594203E-4</v>
      </c>
      <c r="G7">
        <f t="shared" si="5"/>
        <v>15.006798012448737</v>
      </c>
      <c r="H7">
        <f t="shared" si="6"/>
        <v>1.2505665010373948</v>
      </c>
      <c r="I7">
        <f t="shared" si="7"/>
        <v>8.3371100069159654E-2</v>
      </c>
      <c r="J7">
        <f t="shared" si="8"/>
        <v>6.9475916724299714E-3</v>
      </c>
      <c r="K7">
        <f t="shared" si="9"/>
        <v>9.0620760944738754E-4</v>
      </c>
      <c r="L7" s="8"/>
      <c r="M7" s="8"/>
      <c r="Q7" s="11"/>
      <c r="R7" s="8"/>
      <c r="S7" s="11"/>
      <c r="W7" s="11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>
      <c r="A8" s="23">
        <f t="shared" si="0"/>
        <v>19.644153844288443</v>
      </c>
      <c r="B8" s="23">
        <f t="shared" si="1"/>
        <v>1.6370128203573702</v>
      </c>
      <c r="C8" s="23">
        <f t="shared" si="2"/>
        <v>0.10913418802382467</v>
      </c>
      <c r="D8">
        <f t="shared" si="3"/>
        <v>9.0945156686520565E-3</v>
      </c>
      <c r="E8">
        <f>E9/$A$4</f>
        <v>1.1862411741720073E-3</v>
      </c>
      <c r="G8">
        <f t="shared" si="5"/>
        <v>24.281509415274478</v>
      </c>
      <c r="H8">
        <f t="shared" si="6"/>
        <v>2.0234591179395398</v>
      </c>
      <c r="I8">
        <f t="shared" si="7"/>
        <v>0.13489727452930267</v>
      </c>
      <c r="J8">
        <f t="shared" si="8"/>
        <v>1.1241439544108556E-2</v>
      </c>
      <c r="K8">
        <f t="shared" si="9"/>
        <v>1.4662747231445942E-3</v>
      </c>
      <c r="L8" s="8"/>
      <c r="M8" s="8"/>
      <c r="Q8" s="11"/>
      <c r="R8" s="8"/>
      <c r="S8" s="11"/>
      <c r="W8" s="11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>
      <c r="A9" s="23">
        <f t="shared" si="0"/>
        <v>31.784908821289402</v>
      </c>
      <c r="B9" s="23">
        <f t="shared" si="1"/>
        <v>2.648742401774117</v>
      </c>
      <c r="C9" s="23">
        <f t="shared" si="2"/>
        <v>0.17658282678494114</v>
      </c>
      <c r="D9">
        <f t="shared" si="3"/>
        <v>1.4715235565411761E-2</v>
      </c>
      <c r="E9">
        <f t="shared" si="4"/>
        <v>1.9193785520102296E-3</v>
      </c>
      <c r="G9">
        <f t="shared" si="5"/>
        <v>39.288307805234226</v>
      </c>
      <c r="H9">
        <f t="shared" si="6"/>
        <v>3.2740256504361853</v>
      </c>
      <c r="I9">
        <f t="shared" si="7"/>
        <v>0.2182683766957457</v>
      </c>
      <c r="J9">
        <f t="shared" si="8"/>
        <v>1.8189031391312144E-2</v>
      </c>
      <c r="K9">
        <f t="shared" si="9"/>
        <v>2.3724823553885402E-3</v>
      </c>
      <c r="L9" s="8"/>
      <c r="M9" s="8"/>
      <c r="Q9" s="11"/>
      <c r="R9" s="8"/>
      <c r="S9" s="11"/>
      <c r="W9" s="11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>
      <c r="A10" s="1">
        <f t="shared" si="0"/>
        <v>51.429063159746178</v>
      </c>
      <c r="B10" s="23">
        <f t="shared" si="1"/>
        <v>4.2857552633121818</v>
      </c>
      <c r="C10" s="23">
        <f t="shared" si="2"/>
        <v>0.28571701755414541</v>
      </c>
      <c r="D10">
        <f t="shared" si="3"/>
        <v>2.3809751462845453E-2</v>
      </c>
      <c r="E10" s="1">
        <f t="shared" si="4"/>
        <v>3.1056197560233199E-3</v>
      </c>
      <c r="G10">
        <f t="shared" si="5"/>
        <v>63.569817831334348</v>
      </c>
      <c r="H10">
        <f t="shared" si="6"/>
        <v>5.2974848192778623</v>
      </c>
      <c r="I10">
        <f t="shared" si="7"/>
        <v>0.35316565461852417</v>
      </c>
      <c r="J10">
        <f t="shared" si="8"/>
        <v>2.9430471218210349E-2</v>
      </c>
      <c r="K10">
        <f t="shared" si="9"/>
        <v>3.8387571154187409E-3</v>
      </c>
      <c r="L10" s="8"/>
      <c r="M10" s="8"/>
      <c r="Q10" s="11"/>
      <c r="R10" s="8"/>
      <c r="S10" s="11"/>
      <c r="W10" s="11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>
      <c r="A11" s="23">
        <f t="shared" si="0"/>
        <v>83.213972780616757</v>
      </c>
      <c r="B11" s="23">
        <f t="shared" si="1"/>
        <v>6.9344977317180625</v>
      </c>
      <c r="C11" s="23">
        <f t="shared" si="2"/>
        <v>0.46229984878120417</v>
      </c>
      <c r="D11">
        <f t="shared" si="3"/>
        <v>3.8524987398433685E-2</v>
      </c>
      <c r="E11">
        <f t="shared" si="4"/>
        <v>5.0249983563174366E-3</v>
      </c>
      <c r="G11">
        <f t="shared" si="5"/>
        <v>102.85812662490524</v>
      </c>
      <c r="H11">
        <f t="shared" si="6"/>
        <v>8.571510552075436</v>
      </c>
      <c r="I11">
        <f t="shared" si="7"/>
        <v>0.57143403680502913</v>
      </c>
      <c r="J11">
        <f t="shared" si="8"/>
        <v>4.7619503067085761E-2</v>
      </c>
      <c r="K11">
        <f t="shared" si="9"/>
        <v>6.211239530489447E-3</v>
      </c>
      <c r="L11" s="8"/>
      <c r="M11" s="8"/>
      <c r="Q11" s="11"/>
      <c r="R11" s="8"/>
      <c r="S11" s="11"/>
      <c r="W11" s="11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>
      <c r="A12" s="23">
        <f t="shared" si="0"/>
        <v>134.64303723411246</v>
      </c>
      <c r="B12" s="23">
        <f t="shared" si="1"/>
        <v>11.220253102842705</v>
      </c>
      <c r="C12" s="23">
        <f t="shared" si="2"/>
        <v>0.74801687352284696</v>
      </c>
      <c r="D12">
        <f t="shared" si="3"/>
        <v>6.2334739460237244E-2</v>
      </c>
      <c r="E12">
        <f t="shared" si="4"/>
        <v>8.1306181904657274E-3</v>
      </c>
      <c r="G12">
        <f t="shared" si="5"/>
        <v>166.42794605540192</v>
      </c>
      <c r="H12">
        <f t="shared" si="6"/>
        <v>13.868995504616827</v>
      </c>
      <c r="I12">
        <f t="shared" si="7"/>
        <v>0.92459970030778837</v>
      </c>
      <c r="J12">
        <f t="shared" si="8"/>
        <v>7.7049975025649045E-2</v>
      </c>
      <c r="K12">
        <f t="shared" si="9"/>
        <v>1.0049996742475961E-2</v>
      </c>
      <c r="L12" s="8"/>
      <c r="M12" s="8"/>
      <c r="Q12" s="11"/>
      <c r="R12" s="8"/>
      <c r="S12" s="11"/>
      <c r="W12" s="11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>
      <c r="A13" s="23">
        <f t="shared" si="0"/>
        <v>217.85701210805988</v>
      </c>
      <c r="B13" s="23">
        <f t="shared" si="1"/>
        <v>18.15475100900499</v>
      </c>
      <c r="C13" s="23">
        <f t="shared" si="2"/>
        <v>1.210316733933666</v>
      </c>
      <c r="D13">
        <f>$E13*($E$5/D$5)</f>
        <v>0.1008597278278055</v>
      </c>
      <c r="E13">
        <f>E14/$A$4</f>
        <v>1.3155616673192021E-2</v>
      </c>
      <c r="G13">
        <f t="shared" si="5"/>
        <v>269.28607526780615</v>
      </c>
      <c r="H13">
        <f t="shared" si="6"/>
        <v>22.440506272317183</v>
      </c>
      <c r="I13">
        <f t="shared" si="7"/>
        <v>1.4960337514878121</v>
      </c>
      <c r="J13">
        <f t="shared" si="8"/>
        <v>0.12466947929065102</v>
      </c>
      <c r="K13">
        <f t="shared" si="9"/>
        <v>1.6261236429215349E-2</v>
      </c>
      <c r="L13" s="8"/>
      <c r="M13" s="8"/>
      <c r="Q13" s="11"/>
      <c r="R13" s="8"/>
      <c r="S13" s="11"/>
      <c r="W13" s="11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>
      <c r="A14" s="1">
        <f t="shared" si="0"/>
        <v>352.50005272925256</v>
      </c>
      <c r="B14" s="1">
        <f t="shared" si="1"/>
        <v>29.375004394104376</v>
      </c>
      <c r="C14" s="23">
        <f t="shared" si="2"/>
        <v>1.9583336262736251</v>
      </c>
      <c r="D14">
        <f t="shared" si="3"/>
        <v>0.16319446885613545</v>
      </c>
      <c r="E14" s="1">
        <f t="shared" si="4"/>
        <v>2.1286235068191578E-2</v>
      </c>
      <c r="F14">
        <f>1/1380*30</f>
        <v>2.1739130434782608E-2</v>
      </c>
      <c r="G14">
        <f t="shared" si="5"/>
        <v>435.71402550986943</v>
      </c>
      <c r="H14">
        <f t="shared" si="6"/>
        <v>36.309502125822455</v>
      </c>
      <c r="I14">
        <f t="shared" si="7"/>
        <v>2.4206334750548302</v>
      </c>
      <c r="J14">
        <f t="shared" si="8"/>
        <v>0.20171945625456919</v>
      </c>
      <c r="K14">
        <f t="shared" si="9"/>
        <v>2.6311233424509025E-2</v>
      </c>
      <c r="M14" s="8"/>
      <c r="Q14" s="11"/>
      <c r="R14" s="8"/>
      <c r="S14" s="11"/>
      <c r="W14" s="11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>
      <c r="A15" s="23">
        <f t="shared" si="0"/>
        <v>570.35707031772336</v>
      </c>
      <c r="B15" s="23">
        <f t="shared" si="1"/>
        <v>47.529755859810287</v>
      </c>
      <c r="C15" s="23">
        <f t="shared" si="2"/>
        <v>3.1686503906540189</v>
      </c>
      <c r="D15">
        <f t="shared" si="3"/>
        <v>0.26405419922116824</v>
      </c>
      <c r="E15">
        <f t="shared" si="4"/>
        <v>3.4441852072326293E-2</v>
      </c>
      <c r="G15">
        <f t="shared" si="5"/>
        <v>705.00010755183609</v>
      </c>
      <c r="H15">
        <f t="shared" si="6"/>
        <v>58.750008962653006</v>
      </c>
      <c r="I15">
        <f t="shared" si="7"/>
        <v>3.9166672641768669</v>
      </c>
      <c r="J15">
        <f t="shared" si="8"/>
        <v>0.32638893868140562</v>
      </c>
      <c r="K15">
        <f t="shared" si="9"/>
        <v>4.2572470262792032E-2</v>
      </c>
    </row>
    <row r="16" spans="1:37">
      <c r="A16" s="23">
        <f t="shared" si="0"/>
        <v>922.85713191446735</v>
      </c>
      <c r="B16" s="23">
        <f t="shared" si="1"/>
        <v>76.904760992872269</v>
      </c>
      <c r="C16" s="23">
        <f t="shared" si="2"/>
        <v>5.1269840661914854</v>
      </c>
      <c r="D16">
        <f t="shared" si="3"/>
        <v>0.42724867218262375</v>
      </c>
      <c r="E16">
        <f t="shared" si="4"/>
        <v>5.5728087675994402E-2</v>
      </c>
      <c r="G16">
        <f t="shared" si="5"/>
        <v>1140.7141440225275</v>
      </c>
      <c r="H16">
        <f t="shared" si="6"/>
        <v>95.059512001877295</v>
      </c>
      <c r="I16">
        <f t="shared" si="7"/>
        <v>6.3373008001251527</v>
      </c>
      <c r="J16">
        <f t="shared" si="8"/>
        <v>0.52810840001042947</v>
      </c>
      <c r="K16">
        <f t="shared" si="9"/>
        <v>6.8883704349186448E-2</v>
      </c>
    </row>
    <row r="17" spans="1:36">
      <c r="A17" s="23">
        <f t="shared" si="0"/>
        <v>1493.2142165800933</v>
      </c>
      <c r="B17" s="23">
        <f t="shared" si="1"/>
        <v>124.4345180483411</v>
      </c>
      <c r="C17" s="23">
        <f t="shared" si="2"/>
        <v>8.295634536556074</v>
      </c>
      <c r="D17">
        <f t="shared" si="3"/>
        <v>0.6913028780463395</v>
      </c>
      <c r="E17">
        <f t="shared" si="4"/>
        <v>9.016994061473993E-2</v>
      </c>
      <c r="G17">
        <f t="shared" si="5"/>
        <v>1845.7142693093463</v>
      </c>
      <c r="H17">
        <f t="shared" si="6"/>
        <v>153.80952244244551</v>
      </c>
      <c r="I17">
        <f t="shared" si="7"/>
        <v>10.2539681628297</v>
      </c>
      <c r="J17">
        <f t="shared" si="8"/>
        <v>0.85449734690247514</v>
      </c>
      <c r="K17">
        <f t="shared" si="9"/>
        <v>0.11145617568293154</v>
      </c>
    </row>
    <row r="18" spans="1:36">
      <c r="A18" s="23">
        <f t="shared" si="0"/>
        <v>2416.0713717099547</v>
      </c>
      <c r="B18" s="1">
        <f t="shared" si="1"/>
        <v>201.33928097582955</v>
      </c>
      <c r="C18" s="23">
        <f t="shared" si="2"/>
        <v>13.42261873172197</v>
      </c>
      <c r="D18">
        <f t="shared" si="3"/>
        <v>1.1185515609768308</v>
      </c>
      <c r="E18" s="1">
        <f t="shared" si="4"/>
        <v>0.1458980296926301</v>
      </c>
      <c r="G18">
        <f t="shared" si="5"/>
        <v>2986.4284420276786</v>
      </c>
      <c r="H18">
        <f t="shared" si="6"/>
        <v>248.86903683563989</v>
      </c>
      <c r="I18">
        <f t="shared" si="7"/>
        <v>16.591269122375991</v>
      </c>
      <c r="J18">
        <f t="shared" si="8"/>
        <v>1.3826057601979995</v>
      </c>
      <c r="K18">
        <f t="shared" si="9"/>
        <v>0.18033988176495644</v>
      </c>
      <c r="W18" s="1"/>
    </row>
    <row r="19" spans="1:36">
      <c r="A19" s="23">
        <f>$E19*($E$5/A$5)</f>
        <v>3909.2856258533448</v>
      </c>
      <c r="B19" s="23">
        <f t="shared" si="1"/>
        <v>325.77380215444538</v>
      </c>
      <c r="C19" s="23">
        <f t="shared" si="2"/>
        <v>21.718253476963028</v>
      </c>
      <c r="D19">
        <f t="shared" si="3"/>
        <v>1.8098544564135857</v>
      </c>
      <c r="E19">
        <f t="shared" si="4"/>
        <v>0.23606797257568507</v>
      </c>
      <c r="G19">
        <f>$K19*($K$5/G$5)</f>
        <v>4832.1427577678132</v>
      </c>
      <c r="H19">
        <f t="shared" si="6"/>
        <v>402.67856314731773</v>
      </c>
      <c r="I19">
        <f t="shared" si="7"/>
        <v>26.845237543154518</v>
      </c>
      <c r="J19">
        <f t="shared" si="8"/>
        <v>2.23710312859621</v>
      </c>
      <c r="K19">
        <f t="shared" si="9"/>
        <v>0.29179606025167953</v>
      </c>
    </row>
    <row r="20" spans="1:36">
      <c r="A20" s="23"/>
      <c r="B20" s="23">
        <f t="shared" si="1"/>
        <v>527.11308819516591</v>
      </c>
      <c r="C20" s="23">
        <f t="shared" si="2"/>
        <v>35.140872546344397</v>
      </c>
      <c r="D20">
        <f t="shared" si="3"/>
        <v>2.9284060455286998</v>
      </c>
      <c r="E20">
        <f t="shared" si="4"/>
        <v>0.38196600593852603</v>
      </c>
      <c r="F20" s="1"/>
      <c r="H20">
        <f t="shared" si="6"/>
        <v>651.54760624350718</v>
      </c>
      <c r="I20">
        <f t="shared" si="7"/>
        <v>43.436507082900476</v>
      </c>
      <c r="J20">
        <f t="shared" si="8"/>
        <v>3.6197089235750401</v>
      </c>
      <c r="K20" s="23">
        <f t="shared" si="9"/>
        <v>0.47213594655326607</v>
      </c>
    </row>
    <row r="21" spans="1:36">
      <c r="A21" s="23"/>
      <c r="B21" s="23">
        <f t="shared" si="1"/>
        <v>852.88689854477718</v>
      </c>
      <c r="C21" s="23">
        <f t="shared" si="2"/>
        <v>56.859126569651806</v>
      </c>
      <c r="D21">
        <f t="shared" si="3"/>
        <v>4.7382605474709845</v>
      </c>
      <c r="E21">
        <f>E22/$A$4</f>
        <v>0.61803398445273705</v>
      </c>
      <c r="H21">
        <f t="shared" si="6"/>
        <v>1054.2261795206068</v>
      </c>
      <c r="I21">
        <f t="shared" si="7"/>
        <v>70.281745301373789</v>
      </c>
      <c r="J21">
        <f t="shared" si="8"/>
        <v>5.8568121084478157</v>
      </c>
      <c r="K21">
        <f>K22/$A$4</f>
        <v>0.76393201414536727</v>
      </c>
      <c r="W21" s="1"/>
    </row>
    <row r="22" spans="1:36">
      <c r="A22">
        <v>1</v>
      </c>
      <c r="B22" s="1">
        <f t="shared" si="1"/>
        <v>1380</v>
      </c>
      <c r="C22" s="1">
        <f t="shared" si="2"/>
        <v>92</v>
      </c>
      <c r="D22" s="1">
        <f t="shared" si="3"/>
        <v>7.666666666666667</v>
      </c>
      <c r="E22" s="1">
        <v>1</v>
      </c>
      <c r="G22">
        <f>K22*6</f>
        <v>7.4164078354541108</v>
      </c>
      <c r="H22">
        <f t="shared" si="6"/>
        <v>1705.7738021544455</v>
      </c>
      <c r="I22">
        <f t="shared" si="7"/>
        <v>113.71825347696303</v>
      </c>
      <c r="J22">
        <f t="shared" si="8"/>
        <v>9.4765211230802535</v>
      </c>
      <c r="K22">
        <f>E22+E19</f>
        <v>1.2360679725756851</v>
      </c>
    </row>
    <row r="23" spans="1:36">
      <c r="A23">
        <v>2</v>
      </c>
      <c r="B23" s="23">
        <f t="shared" si="1"/>
        <v>2760</v>
      </c>
      <c r="C23" s="23">
        <f t="shared" si="2"/>
        <v>184</v>
      </c>
      <c r="D23">
        <f t="shared" si="3"/>
        <v>15.333333333333334</v>
      </c>
      <c r="E23">
        <v>2</v>
      </c>
      <c r="G23">
        <f t="shared" ref="G23:G34" si="10">K23*6</f>
        <v>14.291796035631155</v>
      </c>
      <c r="H23">
        <f t="shared" si="6"/>
        <v>3287.1130881951658</v>
      </c>
      <c r="I23">
        <f t="shared" si="7"/>
        <v>219.14087254634438</v>
      </c>
      <c r="J23">
        <f t="shared" si="8"/>
        <v>18.261739378862032</v>
      </c>
      <c r="K23">
        <f>E23+E20</f>
        <v>2.3819660059385259</v>
      </c>
    </row>
    <row r="24" spans="1:36">
      <c r="A24">
        <v>3</v>
      </c>
      <c r="B24" s="23">
        <f>$E24*($E$5/B$5)</f>
        <v>4140</v>
      </c>
      <c r="C24" s="23">
        <f t="shared" si="2"/>
        <v>276</v>
      </c>
      <c r="D24">
        <f t="shared" si="3"/>
        <v>23</v>
      </c>
      <c r="E24">
        <v>3</v>
      </c>
      <c r="G24">
        <f t="shared" si="10"/>
        <v>21.708203906716424</v>
      </c>
      <c r="H24">
        <f t="shared" si="6"/>
        <v>4992.8868985447771</v>
      </c>
      <c r="I24">
        <f t="shared" si="7"/>
        <v>332.85912656965183</v>
      </c>
      <c r="J24">
        <f t="shared" si="8"/>
        <v>27.738260547470986</v>
      </c>
      <c r="K24" s="1">
        <f>E24+E21</f>
        <v>3.6180339844527372</v>
      </c>
      <c r="W24" s="1"/>
      <c r="AJ24" s="1"/>
    </row>
    <row r="25" spans="1:36">
      <c r="A25">
        <v>5</v>
      </c>
      <c r="B25" s="23"/>
      <c r="C25" s="23">
        <f t="shared" si="2"/>
        <v>460</v>
      </c>
      <c r="D25">
        <f t="shared" si="3"/>
        <v>38.333333333333336</v>
      </c>
      <c r="E25">
        <v>5</v>
      </c>
      <c r="F25">
        <f t="shared" ref="F25:F26" si="11">E25/$G$2</f>
        <v>1.0428571428571429</v>
      </c>
      <c r="G25">
        <f t="shared" si="10"/>
        <v>36</v>
      </c>
      <c r="H25">
        <f t="shared" si="6"/>
        <v>8280</v>
      </c>
      <c r="I25">
        <f t="shared" si="7"/>
        <v>552</v>
      </c>
      <c r="J25">
        <f t="shared" si="8"/>
        <v>46</v>
      </c>
      <c r="K25">
        <f t="shared" ref="K25:K27" si="12">E25+E22</f>
        <v>6</v>
      </c>
    </row>
    <row r="26" spans="1:36">
      <c r="A26">
        <v>8</v>
      </c>
      <c r="B26" s="23"/>
      <c r="C26" s="23">
        <f t="shared" si="2"/>
        <v>736</v>
      </c>
      <c r="D26" s="1">
        <f t="shared" si="3"/>
        <v>61.333333333333336</v>
      </c>
      <c r="E26" s="1">
        <v>8</v>
      </c>
      <c r="F26">
        <f t="shared" si="11"/>
        <v>1.6685714285714286</v>
      </c>
      <c r="G26">
        <f t="shared" si="10"/>
        <v>60</v>
      </c>
      <c r="H26">
        <f t="shared" si="6"/>
        <v>13800</v>
      </c>
      <c r="I26">
        <f t="shared" si="7"/>
        <v>920</v>
      </c>
      <c r="J26">
        <f t="shared" si="8"/>
        <v>76.666666666666671</v>
      </c>
      <c r="K26">
        <f t="shared" si="12"/>
        <v>10</v>
      </c>
    </row>
    <row r="27" spans="1:36">
      <c r="A27">
        <v>13</v>
      </c>
      <c r="C27" s="23">
        <f t="shared" si="2"/>
        <v>1196</v>
      </c>
      <c r="D27">
        <f t="shared" si="3"/>
        <v>99.666666666666671</v>
      </c>
      <c r="E27">
        <v>13</v>
      </c>
      <c r="F27">
        <f>E27/$G$2</f>
        <v>2.7114285714285717</v>
      </c>
      <c r="G27">
        <f t="shared" si="10"/>
        <v>96</v>
      </c>
      <c r="H27">
        <f>$K27*($K$5/H$5)</f>
        <v>22080</v>
      </c>
      <c r="I27">
        <f>$K27*($K$5/I$5)</f>
        <v>1472</v>
      </c>
      <c r="J27">
        <f t="shared" si="8"/>
        <v>122.66666666666667</v>
      </c>
      <c r="K27">
        <f t="shared" si="12"/>
        <v>16</v>
      </c>
      <c r="L27">
        <f t="shared" ref="L27:L37" si="13">K27/$G$2</f>
        <v>3.3371428571428572</v>
      </c>
      <c r="W27" s="1"/>
      <c r="AJ27" s="1"/>
    </row>
    <row r="28" spans="1:36">
      <c r="A28">
        <v>21</v>
      </c>
      <c r="C28" s="23">
        <f t="shared" si="2"/>
        <v>1932</v>
      </c>
      <c r="D28">
        <f t="shared" si="3"/>
        <v>161</v>
      </c>
      <c r="E28">
        <v>21</v>
      </c>
      <c r="F28">
        <f t="shared" ref="F28:F37" si="14">E28/$G$2</f>
        <v>4.3800000000000008</v>
      </c>
      <c r="G28">
        <f t="shared" si="10"/>
        <v>156</v>
      </c>
      <c r="J28">
        <f t="shared" si="8"/>
        <v>199.33333333333334</v>
      </c>
      <c r="K28" s="1">
        <f>E28+E25</f>
        <v>26</v>
      </c>
      <c r="L28">
        <f t="shared" si="13"/>
        <v>5.4228571428571435</v>
      </c>
    </row>
    <row r="29" spans="1:36">
      <c r="A29">
        <f>A28+A27</f>
        <v>34</v>
      </c>
      <c r="C29" s="23">
        <f t="shared" si="2"/>
        <v>3128</v>
      </c>
      <c r="D29">
        <f t="shared" si="3"/>
        <v>260.66666666666669</v>
      </c>
      <c r="E29">
        <f>E28+E27</f>
        <v>34</v>
      </c>
      <c r="F29">
        <f>E29/$G$2</f>
        <v>7.0914285714285716</v>
      </c>
      <c r="G29">
        <f t="shared" si="10"/>
        <v>252</v>
      </c>
      <c r="J29">
        <f t="shared" si="8"/>
        <v>322</v>
      </c>
      <c r="K29">
        <f t="shared" ref="K29:K37" si="15">E29+E26</f>
        <v>42</v>
      </c>
      <c r="L29">
        <f t="shared" si="13"/>
        <v>8.7600000000000016</v>
      </c>
    </row>
    <row r="30" spans="1:36">
      <c r="A30">
        <f t="shared" ref="A30:A38" si="16">A29+A28</f>
        <v>55</v>
      </c>
      <c r="C30" s="23">
        <f t="shared" si="2"/>
        <v>5060</v>
      </c>
      <c r="D30" s="1">
        <f t="shared" si="3"/>
        <v>421.66666666666669</v>
      </c>
      <c r="E30" s="1">
        <f t="shared" ref="E30:E38" si="17">E29+E28</f>
        <v>55</v>
      </c>
      <c r="F30">
        <f t="shared" si="14"/>
        <v>11.471428571428572</v>
      </c>
      <c r="G30">
        <v>2584</v>
      </c>
      <c r="J30">
        <f t="shared" si="8"/>
        <v>521.33333333333337</v>
      </c>
      <c r="K30">
        <f>E30+E27</f>
        <v>68</v>
      </c>
      <c r="L30">
        <f t="shared" si="13"/>
        <v>14.182857142857143</v>
      </c>
      <c r="W30" s="1"/>
    </row>
    <row r="31" spans="1:36">
      <c r="A31">
        <f t="shared" si="16"/>
        <v>89</v>
      </c>
      <c r="D31">
        <f t="shared" si="3"/>
        <v>682.33333333333337</v>
      </c>
      <c r="E31">
        <f t="shared" si="17"/>
        <v>89</v>
      </c>
      <c r="F31">
        <f t="shared" si="14"/>
        <v>18.562857142857144</v>
      </c>
      <c r="G31">
        <f t="shared" si="10"/>
        <v>660</v>
      </c>
      <c r="J31">
        <f t="shared" si="8"/>
        <v>843.33333333333337</v>
      </c>
      <c r="K31">
        <f t="shared" si="15"/>
        <v>110</v>
      </c>
      <c r="L31">
        <f t="shared" si="13"/>
        <v>22.942857142857143</v>
      </c>
    </row>
    <row r="32" spans="1:36">
      <c r="A32">
        <f t="shared" si="16"/>
        <v>144</v>
      </c>
      <c r="D32">
        <f t="shared" si="3"/>
        <v>1104</v>
      </c>
      <c r="E32">
        <f t="shared" si="17"/>
        <v>144</v>
      </c>
      <c r="F32">
        <f t="shared" si="14"/>
        <v>30.034285714285716</v>
      </c>
      <c r="G32">
        <f t="shared" si="10"/>
        <v>1068</v>
      </c>
      <c r="J32">
        <f t="shared" si="8"/>
        <v>1364.6666666666667</v>
      </c>
      <c r="K32" s="1">
        <f t="shared" si="15"/>
        <v>178</v>
      </c>
      <c r="L32">
        <f t="shared" si="13"/>
        <v>37.125714285714288</v>
      </c>
      <c r="Q32" s="4"/>
    </row>
    <row r="33" spans="1:35">
      <c r="A33">
        <f t="shared" si="16"/>
        <v>233</v>
      </c>
      <c r="D33">
        <f t="shared" si="3"/>
        <v>1786.3333333333335</v>
      </c>
      <c r="E33">
        <f t="shared" si="17"/>
        <v>233</v>
      </c>
      <c r="F33">
        <f t="shared" si="14"/>
        <v>48.597142857142863</v>
      </c>
      <c r="G33">
        <f t="shared" si="10"/>
        <v>1728</v>
      </c>
      <c r="J33">
        <f t="shared" si="8"/>
        <v>2208</v>
      </c>
      <c r="K33">
        <f t="shared" si="15"/>
        <v>288</v>
      </c>
      <c r="L33">
        <f t="shared" si="13"/>
        <v>60.068571428571431</v>
      </c>
    </row>
    <row r="34" spans="1:35">
      <c r="A34">
        <f t="shared" si="16"/>
        <v>377</v>
      </c>
      <c r="D34">
        <f>$E34*($E$5/D$5)</f>
        <v>2890.3333333333335</v>
      </c>
      <c r="E34" s="1">
        <f t="shared" si="17"/>
        <v>377</v>
      </c>
      <c r="F34">
        <f t="shared" si="14"/>
        <v>78.631428571428572</v>
      </c>
      <c r="G34">
        <f t="shared" si="10"/>
        <v>2796</v>
      </c>
      <c r="J34">
        <f>$K34*($K$5/J$5)</f>
        <v>3572.666666666667</v>
      </c>
      <c r="K34">
        <f t="shared" si="15"/>
        <v>466</v>
      </c>
      <c r="L34">
        <f t="shared" si="13"/>
        <v>97.194285714285726</v>
      </c>
    </row>
    <row r="35" spans="1:35">
      <c r="A35">
        <f t="shared" si="16"/>
        <v>610</v>
      </c>
      <c r="E35">
        <f t="shared" si="17"/>
        <v>610</v>
      </c>
      <c r="F35">
        <f t="shared" si="14"/>
        <v>127.22857142857144</v>
      </c>
      <c r="K35">
        <f t="shared" si="15"/>
        <v>754</v>
      </c>
      <c r="L35">
        <f t="shared" si="13"/>
        <v>157.26285714285714</v>
      </c>
    </row>
    <row r="36" spans="1:35">
      <c r="A36">
        <f t="shared" si="16"/>
        <v>987</v>
      </c>
      <c r="E36">
        <f t="shared" si="17"/>
        <v>987</v>
      </c>
      <c r="F36">
        <f t="shared" si="14"/>
        <v>205.86</v>
      </c>
      <c r="K36" s="1">
        <f t="shared" si="15"/>
        <v>1220</v>
      </c>
      <c r="L36">
        <f t="shared" si="13"/>
        <v>254.45714285714288</v>
      </c>
    </row>
    <row r="37" spans="1:35">
      <c r="A37">
        <f t="shared" si="16"/>
        <v>1597</v>
      </c>
      <c r="E37">
        <f t="shared" si="17"/>
        <v>1597</v>
      </c>
      <c r="F37">
        <f t="shared" si="14"/>
        <v>333.08857142857147</v>
      </c>
      <c r="K37">
        <f t="shared" si="15"/>
        <v>1974</v>
      </c>
      <c r="L37">
        <f t="shared" si="13"/>
        <v>411.72</v>
      </c>
    </row>
    <row r="38" spans="1:35">
      <c r="A38">
        <f t="shared" si="16"/>
        <v>2584</v>
      </c>
      <c r="E38" s="1">
        <f t="shared" si="17"/>
        <v>2584</v>
      </c>
      <c r="F38">
        <f t="shared" ref="F38" si="18">E38/$G$2</f>
        <v>538.94857142857143</v>
      </c>
      <c r="K38" s="1">
        <f t="shared" ref="K38" si="19">E38+E35</f>
        <v>3194</v>
      </c>
      <c r="L38">
        <f t="shared" ref="L38" si="20">K38/$G$2</f>
        <v>666.17714285714294</v>
      </c>
    </row>
    <row r="39" spans="1:35" s="36" customFormat="1">
      <c r="E39" s="37"/>
    </row>
    <row r="40" spans="1:35">
      <c r="A40" t="s">
        <v>0</v>
      </c>
      <c r="B40">
        <v>1</v>
      </c>
      <c r="C40">
        <v>2</v>
      </c>
      <c r="D40">
        <v>3</v>
      </c>
      <c r="E40">
        <v>5</v>
      </c>
      <c r="F40">
        <v>8</v>
      </c>
      <c r="G40">
        <v>13</v>
      </c>
      <c r="H40">
        <v>21</v>
      </c>
      <c r="I40">
        <v>34</v>
      </c>
      <c r="J40">
        <v>55</v>
      </c>
      <c r="K40">
        <v>89</v>
      </c>
      <c r="L40">
        <v>144</v>
      </c>
      <c r="M40">
        <v>233</v>
      </c>
      <c r="N40">
        <v>377</v>
      </c>
      <c r="O40">
        <v>610</v>
      </c>
      <c r="P40">
        <v>987</v>
      </c>
    </row>
    <row r="42" spans="1:35">
      <c r="G42" t="s">
        <v>58</v>
      </c>
      <c r="H42" t="s">
        <v>54</v>
      </c>
      <c r="I42" t="s">
        <v>55</v>
      </c>
      <c r="J42" t="s">
        <v>56</v>
      </c>
      <c r="K42" t="s">
        <v>57</v>
      </c>
      <c r="N42" t="s">
        <v>308</v>
      </c>
      <c r="O42" t="s">
        <v>305</v>
      </c>
      <c r="P42" t="s">
        <v>306</v>
      </c>
      <c r="Q42" t="s">
        <v>307</v>
      </c>
    </row>
    <row r="43" spans="1:35">
      <c r="A43" t="s">
        <v>53</v>
      </c>
      <c r="B43">
        <v>300</v>
      </c>
      <c r="C43">
        <f>B43*20</f>
        <v>6000</v>
      </c>
      <c r="D43">
        <f>C43/5</f>
        <v>1200</v>
      </c>
      <c r="E43" s="4">
        <f>C43/60/5</f>
        <v>20</v>
      </c>
      <c r="G43">
        <f>POWER(H43,1/3)</f>
        <v>19.037782619633031</v>
      </c>
      <c r="H43">
        <f>1380*5</f>
        <v>6900</v>
      </c>
      <c r="I43">
        <f t="shared" ref="I43:I48" si="21">H43/G43</f>
        <v>362.43716707240156</v>
      </c>
      <c r="J43">
        <f t="shared" ref="J43:J48" si="22">I43/G43</f>
        <v>19.037782619633035</v>
      </c>
      <c r="K43">
        <f t="shared" ref="K43:K48" si="23">J43/G43</f>
        <v>1.0000000000000002</v>
      </c>
    </row>
    <row r="44" spans="1:35">
      <c r="A44" t="s">
        <v>48</v>
      </c>
      <c r="B44">
        <v>345</v>
      </c>
      <c r="C44">
        <f>B44*20</f>
        <v>6900</v>
      </c>
      <c r="D44">
        <f t="shared" ref="D44:D45" si="24">C44/5</f>
        <v>1380</v>
      </c>
      <c r="E44" s="4">
        <f>C44/60/5</f>
        <v>23</v>
      </c>
      <c r="G44">
        <f>POWER(H44*6,1/3)</f>
        <v>34.593946839996974</v>
      </c>
      <c r="H44">
        <f>1380*5</f>
        <v>6900</v>
      </c>
      <c r="I44">
        <f t="shared" si="21"/>
        <v>199.45685966142287</v>
      </c>
      <c r="J44">
        <f t="shared" si="22"/>
        <v>5.765657806666165</v>
      </c>
      <c r="K44">
        <f t="shared" si="23"/>
        <v>0.16666666666666674</v>
      </c>
      <c r="N44" t="s">
        <v>309</v>
      </c>
      <c r="O44" t="s">
        <v>310</v>
      </c>
      <c r="AI44" s="1"/>
    </row>
    <row r="45" spans="1:35">
      <c r="A45" t="s">
        <v>49</v>
      </c>
      <c r="B45">
        <v>270</v>
      </c>
      <c r="C45">
        <f>B45*20</f>
        <v>5400</v>
      </c>
      <c r="D45">
        <f t="shared" si="24"/>
        <v>1080</v>
      </c>
      <c r="E45" s="4">
        <f>C45/60/5</f>
        <v>18</v>
      </c>
      <c r="G45">
        <f>POWER(H45*6,1/3)</f>
        <v>20.230662838988817</v>
      </c>
      <c r="H45">
        <f>1380</f>
        <v>1380</v>
      </c>
      <c r="I45">
        <f t="shared" si="21"/>
        <v>68.213286484140539</v>
      </c>
      <c r="J45">
        <f t="shared" si="22"/>
        <v>3.3717771398314711</v>
      </c>
      <c r="K45">
        <f t="shared" si="23"/>
        <v>0.16666666666666674</v>
      </c>
    </row>
    <row r="46" spans="1:35">
      <c r="G46">
        <f>POWER(H46*6,1/3)</f>
        <v>20.230662838988817</v>
      </c>
      <c r="H46">
        <f>1380</f>
        <v>1380</v>
      </c>
      <c r="I46">
        <f t="shared" si="21"/>
        <v>68.213286484140539</v>
      </c>
      <c r="J46">
        <f t="shared" si="22"/>
        <v>3.3717771398314711</v>
      </c>
      <c r="K46">
        <f t="shared" si="23"/>
        <v>0.16666666666666674</v>
      </c>
      <c r="L46">
        <f>K46/G46</f>
        <v>8.2383196236884733E-3</v>
      </c>
      <c r="N46" t="s">
        <v>57</v>
      </c>
      <c r="O46" t="s">
        <v>56</v>
      </c>
      <c r="P46" t="s">
        <v>55</v>
      </c>
      <c r="Q46" t="s">
        <v>311</v>
      </c>
    </row>
    <row r="47" spans="1:35">
      <c r="G47">
        <f>POWER(H47*4,1/3)</f>
        <v>16.868653306034986</v>
      </c>
      <c r="H47">
        <v>1200</v>
      </c>
      <c r="I47">
        <f t="shared" si="21"/>
        <v>71.13786608980125</v>
      </c>
      <c r="J47">
        <f t="shared" si="22"/>
        <v>4.2171633265087456</v>
      </c>
      <c r="K47">
        <f t="shared" si="23"/>
        <v>0.24999999999999994</v>
      </c>
      <c r="L47">
        <f>K47/G47</f>
        <v>1.482038876870859E-2</v>
      </c>
      <c r="N47">
        <v>1</v>
      </c>
      <c r="O47">
        <v>10</v>
      </c>
      <c r="P47">
        <v>120</v>
      </c>
      <c r="Q47" t="s">
        <v>1</v>
      </c>
      <c r="AI47" s="1"/>
    </row>
    <row r="48" spans="1:35">
      <c r="F48" t="s">
        <v>59</v>
      </c>
      <c r="G48">
        <v>30</v>
      </c>
      <c r="H48">
        <f>1380</f>
        <v>1380</v>
      </c>
      <c r="I48">
        <f t="shared" si="21"/>
        <v>46</v>
      </c>
      <c r="J48">
        <f t="shared" si="22"/>
        <v>1.5333333333333334</v>
      </c>
      <c r="K48">
        <f t="shared" si="23"/>
        <v>5.1111111111111114E-2</v>
      </c>
      <c r="L48">
        <f>K48/G48</f>
        <v>1.7037037037037038E-3</v>
      </c>
      <c r="P48">
        <v>2</v>
      </c>
      <c r="Q48">
        <v>24</v>
      </c>
    </row>
    <row r="50" spans="1:17" s="36" customFormat="1">
      <c r="E50" s="37"/>
    </row>
    <row r="52" spans="1:17">
      <c r="B52" t="s">
        <v>211</v>
      </c>
      <c r="C52" t="s">
        <v>313</v>
      </c>
      <c r="D52" t="s">
        <v>314</v>
      </c>
      <c r="F52" t="s">
        <v>319</v>
      </c>
      <c r="J52" t="s">
        <v>333</v>
      </c>
      <c r="N52" t="s">
        <v>332</v>
      </c>
    </row>
    <row r="53" spans="1:17">
      <c r="B53" t="s">
        <v>211</v>
      </c>
      <c r="C53" t="s">
        <v>320</v>
      </c>
      <c r="D53" t="s">
        <v>321</v>
      </c>
      <c r="F53" t="s">
        <v>319</v>
      </c>
      <c r="G53" t="s">
        <v>322</v>
      </c>
      <c r="I53" t="s">
        <v>318</v>
      </c>
      <c r="J53">
        <v>30</v>
      </c>
      <c r="K53">
        <v>60</v>
      </c>
      <c r="L53">
        <v>90</v>
      </c>
      <c r="N53">
        <v>360</v>
      </c>
      <c r="O53">
        <v>720</v>
      </c>
    </row>
    <row r="54" spans="1:17">
      <c r="A54">
        <v>24</v>
      </c>
      <c r="B54" t="s">
        <v>211</v>
      </c>
      <c r="C54" t="s">
        <v>323</v>
      </c>
      <c r="D54" t="s">
        <v>324</v>
      </c>
      <c r="F54" t="s">
        <v>319</v>
      </c>
      <c r="G54" t="s">
        <v>325</v>
      </c>
      <c r="I54" t="s">
        <v>314</v>
      </c>
      <c r="J54">
        <v>30</v>
      </c>
      <c r="K54">
        <v>60</v>
      </c>
      <c r="L54">
        <v>90</v>
      </c>
      <c r="N54">
        <v>690</v>
      </c>
      <c r="O54">
        <v>1380</v>
      </c>
    </row>
    <row r="55" spans="1:17" ht="69.599999999999994">
      <c r="A55">
        <v>21</v>
      </c>
      <c r="B55" t="s">
        <v>1</v>
      </c>
      <c r="C55" t="s">
        <v>317</v>
      </c>
      <c r="D55" t="s">
        <v>326</v>
      </c>
      <c r="F55" t="s">
        <v>341</v>
      </c>
      <c r="G55" s="6" t="s">
        <v>330</v>
      </c>
      <c r="I55" s="6" t="s">
        <v>327</v>
      </c>
      <c r="J55">
        <v>30</v>
      </c>
      <c r="K55">
        <v>60</v>
      </c>
      <c r="L55">
        <v>90</v>
      </c>
      <c r="N55">
        <f>1380*6</f>
        <v>8280</v>
      </c>
    </row>
    <row r="56" spans="1:17">
      <c r="A56">
        <v>21</v>
      </c>
      <c r="B56" t="s">
        <v>1</v>
      </c>
      <c r="C56" t="s">
        <v>328</v>
      </c>
      <c r="D56" t="s">
        <v>329</v>
      </c>
      <c r="F56" t="s">
        <v>319</v>
      </c>
      <c r="G56" t="s">
        <v>331</v>
      </c>
      <c r="I56" t="s">
        <v>1</v>
      </c>
      <c r="J56">
        <v>20</v>
      </c>
      <c r="K56">
        <v>42</v>
      </c>
      <c r="L56">
        <v>63</v>
      </c>
      <c r="N56" t="s">
        <v>334</v>
      </c>
      <c r="O56" t="s">
        <v>335</v>
      </c>
    </row>
    <row r="57" spans="1:17">
      <c r="I57" t="s">
        <v>52</v>
      </c>
    </row>
    <row r="59" spans="1:17" s="36" customFormat="1">
      <c r="A59" s="38" t="s">
        <v>349</v>
      </c>
      <c r="E59" s="37"/>
    </row>
    <row r="60" spans="1:17">
      <c r="L60" s="1"/>
      <c r="M60" s="1"/>
      <c r="N60" s="1"/>
      <c r="O60" s="1"/>
      <c r="P60" s="1"/>
      <c r="Q60" s="1"/>
    </row>
    <row r="61" spans="1:17">
      <c r="A61" s="2">
        <f>1/12</f>
        <v>8.3333333333333329E-2</v>
      </c>
      <c r="B61" s="2">
        <f>1/6</f>
        <v>0.16666666666666666</v>
      </c>
      <c r="C61" s="2">
        <v>1</v>
      </c>
      <c r="D61" s="2">
        <v>15</v>
      </c>
      <c r="E61" s="2">
        <v>180</v>
      </c>
      <c r="F61" s="7">
        <v>1380</v>
      </c>
      <c r="G61" s="7"/>
      <c r="H61" t="s">
        <v>211</v>
      </c>
      <c r="I61" t="s">
        <v>1</v>
      </c>
      <c r="J61" t="s">
        <v>51</v>
      </c>
      <c r="K61" t="s">
        <v>2</v>
      </c>
      <c r="M61" s="1"/>
      <c r="N61" s="1"/>
      <c r="O61" s="1"/>
      <c r="P61" s="1"/>
      <c r="Q61" s="1"/>
    </row>
    <row r="62" spans="1:17">
      <c r="A62" s="23">
        <f t="shared" ref="A62:A91" si="25">H62/$A$61</f>
        <v>126</v>
      </c>
      <c r="B62" s="23">
        <f t="shared" ref="B62:B91" si="26">H62/$B$61</f>
        <v>63</v>
      </c>
      <c r="C62" s="23">
        <f t="shared" ref="C62:C91" si="27">H62/$C$61</f>
        <v>10.5</v>
      </c>
      <c r="D62" s="23">
        <f t="shared" ref="D62:D91" si="28">H62/$D$61</f>
        <v>0.7</v>
      </c>
      <c r="E62" s="23">
        <f t="shared" ref="E62:E91" si="29">H62/$E$61</f>
        <v>5.8333333333333334E-2</v>
      </c>
      <c r="F62" s="23">
        <f t="shared" ref="F62:F91" si="30">H62/$F$61</f>
        <v>7.6086956521739134E-3</v>
      </c>
      <c r="G62" s="41">
        <v>1</v>
      </c>
      <c r="H62" s="23">
        <v>10.5</v>
      </c>
    </row>
    <row r="63" spans="1:17">
      <c r="A63" s="23">
        <f t="shared" si="25"/>
        <v>252</v>
      </c>
      <c r="B63" s="23">
        <f t="shared" si="26"/>
        <v>126</v>
      </c>
      <c r="C63" s="23">
        <f t="shared" si="27"/>
        <v>21</v>
      </c>
      <c r="D63" s="23">
        <f t="shared" si="28"/>
        <v>1.4</v>
      </c>
      <c r="E63" s="23">
        <f t="shared" si="29"/>
        <v>0.11666666666666667</v>
      </c>
      <c r="F63" s="23">
        <f t="shared" si="30"/>
        <v>1.5217391304347827E-2</v>
      </c>
      <c r="G63" s="23">
        <v>2</v>
      </c>
      <c r="H63" s="23">
        <f>H62*2</f>
        <v>21</v>
      </c>
    </row>
    <row r="64" spans="1:17">
      <c r="A64" s="23">
        <f t="shared" si="25"/>
        <v>378</v>
      </c>
      <c r="B64" s="23">
        <f t="shared" si="26"/>
        <v>189</v>
      </c>
      <c r="C64" s="23">
        <f t="shared" si="27"/>
        <v>31.5</v>
      </c>
      <c r="D64" s="23">
        <f t="shared" si="28"/>
        <v>2.1</v>
      </c>
      <c r="E64" s="23">
        <f t="shared" si="29"/>
        <v>0.17499999999999999</v>
      </c>
      <c r="F64" s="23">
        <f t="shared" si="30"/>
        <v>2.2826086956521739E-2</v>
      </c>
      <c r="G64" s="23">
        <v>3</v>
      </c>
      <c r="H64" s="23">
        <f>H62*3</f>
        <v>31.5</v>
      </c>
    </row>
    <row r="65" spans="1:11">
      <c r="A65" s="23">
        <f t="shared" si="25"/>
        <v>504</v>
      </c>
      <c r="B65" s="23">
        <f t="shared" si="26"/>
        <v>252</v>
      </c>
      <c r="C65" s="23">
        <f t="shared" si="27"/>
        <v>42</v>
      </c>
      <c r="D65" s="23">
        <f t="shared" si="28"/>
        <v>2.8</v>
      </c>
      <c r="E65" s="23">
        <f t="shared" si="29"/>
        <v>0.23333333333333334</v>
      </c>
      <c r="F65" s="23">
        <f t="shared" si="30"/>
        <v>3.0434782608695653E-2</v>
      </c>
      <c r="G65" s="23">
        <v>4</v>
      </c>
      <c r="H65" s="23">
        <f>H62*4</f>
        <v>42</v>
      </c>
      <c r="J65">
        <f>756/1.618/1.618</f>
        <v>288.77843665438718</v>
      </c>
    </row>
    <row r="66" spans="1:11">
      <c r="A66" s="23">
        <f t="shared" si="25"/>
        <v>756</v>
      </c>
      <c r="B66" s="23">
        <f t="shared" si="26"/>
        <v>378</v>
      </c>
      <c r="C66" s="23">
        <f t="shared" si="27"/>
        <v>63</v>
      </c>
      <c r="D66" s="23">
        <f t="shared" si="28"/>
        <v>4.2</v>
      </c>
      <c r="E66" s="23">
        <f t="shared" si="29"/>
        <v>0.35</v>
      </c>
      <c r="F66" s="23">
        <f t="shared" si="30"/>
        <v>4.5652173913043478E-2</v>
      </c>
      <c r="G66" s="23">
        <v>6</v>
      </c>
      <c r="H66" s="23">
        <f>H62*6</f>
        <v>63</v>
      </c>
    </row>
    <row r="67" spans="1:11">
      <c r="A67" s="23">
        <f t="shared" si="25"/>
        <v>1512</v>
      </c>
      <c r="B67" s="23">
        <f t="shared" si="26"/>
        <v>756</v>
      </c>
      <c r="C67" s="23">
        <f t="shared" si="27"/>
        <v>126</v>
      </c>
      <c r="D67" s="23">
        <f t="shared" si="28"/>
        <v>8.4</v>
      </c>
      <c r="E67" s="23">
        <f t="shared" si="29"/>
        <v>0.7</v>
      </c>
      <c r="F67" s="23">
        <f t="shared" si="30"/>
        <v>9.1304347826086957E-2</v>
      </c>
      <c r="G67" s="23">
        <v>12</v>
      </c>
      <c r="H67" s="23">
        <f>H62*12</f>
        <v>126</v>
      </c>
    </row>
    <row r="68" spans="1:11">
      <c r="A68" s="23">
        <f t="shared" si="25"/>
        <v>1500</v>
      </c>
      <c r="B68" s="23">
        <f t="shared" si="26"/>
        <v>750</v>
      </c>
      <c r="C68" s="23">
        <f t="shared" si="27"/>
        <v>125</v>
      </c>
      <c r="D68" s="23">
        <f t="shared" si="28"/>
        <v>8.3333333333333339</v>
      </c>
      <c r="E68" s="23">
        <f t="shared" si="29"/>
        <v>0.69444444444444442</v>
      </c>
      <c r="F68" s="23">
        <f t="shared" si="30"/>
        <v>9.0579710144927536E-2</v>
      </c>
      <c r="G68" s="42">
        <v>1</v>
      </c>
      <c r="H68" s="23">
        <v>125</v>
      </c>
    </row>
    <row r="69" spans="1:11">
      <c r="A69" s="23">
        <f t="shared" si="25"/>
        <v>3000</v>
      </c>
      <c r="B69" s="23">
        <f t="shared" si="26"/>
        <v>1500</v>
      </c>
      <c r="C69" s="23">
        <f t="shared" si="27"/>
        <v>250</v>
      </c>
      <c r="D69" s="23">
        <f t="shared" si="28"/>
        <v>16.666666666666668</v>
      </c>
      <c r="E69" s="23">
        <f t="shared" si="29"/>
        <v>1.3888888888888888</v>
      </c>
      <c r="F69" s="23">
        <f t="shared" si="30"/>
        <v>0.18115942028985507</v>
      </c>
      <c r="G69" s="23">
        <v>2</v>
      </c>
      <c r="H69" s="23">
        <f>H68*2</f>
        <v>250</v>
      </c>
    </row>
    <row r="70" spans="1:11">
      <c r="A70" s="23">
        <f t="shared" si="25"/>
        <v>4500</v>
      </c>
      <c r="B70" s="23">
        <f t="shared" si="26"/>
        <v>2250</v>
      </c>
      <c r="C70" s="23">
        <f t="shared" si="27"/>
        <v>375</v>
      </c>
      <c r="D70" s="23">
        <f t="shared" si="28"/>
        <v>25</v>
      </c>
      <c r="E70" s="23">
        <f t="shared" si="29"/>
        <v>2.0833333333333335</v>
      </c>
      <c r="F70" s="23">
        <f t="shared" si="30"/>
        <v>0.27173913043478259</v>
      </c>
      <c r="G70" s="23">
        <v>3</v>
      </c>
      <c r="H70" s="23">
        <f>H68*3</f>
        <v>375</v>
      </c>
    </row>
    <row r="71" spans="1:11">
      <c r="A71" s="23">
        <f t="shared" si="25"/>
        <v>6000</v>
      </c>
      <c r="B71" s="23">
        <f t="shared" si="26"/>
        <v>3000</v>
      </c>
      <c r="C71" s="23">
        <f t="shared" si="27"/>
        <v>500</v>
      </c>
      <c r="D71" s="23">
        <f t="shared" si="28"/>
        <v>33.333333333333336</v>
      </c>
      <c r="E71" s="23">
        <f t="shared" si="29"/>
        <v>2.7777777777777777</v>
      </c>
      <c r="F71" s="23">
        <f t="shared" si="30"/>
        <v>0.36231884057971014</v>
      </c>
      <c r="G71" s="23">
        <v>4</v>
      </c>
      <c r="H71" s="23">
        <f>H68*4</f>
        <v>500</v>
      </c>
    </row>
    <row r="72" spans="1:11">
      <c r="A72" s="23">
        <f t="shared" si="25"/>
        <v>9000</v>
      </c>
      <c r="B72" s="23">
        <f t="shared" si="26"/>
        <v>4500</v>
      </c>
      <c r="C72" s="23">
        <f t="shared" si="27"/>
        <v>750</v>
      </c>
      <c r="D72" s="23">
        <f t="shared" si="28"/>
        <v>50</v>
      </c>
      <c r="E72" s="23">
        <f t="shared" si="29"/>
        <v>4.166666666666667</v>
      </c>
      <c r="F72" s="23">
        <f t="shared" si="30"/>
        <v>0.54347826086956519</v>
      </c>
      <c r="G72" s="23">
        <v>6</v>
      </c>
      <c r="H72" s="23">
        <f>H68*6</f>
        <v>750</v>
      </c>
    </row>
    <row r="73" spans="1:11">
      <c r="A73" s="23">
        <f t="shared" si="25"/>
        <v>18000</v>
      </c>
      <c r="B73" s="23">
        <f t="shared" si="26"/>
        <v>9000</v>
      </c>
      <c r="C73" s="23">
        <f t="shared" si="27"/>
        <v>1500</v>
      </c>
      <c r="D73" s="23">
        <f t="shared" si="28"/>
        <v>100</v>
      </c>
      <c r="E73" s="23">
        <f t="shared" si="29"/>
        <v>8.3333333333333339</v>
      </c>
      <c r="F73" s="23">
        <f t="shared" si="30"/>
        <v>1.0869565217391304</v>
      </c>
      <c r="G73" s="23">
        <v>12</v>
      </c>
      <c r="H73" s="23">
        <f>H68*12</f>
        <v>1500</v>
      </c>
    </row>
    <row r="74" spans="1:11">
      <c r="A74" s="23">
        <f t="shared" si="25"/>
        <v>18000</v>
      </c>
      <c r="B74" s="23">
        <f t="shared" si="26"/>
        <v>9000</v>
      </c>
      <c r="C74" s="40">
        <f t="shared" si="27"/>
        <v>1500</v>
      </c>
      <c r="D74" s="23">
        <f t="shared" si="28"/>
        <v>100</v>
      </c>
      <c r="E74" s="23">
        <f t="shared" si="29"/>
        <v>8.3333333333333339</v>
      </c>
      <c r="F74" s="23">
        <f t="shared" si="30"/>
        <v>1.0869565217391304</v>
      </c>
      <c r="G74" s="43">
        <v>1</v>
      </c>
      <c r="H74" s="23">
        <v>1500</v>
      </c>
      <c r="I74">
        <f t="shared" ref="I74:I85" si="31">H74/$F$61</f>
        <v>1.0869565217391304</v>
      </c>
    </row>
    <row r="75" spans="1:11">
      <c r="A75" s="23">
        <f t="shared" si="25"/>
        <v>36000</v>
      </c>
      <c r="B75" s="23">
        <f t="shared" si="26"/>
        <v>18000</v>
      </c>
      <c r="C75" s="23">
        <f t="shared" si="27"/>
        <v>3000</v>
      </c>
      <c r="D75" s="23">
        <f t="shared" si="28"/>
        <v>200</v>
      </c>
      <c r="E75" s="23">
        <f t="shared" si="29"/>
        <v>16.666666666666668</v>
      </c>
      <c r="F75" s="23">
        <f t="shared" si="30"/>
        <v>2.1739130434782608</v>
      </c>
      <c r="G75" s="23">
        <v>2</v>
      </c>
      <c r="H75" s="23">
        <f>H74*2</f>
        <v>3000</v>
      </c>
      <c r="I75">
        <f t="shared" si="31"/>
        <v>2.1739130434782608</v>
      </c>
    </row>
    <row r="76" spans="1:11">
      <c r="A76" s="23">
        <f t="shared" si="25"/>
        <v>54000</v>
      </c>
      <c r="B76" s="23">
        <f t="shared" si="26"/>
        <v>27000</v>
      </c>
      <c r="C76" s="23">
        <f t="shared" si="27"/>
        <v>4500</v>
      </c>
      <c r="D76" s="23">
        <f t="shared" si="28"/>
        <v>300</v>
      </c>
      <c r="E76" s="23">
        <f t="shared" si="29"/>
        <v>25</v>
      </c>
      <c r="F76" s="23">
        <f t="shared" si="30"/>
        <v>3.2608695652173911</v>
      </c>
      <c r="G76" s="23">
        <v>3</v>
      </c>
      <c r="H76" s="23">
        <f>H74*3</f>
        <v>4500</v>
      </c>
      <c r="I76">
        <f t="shared" si="31"/>
        <v>3.2608695652173911</v>
      </c>
    </row>
    <row r="77" spans="1:11">
      <c r="A77" s="23">
        <f t="shared" si="25"/>
        <v>72000</v>
      </c>
      <c r="B77" s="23">
        <f t="shared" si="26"/>
        <v>36000</v>
      </c>
      <c r="C77" s="23">
        <f t="shared" si="27"/>
        <v>6000</v>
      </c>
      <c r="D77" s="23">
        <f t="shared" si="28"/>
        <v>400</v>
      </c>
      <c r="E77" s="23">
        <f t="shared" si="29"/>
        <v>33.333333333333336</v>
      </c>
      <c r="F77" s="23">
        <f t="shared" si="30"/>
        <v>4.3478260869565215</v>
      </c>
      <c r="G77" s="23">
        <v>4</v>
      </c>
      <c r="H77" s="23">
        <f>H74*4</f>
        <v>6000</v>
      </c>
      <c r="I77">
        <f t="shared" si="31"/>
        <v>4.3478260869565215</v>
      </c>
    </row>
    <row r="78" spans="1:11">
      <c r="A78" s="23">
        <f t="shared" si="25"/>
        <v>108000</v>
      </c>
      <c r="B78" s="23">
        <f t="shared" si="26"/>
        <v>54000</v>
      </c>
      <c r="C78" s="23">
        <f t="shared" si="27"/>
        <v>9000</v>
      </c>
      <c r="D78" s="23">
        <f t="shared" si="28"/>
        <v>600</v>
      </c>
      <c r="E78" s="23">
        <f t="shared" si="29"/>
        <v>50</v>
      </c>
      <c r="F78" s="23">
        <f t="shared" si="30"/>
        <v>6.5217391304347823</v>
      </c>
      <c r="G78" s="23">
        <v>6</v>
      </c>
      <c r="H78" s="23">
        <f>H74*6</f>
        <v>9000</v>
      </c>
      <c r="I78">
        <f t="shared" si="31"/>
        <v>6.5217391304347823</v>
      </c>
    </row>
    <row r="79" spans="1:11">
      <c r="A79" s="23">
        <f t="shared" si="25"/>
        <v>216000</v>
      </c>
      <c r="B79" s="23">
        <f t="shared" si="26"/>
        <v>108000</v>
      </c>
      <c r="C79" s="23">
        <f t="shared" si="27"/>
        <v>18000</v>
      </c>
      <c r="D79" s="23">
        <f t="shared" si="28"/>
        <v>1200</v>
      </c>
      <c r="E79" s="23">
        <f t="shared" si="29"/>
        <v>100</v>
      </c>
      <c r="F79" s="23">
        <f t="shared" si="30"/>
        <v>13.043478260869565</v>
      </c>
      <c r="G79" s="23">
        <v>12</v>
      </c>
      <c r="H79" s="23">
        <f>H74*12</f>
        <v>18000</v>
      </c>
      <c r="I79">
        <f t="shared" si="31"/>
        <v>13.043478260869565</v>
      </c>
    </row>
    <row r="80" spans="1:11">
      <c r="A80" s="23">
        <f t="shared" si="25"/>
        <v>216000</v>
      </c>
      <c r="B80" s="23">
        <f t="shared" si="26"/>
        <v>108000</v>
      </c>
      <c r="C80" s="23">
        <f t="shared" si="27"/>
        <v>18000</v>
      </c>
      <c r="D80" s="23">
        <f t="shared" si="28"/>
        <v>1200</v>
      </c>
      <c r="E80" s="23">
        <f t="shared" si="29"/>
        <v>100</v>
      </c>
      <c r="F80" s="23">
        <f t="shared" si="30"/>
        <v>13.043478260869565</v>
      </c>
      <c r="G80" s="44">
        <v>1</v>
      </c>
      <c r="H80" s="23">
        <v>18000</v>
      </c>
      <c r="I80">
        <f t="shared" si="31"/>
        <v>13.043478260869565</v>
      </c>
      <c r="J80">
        <f>I80/$G$2</f>
        <v>2.7204968944099379</v>
      </c>
      <c r="K80">
        <f>I80/21</f>
        <v>0.6211180124223602</v>
      </c>
    </row>
    <row r="81" spans="1:17">
      <c r="A81" s="23">
        <f t="shared" si="25"/>
        <v>432000</v>
      </c>
      <c r="B81" s="23">
        <f t="shared" si="26"/>
        <v>216000</v>
      </c>
      <c r="C81" s="23">
        <f t="shared" si="27"/>
        <v>36000</v>
      </c>
      <c r="D81" s="23">
        <f t="shared" si="28"/>
        <v>2400</v>
      </c>
      <c r="E81" s="23">
        <f t="shared" si="29"/>
        <v>200</v>
      </c>
      <c r="F81" s="23">
        <f t="shared" si="30"/>
        <v>26.086956521739129</v>
      </c>
      <c r="G81" s="23">
        <v>2</v>
      </c>
      <c r="H81" s="23">
        <f>H80*2</f>
        <v>36000</v>
      </c>
      <c r="I81">
        <f t="shared" si="31"/>
        <v>26.086956521739129</v>
      </c>
      <c r="J81">
        <f t="shared" ref="J81:J91" si="32">I81/$G$2</f>
        <v>5.4409937888198758</v>
      </c>
      <c r="K81">
        <f t="shared" ref="K81:K91" si="33">I81/21</f>
        <v>1.2422360248447204</v>
      </c>
    </row>
    <row r="82" spans="1:17">
      <c r="A82" s="23">
        <f t="shared" si="25"/>
        <v>648000</v>
      </c>
      <c r="B82" s="23">
        <f t="shared" si="26"/>
        <v>324000</v>
      </c>
      <c r="C82" s="23">
        <f t="shared" si="27"/>
        <v>54000</v>
      </c>
      <c r="D82" s="23">
        <f t="shared" si="28"/>
        <v>3600</v>
      </c>
      <c r="E82" s="23">
        <f t="shared" si="29"/>
        <v>300</v>
      </c>
      <c r="F82" s="23">
        <f t="shared" si="30"/>
        <v>39.130434782608695</v>
      </c>
      <c r="G82" s="23">
        <v>3</v>
      </c>
      <c r="H82" s="23">
        <f>H80*3</f>
        <v>54000</v>
      </c>
      <c r="I82">
        <f t="shared" si="31"/>
        <v>39.130434782608695</v>
      </c>
      <c r="J82">
        <f t="shared" si="32"/>
        <v>8.1614906832298146</v>
      </c>
      <c r="K82">
        <f t="shared" si="33"/>
        <v>1.8633540372670807</v>
      </c>
    </row>
    <row r="83" spans="1:17">
      <c r="A83" s="23">
        <f t="shared" si="25"/>
        <v>864000</v>
      </c>
      <c r="B83" s="23">
        <f t="shared" si="26"/>
        <v>432000</v>
      </c>
      <c r="C83" s="23">
        <f t="shared" si="27"/>
        <v>72000</v>
      </c>
      <c r="D83" s="23">
        <f t="shared" si="28"/>
        <v>4800</v>
      </c>
      <c r="E83" s="23">
        <f t="shared" si="29"/>
        <v>400</v>
      </c>
      <c r="F83" s="23">
        <f t="shared" si="30"/>
        <v>52.173913043478258</v>
      </c>
      <c r="G83" s="23">
        <v>4</v>
      </c>
      <c r="H83" s="23">
        <f>H80*4</f>
        <v>72000</v>
      </c>
      <c r="I83">
        <f t="shared" si="31"/>
        <v>52.173913043478258</v>
      </c>
      <c r="J83">
        <f t="shared" si="32"/>
        <v>10.881987577639752</v>
      </c>
      <c r="K83">
        <f t="shared" si="33"/>
        <v>2.4844720496894408</v>
      </c>
    </row>
    <row r="84" spans="1:17">
      <c r="A84" s="23">
        <f t="shared" si="25"/>
        <v>1296000</v>
      </c>
      <c r="B84" s="23">
        <f t="shared" si="26"/>
        <v>648000</v>
      </c>
      <c r="C84" s="23">
        <f t="shared" si="27"/>
        <v>108000</v>
      </c>
      <c r="D84" s="23">
        <f t="shared" si="28"/>
        <v>7200</v>
      </c>
      <c r="E84" s="23">
        <f t="shared" si="29"/>
        <v>600</v>
      </c>
      <c r="F84" s="23">
        <f t="shared" si="30"/>
        <v>78.260869565217391</v>
      </c>
      <c r="G84" s="23">
        <v>6</v>
      </c>
      <c r="H84" s="23">
        <f>H80*6</f>
        <v>108000</v>
      </c>
      <c r="I84">
        <f t="shared" si="31"/>
        <v>78.260869565217391</v>
      </c>
      <c r="J84">
        <f t="shared" si="32"/>
        <v>16.322981366459629</v>
      </c>
      <c r="K84">
        <f t="shared" si="33"/>
        <v>3.7267080745341614</v>
      </c>
      <c r="O84" s="23"/>
    </row>
    <row r="85" spans="1:17">
      <c r="A85" s="23">
        <f t="shared" si="25"/>
        <v>2592000</v>
      </c>
      <c r="B85" s="23">
        <f t="shared" si="26"/>
        <v>1296000</v>
      </c>
      <c r="C85" s="23">
        <f t="shared" si="27"/>
        <v>216000</v>
      </c>
      <c r="D85" s="23">
        <f t="shared" si="28"/>
        <v>14400</v>
      </c>
      <c r="E85" s="23">
        <f t="shared" si="29"/>
        <v>1200</v>
      </c>
      <c r="F85" s="23">
        <f t="shared" si="30"/>
        <v>156.52173913043478</v>
      </c>
      <c r="G85" s="23">
        <v>12</v>
      </c>
      <c r="H85" s="23">
        <f>H80*12</f>
        <v>216000</v>
      </c>
      <c r="I85">
        <f t="shared" si="31"/>
        <v>156.52173913043478</v>
      </c>
      <c r="J85">
        <f t="shared" si="32"/>
        <v>32.645962732919259</v>
      </c>
      <c r="K85">
        <f t="shared" si="33"/>
        <v>7.4534161490683228</v>
      </c>
    </row>
    <row r="86" spans="1:17">
      <c r="A86" s="23">
        <f t="shared" si="25"/>
        <v>2592000</v>
      </c>
      <c r="B86" s="23">
        <f t="shared" si="26"/>
        <v>1296000</v>
      </c>
      <c r="C86" s="23">
        <f t="shared" si="27"/>
        <v>216000</v>
      </c>
      <c r="D86" s="23">
        <f t="shared" si="28"/>
        <v>14400</v>
      </c>
      <c r="E86" s="23">
        <f t="shared" si="29"/>
        <v>1200</v>
      </c>
      <c r="F86" s="23">
        <f t="shared" si="30"/>
        <v>156.52173913043478</v>
      </c>
      <c r="G86" s="45">
        <v>1</v>
      </c>
      <c r="H86" s="23">
        <f>H85</f>
        <v>216000</v>
      </c>
      <c r="I86">
        <f t="shared" ref="I86:I91" si="34">H86/$F$61</f>
        <v>156.52173913043478</v>
      </c>
      <c r="J86">
        <f t="shared" si="32"/>
        <v>32.645962732919259</v>
      </c>
      <c r="K86">
        <f t="shared" si="33"/>
        <v>7.4534161490683228</v>
      </c>
    </row>
    <row r="87" spans="1:17">
      <c r="A87" s="23">
        <f t="shared" si="25"/>
        <v>5184000</v>
      </c>
      <c r="B87" s="23">
        <f t="shared" si="26"/>
        <v>2592000</v>
      </c>
      <c r="C87" s="23">
        <f t="shared" si="27"/>
        <v>432000</v>
      </c>
      <c r="D87" s="23">
        <f t="shared" si="28"/>
        <v>28800</v>
      </c>
      <c r="E87" s="23">
        <f t="shared" si="29"/>
        <v>2400</v>
      </c>
      <c r="F87" s="23">
        <f t="shared" si="30"/>
        <v>313.04347826086956</v>
      </c>
      <c r="G87" s="23">
        <v>2</v>
      </c>
      <c r="H87" s="23">
        <f>H86*2</f>
        <v>432000</v>
      </c>
      <c r="I87">
        <f t="shared" si="34"/>
        <v>313.04347826086956</v>
      </c>
      <c r="J87">
        <f t="shared" si="32"/>
        <v>65.291925465838517</v>
      </c>
      <c r="K87">
        <f t="shared" si="33"/>
        <v>14.906832298136646</v>
      </c>
    </row>
    <row r="88" spans="1:17">
      <c r="A88" s="23">
        <f t="shared" si="25"/>
        <v>7776000</v>
      </c>
      <c r="B88" s="23">
        <f t="shared" si="26"/>
        <v>3888000</v>
      </c>
      <c r="C88" s="23">
        <f t="shared" si="27"/>
        <v>648000</v>
      </c>
      <c r="D88" s="23">
        <f t="shared" si="28"/>
        <v>43200</v>
      </c>
      <c r="E88" s="23">
        <f t="shared" si="29"/>
        <v>3600</v>
      </c>
      <c r="F88" s="23">
        <f t="shared" si="30"/>
        <v>469.56521739130437</v>
      </c>
      <c r="G88" s="23">
        <v>3</v>
      </c>
      <c r="H88" s="23">
        <f>H86*3</f>
        <v>648000</v>
      </c>
      <c r="I88">
        <f t="shared" si="34"/>
        <v>469.56521739130437</v>
      </c>
      <c r="J88">
        <f t="shared" si="32"/>
        <v>97.937888198757776</v>
      </c>
      <c r="K88">
        <f t="shared" si="33"/>
        <v>22.36024844720497</v>
      </c>
    </row>
    <row r="89" spans="1:17">
      <c r="A89" s="23">
        <f t="shared" si="25"/>
        <v>10368000</v>
      </c>
      <c r="B89" s="23">
        <f t="shared" si="26"/>
        <v>5184000</v>
      </c>
      <c r="C89" s="23">
        <f t="shared" si="27"/>
        <v>864000</v>
      </c>
      <c r="D89" s="23">
        <f t="shared" si="28"/>
        <v>57600</v>
      </c>
      <c r="E89" s="23">
        <f t="shared" si="29"/>
        <v>4800</v>
      </c>
      <c r="F89" s="23">
        <f t="shared" si="30"/>
        <v>626.08695652173913</v>
      </c>
      <c r="G89" s="23">
        <v>4</v>
      </c>
      <c r="H89" s="23">
        <f>H86*4</f>
        <v>864000</v>
      </c>
      <c r="I89">
        <f t="shared" si="34"/>
        <v>626.08695652173913</v>
      </c>
      <c r="J89">
        <f t="shared" si="32"/>
        <v>130.58385093167703</v>
      </c>
      <c r="K89">
        <f t="shared" si="33"/>
        <v>29.813664596273291</v>
      </c>
    </row>
    <row r="90" spans="1:17">
      <c r="A90" s="23">
        <f t="shared" si="25"/>
        <v>15552000</v>
      </c>
      <c r="B90" s="23">
        <f t="shared" si="26"/>
        <v>7776000</v>
      </c>
      <c r="C90" s="23">
        <f t="shared" si="27"/>
        <v>1296000</v>
      </c>
      <c r="D90" s="23">
        <f t="shared" si="28"/>
        <v>86400</v>
      </c>
      <c r="E90" s="23">
        <f t="shared" si="29"/>
        <v>7200</v>
      </c>
      <c r="F90" s="23">
        <f t="shared" si="30"/>
        <v>939.13043478260875</v>
      </c>
      <c r="G90" s="23">
        <v>6</v>
      </c>
      <c r="H90" s="23">
        <f>H86*6</f>
        <v>1296000</v>
      </c>
      <c r="I90">
        <f t="shared" si="34"/>
        <v>939.13043478260875</v>
      </c>
      <c r="J90">
        <f t="shared" si="32"/>
        <v>195.87577639751555</v>
      </c>
      <c r="K90">
        <f t="shared" si="33"/>
        <v>44.720496894409941</v>
      </c>
    </row>
    <row r="91" spans="1:17">
      <c r="A91" s="23">
        <f t="shared" si="25"/>
        <v>31104000</v>
      </c>
      <c r="B91" s="23">
        <f t="shared" si="26"/>
        <v>15552000</v>
      </c>
      <c r="C91" s="23">
        <f t="shared" si="27"/>
        <v>2592000</v>
      </c>
      <c r="D91" s="23">
        <f t="shared" si="28"/>
        <v>172800</v>
      </c>
      <c r="E91" s="23">
        <f t="shared" si="29"/>
        <v>14400</v>
      </c>
      <c r="F91" s="23">
        <f t="shared" si="30"/>
        <v>1878.2608695652175</v>
      </c>
      <c r="G91" s="23">
        <v>12</v>
      </c>
      <c r="H91" s="23">
        <f>H86*12</f>
        <v>2592000</v>
      </c>
      <c r="I91">
        <f t="shared" si="34"/>
        <v>1878.2608695652175</v>
      </c>
      <c r="J91">
        <f t="shared" si="32"/>
        <v>391.7515527950311</v>
      </c>
      <c r="K91">
        <f t="shared" si="33"/>
        <v>89.440993788819881</v>
      </c>
    </row>
    <row r="92" spans="1:17">
      <c r="A92" s="23"/>
      <c r="B92" s="23"/>
      <c r="C92" s="23"/>
      <c r="D92" s="23"/>
      <c r="E92" s="23"/>
      <c r="F92" s="1"/>
      <c r="G92" s="23"/>
    </row>
    <row r="93" spans="1:17">
      <c r="A93" s="23"/>
      <c r="B93" s="23"/>
      <c r="C93" s="23"/>
      <c r="D93" s="23"/>
      <c r="E93" s="23"/>
      <c r="F93" s="1"/>
      <c r="G93" s="23"/>
    </row>
    <row r="94" spans="1:17" s="36" customFormat="1">
      <c r="A94" s="38" t="s">
        <v>457</v>
      </c>
      <c r="C94" s="47" t="s">
        <v>456</v>
      </c>
      <c r="E94" s="37"/>
    </row>
    <row r="95" spans="1:17" s="36" customFormat="1">
      <c r="C95" s="36" t="s">
        <v>458</v>
      </c>
      <c r="L95" s="54"/>
      <c r="M95" s="54"/>
      <c r="N95" s="54"/>
      <c r="O95" s="54"/>
      <c r="P95" s="54"/>
      <c r="Q95" s="54"/>
    </row>
    <row r="96" spans="1:17">
      <c r="A96" s="2">
        <f>1/12</f>
        <v>8.3333333333333329E-2</v>
      </c>
      <c r="B96" s="2">
        <f>1/12</f>
        <v>8.3333333333333329E-2</v>
      </c>
      <c r="C96" s="2">
        <v>1</v>
      </c>
      <c r="D96" s="2">
        <v>15</v>
      </c>
      <c r="E96" s="2">
        <v>180</v>
      </c>
      <c r="F96" s="7">
        <v>1380</v>
      </c>
      <c r="G96" s="7"/>
      <c r="H96" t="s">
        <v>211</v>
      </c>
      <c r="I96" t="s">
        <v>1</v>
      </c>
      <c r="J96" t="s">
        <v>51</v>
      </c>
      <c r="K96" t="s">
        <v>2</v>
      </c>
      <c r="M96" s="1"/>
      <c r="N96" s="1"/>
      <c r="O96" s="1"/>
      <c r="P96" s="1"/>
      <c r="Q96" s="1"/>
    </row>
    <row r="97" spans="1:17">
      <c r="A97" s="23">
        <f>H97/$A$96</f>
        <v>120</v>
      </c>
      <c r="B97" s="1">
        <f>H97/$B$96</f>
        <v>120</v>
      </c>
      <c r="C97" s="23">
        <f t="shared" ref="C97:C126" si="35">H97/$C$61</f>
        <v>10</v>
      </c>
      <c r="D97" s="23">
        <f t="shared" ref="D97:D126" si="36">H97/$D$61</f>
        <v>0.66666666666666663</v>
      </c>
      <c r="E97" s="23">
        <f t="shared" ref="E97:E126" si="37">H97/$E$61</f>
        <v>5.5555555555555552E-2</v>
      </c>
      <c r="F97" s="23">
        <f t="shared" ref="F97:F126" si="38">H97/$F$61</f>
        <v>7.246376811594203E-3</v>
      </c>
      <c r="G97" s="41">
        <v>1</v>
      </c>
      <c r="H97" s="23">
        <v>10</v>
      </c>
    </row>
    <row r="98" spans="1:17">
      <c r="A98" s="23">
        <f t="shared" ref="A98:A126" si="39">H98/$A$96</f>
        <v>240</v>
      </c>
      <c r="B98" s="1">
        <f t="shared" ref="B98:B126" si="40">H98/$B$96</f>
        <v>240</v>
      </c>
      <c r="C98" s="23">
        <f t="shared" si="35"/>
        <v>20</v>
      </c>
      <c r="D98" s="23">
        <f t="shared" si="36"/>
        <v>1.3333333333333333</v>
      </c>
      <c r="E98" s="23">
        <f t="shared" si="37"/>
        <v>0.1111111111111111</v>
      </c>
      <c r="F98" s="23">
        <f t="shared" si="38"/>
        <v>1.4492753623188406E-2</v>
      </c>
      <c r="G98" s="23">
        <v>2</v>
      </c>
      <c r="H98" s="23">
        <f>H97*2</f>
        <v>20</v>
      </c>
    </row>
    <row r="99" spans="1:17">
      <c r="A99" s="23">
        <f t="shared" si="39"/>
        <v>360</v>
      </c>
      <c r="B99" s="23">
        <f t="shared" si="40"/>
        <v>360</v>
      </c>
      <c r="C99" s="23">
        <f t="shared" si="35"/>
        <v>30</v>
      </c>
      <c r="D99" s="23">
        <f t="shared" si="36"/>
        <v>2</v>
      </c>
      <c r="E99" s="23">
        <f t="shared" si="37"/>
        <v>0.16666666666666666</v>
      </c>
      <c r="F99" s="23">
        <f t="shared" si="38"/>
        <v>2.1739130434782608E-2</v>
      </c>
      <c r="G99" s="23">
        <v>3</v>
      </c>
      <c r="H99" s="23">
        <f>H97*3</f>
        <v>30</v>
      </c>
    </row>
    <row r="100" spans="1:17">
      <c r="A100" s="23">
        <f t="shared" si="39"/>
        <v>480</v>
      </c>
      <c r="B100" s="23">
        <f t="shared" si="40"/>
        <v>480</v>
      </c>
      <c r="C100" s="23">
        <f t="shared" si="35"/>
        <v>40</v>
      </c>
      <c r="D100" s="23">
        <f t="shared" si="36"/>
        <v>2.6666666666666665</v>
      </c>
      <c r="E100" s="23">
        <f t="shared" si="37"/>
        <v>0.22222222222222221</v>
      </c>
      <c r="F100" s="23">
        <f t="shared" si="38"/>
        <v>2.8985507246376812E-2</v>
      </c>
      <c r="G100" s="23">
        <v>4</v>
      </c>
      <c r="H100" s="23">
        <f>H97*4</f>
        <v>40</v>
      </c>
    </row>
    <row r="101" spans="1:17">
      <c r="A101" s="23">
        <f t="shared" si="39"/>
        <v>720</v>
      </c>
      <c r="B101" s="23">
        <f t="shared" si="40"/>
        <v>720</v>
      </c>
      <c r="C101" s="23">
        <f t="shared" si="35"/>
        <v>60</v>
      </c>
      <c r="D101" s="23">
        <f t="shared" si="36"/>
        <v>4</v>
      </c>
      <c r="E101" s="23">
        <f t="shared" si="37"/>
        <v>0.33333333333333331</v>
      </c>
      <c r="F101" s="23">
        <f t="shared" si="38"/>
        <v>4.3478260869565216E-2</v>
      </c>
      <c r="G101" s="23">
        <v>6</v>
      </c>
      <c r="H101" s="23">
        <f>H97*6</f>
        <v>60</v>
      </c>
    </row>
    <row r="102" spans="1:17">
      <c r="A102" s="52">
        <f t="shared" si="39"/>
        <v>1440</v>
      </c>
      <c r="B102" s="52">
        <f t="shared" si="40"/>
        <v>1440</v>
      </c>
      <c r="C102" s="52">
        <f t="shared" si="35"/>
        <v>120</v>
      </c>
      <c r="D102" s="52">
        <f t="shared" si="36"/>
        <v>8</v>
      </c>
      <c r="E102" s="52">
        <f t="shared" si="37"/>
        <v>0.66666666666666663</v>
      </c>
      <c r="F102" s="52">
        <f t="shared" si="38"/>
        <v>8.6956521739130432E-2</v>
      </c>
      <c r="G102" s="23">
        <v>12</v>
      </c>
      <c r="H102" s="23">
        <f>H97*12</f>
        <v>120</v>
      </c>
    </row>
    <row r="103" spans="1:17">
      <c r="A103" s="52">
        <f t="shared" si="39"/>
        <v>1200</v>
      </c>
      <c r="B103" s="52">
        <f t="shared" si="40"/>
        <v>1200</v>
      </c>
      <c r="C103" s="1">
        <f t="shared" si="35"/>
        <v>100</v>
      </c>
      <c r="D103" s="52">
        <f t="shared" si="36"/>
        <v>6.666666666666667</v>
      </c>
      <c r="E103" s="52">
        <f t="shared" si="37"/>
        <v>0.55555555555555558</v>
      </c>
      <c r="F103" s="52">
        <f t="shared" si="38"/>
        <v>7.2463768115942032E-2</v>
      </c>
      <c r="G103" s="42">
        <v>1</v>
      </c>
      <c r="H103" s="23">
        <v>100</v>
      </c>
    </row>
    <row r="104" spans="1:17">
      <c r="A104" s="52">
        <f t="shared" si="39"/>
        <v>2400</v>
      </c>
      <c r="B104" s="52">
        <f t="shared" si="40"/>
        <v>2400</v>
      </c>
      <c r="C104" s="1">
        <f t="shared" si="35"/>
        <v>200</v>
      </c>
      <c r="D104" s="52">
        <f t="shared" si="36"/>
        <v>13.333333333333334</v>
      </c>
      <c r="E104" s="52">
        <f t="shared" si="37"/>
        <v>1.1111111111111112</v>
      </c>
      <c r="F104" s="52">
        <f t="shared" si="38"/>
        <v>0.14492753623188406</v>
      </c>
      <c r="G104" s="23">
        <v>2</v>
      </c>
      <c r="H104" s="23">
        <f>H103*2</f>
        <v>200</v>
      </c>
      <c r="J104">
        <f>15*2400/1380</f>
        <v>26.086956521739129</v>
      </c>
    </row>
    <row r="105" spans="1:17">
      <c r="A105" s="52">
        <f t="shared" si="39"/>
        <v>3600</v>
      </c>
      <c r="B105" s="52">
        <f t="shared" si="40"/>
        <v>3600</v>
      </c>
      <c r="C105" s="52">
        <f t="shared" si="35"/>
        <v>300</v>
      </c>
      <c r="D105" s="52">
        <f t="shared" si="36"/>
        <v>20</v>
      </c>
      <c r="E105" s="52">
        <f t="shared" si="37"/>
        <v>1.6666666666666667</v>
      </c>
      <c r="F105" s="52">
        <f t="shared" si="38"/>
        <v>0.21739130434782608</v>
      </c>
      <c r="G105" s="23">
        <v>3</v>
      </c>
      <c r="H105" s="23">
        <f>H103*3</f>
        <v>300</v>
      </c>
    </row>
    <row r="106" spans="1:17">
      <c r="A106" s="52">
        <f t="shared" si="39"/>
        <v>4800</v>
      </c>
      <c r="B106" s="52">
        <f t="shared" si="40"/>
        <v>4800</v>
      </c>
      <c r="C106" s="52">
        <f t="shared" si="35"/>
        <v>400</v>
      </c>
      <c r="D106" s="52">
        <f t="shared" si="36"/>
        <v>26.666666666666668</v>
      </c>
      <c r="E106" s="52">
        <f t="shared" si="37"/>
        <v>2.2222222222222223</v>
      </c>
      <c r="F106" s="52">
        <f t="shared" si="38"/>
        <v>0.28985507246376813</v>
      </c>
      <c r="G106" s="23">
        <v>4</v>
      </c>
      <c r="H106" s="23">
        <f>H103*4</f>
        <v>400</v>
      </c>
      <c r="K106">
        <v>1</v>
      </c>
      <c r="L106">
        <v>2</v>
      </c>
      <c r="M106">
        <v>4</v>
      </c>
      <c r="N106">
        <v>8</v>
      </c>
      <c r="O106">
        <v>7</v>
      </c>
      <c r="P106">
        <v>5</v>
      </c>
      <c r="Q106">
        <v>1</v>
      </c>
    </row>
    <row r="107" spans="1:17">
      <c r="A107" s="52">
        <f t="shared" si="39"/>
        <v>7200</v>
      </c>
      <c r="B107" s="52">
        <f t="shared" si="40"/>
        <v>7200</v>
      </c>
      <c r="C107" s="52">
        <f t="shared" si="35"/>
        <v>600</v>
      </c>
      <c r="D107" s="52">
        <f t="shared" si="36"/>
        <v>40</v>
      </c>
      <c r="E107" s="52">
        <f t="shared" si="37"/>
        <v>3.3333333333333335</v>
      </c>
      <c r="F107" s="52">
        <f t="shared" si="38"/>
        <v>0.43478260869565216</v>
      </c>
      <c r="G107" s="23">
        <v>6</v>
      </c>
      <c r="H107" s="23">
        <f>H103*6</f>
        <v>600</v>
      </c>
      <c r="O107">
        <v>-1</v>
      </c>
      <c r="P107">
        <v>-2</v>
      </c>
      <c r="Q107">
        <v>-4</v>
      </c>
    </row>
    <row r="108" spans="1:17">
      <c r="A108" s="52">
        <f t="shared" si="39"/>
        <v>14400</v>
      </c>
      <c r="B108" s="52">
        <f t="shared" si="40"/>
        <v>14400</v>
      </c>
      <c r="C108" s="52">
        <f t="shared" si="35"/>
        <v>1200</v>
      </c>
      <c r="D108" s="52">
        <f t="shared" si="36"/>
        <v>80</v>
      </c>
      <c r="E108" s="52">
        <f t="shared" si="37"/>
        <v>6.666666666666667</v>
      </c>
      <c r="F108" s="52">
        <f t="shared" si="38"/>
        <v>0.86956521739130432</v>
      </c>
      <c r="G108" s="23">
        <v>12</v>
      </c>
      <c r="H108" s="23">
        <f>H103*12</f>
        <v>1200</v>
      </c>
      <c r="K108">
        <v>1</v>
      </c>
      <c r="L108">
        <v>1</v>
      </c>
    </row>
    <row r="109" spans="1:17">
      <c r="A109" s="52">
        <f t="shared" si="39"/>
        <v>16560</v>
      </c>
      <c r="B109" s="52">
        <f t="shared" si="40"/>
        <v>16560</v>
      </c>
      <c r="C109" s="53">
        <f t="shared" si="35"/>
        <v>1380</v>
      </c>
      <c r="D109" s="1">
        <f t="shared" si="36"/>
        <v>92</v>
      </c>
      <c r="E109" s="52">
        <f t="shared" si="37"/>
        <v>7.666666666666667</v>
      </c>
      <c r="F109" s="52">
        <f t="shared" si="38"/>
        <v>1</v>
      </c>
      <c r="G109" s="43">
        <v>1</v>
      </c>
      <c r="H109" s="23">
        <v>1380</v>
      </c>
      <c r="I109" s="46">
        <f>H109/$F$96</f>
        <v>1</v>
      </c>
      <c r="K109">
        <f>K108*12</f>
        <v>12</v>
      </c>
      <c r="L109">
        <v>3</v>
      </c>
      <c r="M109">
        <v>24</v>
      </c>
    </row>
    <row r="110" spans="1:17">
      <c r="A110" s="52">
        <f t="shared" si="39"/>
        <v>33120</v>
      </c>
      <c r="B110" s="52">
        <f t="shared" si="40"/>
        <v>33120</v>
      </c>
      <c r="C110" s="52">
        <f t="shared" si="35"/>
        <v>2760</v>
      </c>
      <c r="D110" s="1">
        <f t="shared" si="36"/>
        <v>184</v>
      </c>
      <c r="E110" s="52">
        <f t="shared" si="37"/>
        <v>15.333333333333334</v>
      </c>
      <c r="F110" s="52">
        <f t="shared" si="38"/>
        <v>2</v>
      </c>
      <c r="G110" s="23">
        <v>2</v>
      </c>
      <c r="H110" s="23">
        <f>H109*2</f>
        <v>2760</v>
      </c>
      <c r="I110">
        <f>H110/$F$96</f>
        <v>2</v>
      </c>
      <c r="K110">
        <f t="shared" ref="K110:K113" si="41">K109*12</f>
        <v>144</v>
      </c>
      <c r="L110">
        <v>9</v>
      </c>
      <c r="M110">
        <f>K110/3*2</f>
        <v>96</v>
      </c>
      <c r="N110">
        <v>4</v>
      </c>
    </row>
    <row r="111" spans="1:17">
      <c r="A111" s="52">
        <f t="shared" si="39"/>
        <v>49680</v>
      </c>
      <c r="B111" s="52">
        <f t="shared" si="40"/>
        <v>49680</v>
      </c>
      <c r="C111" s="52">
        <f t="shared" si="35"/>
        <v>4140</v>
      </c>
      <c r="D111" s="52">
        <f t="shared" si="36"/>
        <v>276</v>
      </c>
      <c r="E111" s="52">
        <f t="shared" si="37"/>
        <v>23</v>
      </c>
      <c r="F111" s="52">
        <f t="shared" si="38"/>
        <v>3</v>
      </c>
      <c r="G111" s="23">
        <v>3</v>
      </c>
      <c r="H111" s="23">
        <f>H109*3</f>
        <v>4140</v>
      </c>
      <c r="I111">
        <f t="shared" ref="I111:I126" si="42">H111/$F$96</f>
        <v>3</v>
      </c>
      <c r="K111">
        <f t="shared" si="41"/>
        <v>1728</v>
      </c>
      <c r="L111">
        <v>9</v>
      </c>
    </row>
    <row r="112" spans="1:17">
      <c r="A112" s="52">
        <f t="shared" si="39"/>
        <v>66240</v>
      </c>
      <c r="B112" s="52">
        <f t="shared" si="40"/>
        <v>66240</v>
      </c>
      <c r="C112" s="52">
        <f t="shared" si="35"/>
        <v>5520</v>
      </c>
      <c r="D112" s="52">
        <f t="shared" si="36"/>
        <v>368</v>
      </c>
      <c r="E112" s="52">
        <f t="shared" si="37"/>
        <v>30.666666666666668</v>
      </c>
      <c r="F112" s="52">
        <f t="shared" si="38"/>
        <v>4</v>
      </c>
      <c r="G112" s="23">
        <v>4</v>
      </c>
      <c r="H112" s="23">
        <f>H109*4</f>
        <v>5520</v>
      </c>
      <c r="I112">
        <f t="shared" si="42"/>
        <v>4</v>
      </c>
      <c r="K112">
        <f t="shared" si="41"/>
        <v>20736</v>
      </c>
      <c r="L112">
        <v>9</v>
      </c>
    </row>
    <row r="113" spans="1:21">
      <c r="A113" s="52">
        <f t="shared" si="39"/>
        <v>99360</v>
      </c>
      <c r="B113" s="52">
        <f t="shared" si="40"/>
        <v>99360</v>
      </c>
      <c r="C113" s="52">
        <f t="shared" si="35"/>
        <v>8280</v>
      </c>
      <c r="D113" s="52">
        <f t="shared" si="36"/>
        <v>552</v>
      </c>
      <c r="E113" s="52">
        <f t="shared" si="37"/>
        <v>46</v>
      </c>
      <c r="F113" s="52">
        <f t="shared" si="38"/>
        <v>6</v>
      </c>
      <c r="G113" s="23">
        <v>6</v>
      </c>
      <c r="H113" s="23">
        <f>H109*6</f>
        <v>8280</v>
      </c>
      <c r="I113">
        <f t="shared" si="42"/>
        <v>6</v>
      </c>
      <c r="K113">
        <f t="shared" si="41"/>
        <v>248832</v>
      </c>
      <c r="L113">
        <v>9</v>
      </c>
    </row>
    <row r="114" spans="1:21">
      <c r="A114" s="52">
        <f t="shared" si="39"/>
        <v>198720</v>
      </c>
      <c r="B114" s="52">
        <f t="shared" si="40"/>
        <v>198720</v>
      </c>
      <c r="C114" s="52">
        <f t="shared" si="35"/>
        <v>16560</v>
      </c>
      <c r="D114" s="52">
        <f>H114/$D$61</f>
        <v>1104</v>
      </c>
      <c r="E114" s="52">
        <f t="shared" si="37"/>
        <v>92</v>
      </c>
      <c r="F114" s="52">
        <f t="shared" si="38"/>
        <v>12</v>
      </c>
      <c r="G114" s="23">
        <v>12</v>
      </c>
      <c r="H114" s="23">
        <f>H109*12</f>
        <v>16560</v>
      </c>
      <c r="I114">
        <f t="shared" si="42"/>
        <v>12</v>
      </c>
    </row>
    <row r="115" spans="1:21">
      <c r="A115" s="52">
        <f t="shared" si="39"/>
        <v>215280</v>
      </c>
      <c r="B115" s="52">
        <f t="shared" si="40"/>
        <v>215280</v>
      </c>
      <c r="C115" s="52">
        <f t="shared" si="35"/>
        <v>17940</v>
      </c>
      <c r="D115" s="52">
        <f t="shared" si="36"/>
        <v>1196</v>
      </c>
      <c r="E115" s="1">
        <f t="shared" si="37"/>
        <v>99.666666666666671</v>
      </c>
      <c r="F115" s="52">
        <f t="shared" si="38"/>
        <v>13</v>
      </c>
      <c r="G115" s="44">
        <v>1</v>
      </c>
      <c r="H115" s="23">
        <f>H109*13</f>
        <v>17940</v>
      </c>
      <c r="I115">
        <f t="shared" si="42"/>
        <v>13</v>
      </c>
      <c r="J115">
        <f>I115/$G$2</f>
        <v>2.7114285714285717</v>
      </c>
      <c r="K115">
        <f>I115/21</f>
        <v>0.61904761904761907</v>
      </c>
    </row>
    <row r="116" spans="1:21">
      <c r="A116" s="52">
        <f t="shared" si="39"/>
        <v>430560</v>
      </c>
      <c r="B116" s="52">
        <f t="shared" si="40"/>
        <v>430560</v>
      </c>
      <c r="C116" s="52">
        <f t="shared" si="35"/>
        <v>35880</v>
      </c>
      <c r="D116" s="52">
        <f t="shared" si="36"/>
        <v>2392</v>
      </c>
      <c r="E116" s="1">
        <f t="shared" si="37"/>
        <v>199.33333333333334</v>
      </c>
      <c r="F116" s="52">
        <f t="shared" si="38"/>
        <v>26</v>
      </c>
      <c r="G116" s="23">
        <v>2</v>
      </c>
      <c r="H116" s="23">
        <f>H115*2</f>
        <v>35880</v>
      </c>
      <c r="I116">
        <f t="shared" si="42"/>
        <v>26</v>
      </c>
      <c r="J116">
        <f t="shared" ref="J116:J126" si="43">I116/$G$2</f>
        <v>5.4228571428571435</v>
      </c>
      <c r="K116">
        <f t="shared" ref="K116:K126" si="44">I116/21</f>
        <v>1.2380952380952381</v>
      </c>
    </row>
    <row r="117" spans="1:21">
      <c r="A117" s="52">
        <f t="shared" si="39"/>
        <v>645840</v>
      </c>
      <c r="B117" s="52">
        <f t="shared" si="40"/>
        <v>645840</v>
      </c>
      <c r="C117" s="52">
        <f t="shared" si="35"/>
        <v>53820</v>
      </c>
      <c r="D117" s="52">
        <f t="shared" si="36"/>
        <v>3588</v>
      </c>
      <c r="E117" s="52">
        <f t="shared" si="37"/>
        <v>299</v>
      </c>
      <c r="F117" s="52">
        <f t="shared" si="38"/>
        <v>39</v>
      </c>
      <c r="G117" s="23">
        <v>3</v>
      </c>
      <c r="H117" s="23">
        <f>H115*3</f>
        <v>53820</v>
      </c>
      <c r="I117">
        <f t="shared" si="42"/>
        <v>39</v>
      </c>
      <c r="J117">
        <f t="shared" si="43"/>
        <v>8.1342857142857152</v>
      </c>
      <c r="K117">
        <f t="shared" si="44"/>
        <v>1.8571428571428572</v>
      </c>
    </row>
    <row r="118" spans="1:21">
      <c r="A118" s="52">
        <f t="shared" si="39"/>
        <v>861120</v>
      </c>
      <c r="B118" s="52">
        <f t="shared" si="40"/>
        <v>861120</v>
      </c>
      <c r="C118" s="52">
        <f t="shared" si="35"/>
        <v>71760</v>
      </c>
      <c r="D118" s="52">
        <f t="shared" si="36"/>
        <v>4784</v>
      </c>
      <c r="E118" s="52">
        <f t="shared" si="37"/>
        <v>398.66666666666669</v>
      </c>
      <c r="F118" s="52">
        <f t="shared" si="38"/>
        <v>52</v>
      </c>
      <c r="G118" s="23">
        <v>4</v>
      </c>
      <c r="H118" s="23">
        <f>H115*4</f>
        <v>71760</v>
      </c>
      <c r="I118">
        <f t="shared" si="42"/>
        <v>52</v>
      </c>
      <c r="J118">
        <f t="shared" si="43"/>
        <v>10.845714285714287</v>
      </c>
      <c r="K118">
        <f t="shared" si="44"/>
        <v>2.4761904761904763</v>
      </c>
    </row>
    <row r="119" spans="1:21">
      <c r="A119" s="52">
        <f t="shared" si="39"/>
        <v>1291680</v>
      </c>
      <c r="B119" s="52">
        <f t="shared" si="40"/>
        <v>1291680</v>
      </c>
      <c r="C119" s="52">
        <f t="shared" si="35"/>
        <v>107640</v>
      </c>
      <c r="D119" s="52">
        <f t="shared" si="36"/>
        <v>7176</v>
      </c>
      <c r="E119" s="52">
        <f t="shared" si="37"/>
        <v>598</v>
      </c>
      <c r="F119" s="52">
        <f t="shared" si="38"/>
        <v>78</v>
      </c>
      <c r="G119" s="23">
        <v>6</v>
      </c>
      <c r="H119" s="23">
        <f>H115*6</f>
        <v>107640</v>
      </c>
      <c r="I119">
        <f t="shared" si="42"/>
        <v>78</v>
      </c>
      <c r="J119">
        <f t="shared" si="43"/>
        <v>16.26857142857143</v>
      </c>
      <c r="K119">
        <f t="shared" si="44"/>
        <v>3.7142857142857144</v>
      </c>
      <c r="O119" s="23"/>
    </row>
    <row r="120" spans="1:21">
      <c r="A120" s="52">
        <f t="shared" si="39"/>
        <v>2583360</v>
      </c>
      <c r="B120" s="52">
        <f t="shared" si="40"/>
        <v>2583360</v>
      </c>
      <c r="C120" s="52">
        <f t="shared" si="35"/>
        <v>215280</v>
      </c>
      <c r="D120" s="52">
        <f t="shared" si="36"/>
        <v>14352</v>
      </c>
      <c r="E120" s="52">
        <f t="shared" si="37"/>
        <v>1196</v>
      </c>
      <c r="F120" s="52">
        <f t="shared" si="38"/>
        <v>156</v>
      </c>
      <c r="G120" s="23">
        <v>12</v>
      </c>
      <c r="H120" s="23">
        <f>H115*12</f>
        <v>215280</v>
      </c>
      <c r="I120">
        <f t="shared" si="42"/>
        <v>156</v>
      </c>
      <c r="J120">
        <f t="shared" si="43"/>
        <v>32.537142857142861</v>
      </c>
      <c r="K120">
        <f t="shared" si="44"/>
        <v>7.4285714285714288</v>
      </c>
      <c r="M120" s="8"/>
      <c r="N120" s="8"/>
      <c r="O120" s="8"/>
    </row>
    <row r="121" spans="1:21">
      <c r="A121" s="52">
        <f t="shared" si="39"/>
        <v>2798640</v>
      </c>
      <c r="B121" s="52">
        <f t="shared" si="40"/>
        <v>2798640</v>
      </c>
      <c r="C121" s="52">
        <f t="shared" si="35"/>
        <v>233220</v>
      </c>
      <c r="D121" s="52">
        <f t="shared" si="36"/>
        <v>15548</v>
      </c>
      <c r="E121" s="52">
        <f t="shared" si="37"/>
        <v>1295.6666666666667</v>
      </c>
      <c r="F121" s="1">
        <f t="shared" si="38"/>
        <v>169</v>
      </c>
      <c r="G121" s="45">
        <v>1</v>
      </c>
      <c r="H121" s="23">
        <f>H115*13</f>
        <v>233220</v>
      </c>
      <c r="I121">
        <f t="shared" si="42"/>
        <v>169</v>
      </c>
      <c r="J121">
        <f t="shared" si="43"/>
        <v>35.248571428571431</v>
      </c>
      <c r="K121">
        <f t="shared" si="44"/>
        <v>8.0476190476190474</v>
      </c>
      <c r="M121" s="8"/>
      <c r="N121" s="8"/>
      <c r="O121" s="8"/>
    </row>
    <row r="122" spans="1:21">
      <c r="A122" s="52">
        <f t="shared" si="39"/>
        <v>5597280</v>
      </c>
      <c r="B122" s="52">
        <f t="shared" si="40"/>
        <v>5597280</v>
      </c>
      <c r="C122" s="52">
        <f t="shared" si="35"/>
        <v>466440</v>
      </c>
      <c r="D122" s="52">
        <f t="shared" si="36"/>
        <v>31096</v>
      </c>
      <c r="E122" s="52">
        <f t="shared" si="37"/>
        <v>2591.3333333333335</v>
      </c>
      <c r="F122" s="1">
        <f t="shared" si="38"/>
        <v>338</v>
      </c>
      <c r="G122" s="23">
        <v>2</v>
      </c>
      <c r="H122" s="23">
        <f>H121*2</f>
        <v>466440</v>
      </c>
      <c r="I122">
        <f t="shared" si="42"/>
        <v>338</v>
      </c>
      <c r="J122">
        <f t="shared" si="43"/>
        <v>70.497142857142862</v>
      </c>
      <c r="K122">
        <f t="shared" si="44"/>
        <v>16.095238095238095</v>
      </c>
      <c r="M122" s="8"/>
      <c r="N122" s="8"/>
      <c r="O122" s="8"/>
    </row>
    <row r="123" spans="1:21">
      <c r="A123" s="52">
        <f t="shared" si="39"/>
        <v>8395920</v>
      </c>
      <c r="B123" s="52">
        <f t="shared" si="40"/>
        <v>8395920</v>
      </c>
      <c r="C123" s="52">
        <f t="shared" si="35"/>
        <v>699660</v>
      </c>
      <c r="D123" s="52">
        <f t="shared" si="36"/>
        <v>46644</v>
      </c>
      <c r="E123" s="52">
        <f t="shared" si="37"/>
        <v>3887</v>
      </c>
      <c r="F123" s="52">
        <f t="shared" si="38"/>
        <v>507</v>
      </c>
      <c r="G123" s="23">
        <v>3</v>
      </c>
      <c r="H123" s="23">
        <f>H121*3</f>
        <v>699660</v>
      </c>
      <c r="I123">
        <f t="shared" si="42"/>
        <v>507</v>
      </c>
      <c r="J123">
        <f t="shared" si="43"/>
        <v>105.7457142857143</v>
      </c>
      <c r="K123">
        <f t="shared" si="44"/>
        <v>24.142857142857142</v>
      </c>
    </row>
    <row r="124" spans="1:21">
      <c r="A124" s="52">
        <f t="shared" si="39"/>
        <v>11194560</v>
      </c>
      <c r="B124" s="52">
        <f t="shared" si="40"/>
        <v>11194560</v>
      </c>
      <c r="C124" s="52">
        <f t="shared" si="35"/>
        <v>932880</v>
      </c>
      <c r="D124" s="52">
        <f t="shared" si="36"/>
        <v>62192</v>
      </c>
      <c r="E124" s="52">
        <f t="shared" si="37"/>
        <v>5182.666666666667</v>
      </c>
      <c r="F124" s="52">
        <f t="shared" si="38"/>
        <v>676</v>
      </c>
      <c r="G124" s="23">
        <v>4</v>
      </c>
      <c r="H124" s="23">
        <f>H121*4</f>
        <v>932880</v>
      </c>
      <c r="I124">
        <f t="shared" si="42"/>
        <v>676</v>
      </c>
      <c r="J124">
        <f t="shared" si="43"/>
        <v>140.99428571428572</v>
      </c>
      <c r="K124">
        <f t="shared" si="44"/>
        <v>32.19047619047619</v>
      </c>
    </row>
    <row r="125" spans="1:21">
      <c r="A125" s="52">
        <f t="shared" si="39"/>
        <v>16791840</v>
      </c>
      <c r="B125" s="52">
        <f t="shared" si="40"/>
        <v>16791840</v>
      </c>
      <c r="C125" s="52">
        <f t="shared" si="35"/>
        <v>1399320</v>
      </c>
      <c r="D125" s="52">
        <f t="shared" si="36"/>
        <v>93288</v>
      </c>
      <c r="E125" s="52">
        <f t="shared" si="37"/>
        <v>7774</v>
      </c>
      <c r="F125" s="52">
        <f t="shared" si="38"/>
        <v>1014</v>
      </c>
      <c r="G125" s="23">
        <v>6</v>
      </c>
      <c r="H125" s="23">
        <f>H121*6</f>
        <v>1399320</v>
      </c>
      <c r="I125">
        <f t="shared" si="42"/>
        <v>1014</v>
      </c>
      <c r="J125">
        <f t="shared" si="43"/>
        <v>211.4914285714286</v>
      </c>
      <c r="K125">
        <f t="shared" si="44"/>
        <v>48.285714285714285</v>
      </c>
    </row>
    <row r="126" spans="1:21">
      <c r="A126" s="52">
        <f t="shared" si="39"/>
        <v>33583680</v>
      </c>
      <c r="B126" s="52">
        <f t="shared" si="40"/>
        <v>33583680</v>
      </c>
      <c r="C126" s="52">
        <f t="shared" si="35"/>
        <v>2798640</v>
      </c>
      <c r="D126" s="52">
        <f t="shared" si="36"/>
        <v>186576</v>
      </c>
      <c r="E126" s="52">
        <f t="shared" si="37"/>
        <v>15548</v>
      </c>
      <c r="F126" s="52">
        <f t="shared" si="38"/>
        <v>2028</v>
      </c>
      <c r="G126" s="23">
        <v>12</v>
      </c>
      <c r="H126" s="23">
        <f>H121*12</f>
        <v>2798640</v>
      </c>
      <c r="I126">
        <f t="shared" si="42"/>
        <v>2028</v>
      </c>
      <c r="J126">
        <f t="shared" si="43"/>
        <v>422.9828571428572</v>
      </c>
      <c r="K126">
        <f t="shared" si="44"/>
        <v>96.571428571428569</v>
      </c>
    </row>
    <row r="127" spans="1:21">
      <c r="N127" s="8"/>
      <c r="O127" s="8"/>
      <c r="P127" s="8"/>
      <c r="Q127" s="8"/>
      <c r="R127" s="8"/>
      <c r="S127" s="8"/>
      <c r="T127" s="8"/>
      <c r="U127" s="8"/>
    </row>
    <row r="128" spans="1:21">
      <c r="A128" s="38" t="s">
        <v>341</v>
      </c>
      <c r="B128" s="36"/>
      <c r="C128" s="47" t="s">
        <v>456</v>
      </c>
      <c r="D128" s="36"/>
      <c r="E128" s="37"/>
      <c r="F128" s="36"/>
      <c r="G128" s="36"/>
      <c r="H128" s="36"/>
      <c r="I128" s="36"/>
      <c r="J128" s="36"/>
      <c r="K128" s="36"/>
      <c r="N128" s="8"/>
      <c r="O128" s="48"/>
      <c r="P128" s="8"/>
      <c r="Q128" s="8"/>
      <c r="R128" s="8"/>
      <c r="S128" s="8"/>
      <c r="T128" s="8"/>
      <c r="U128" s="8"/>
    </row>
    <row r="129" spans="1:21" s="36" customFormat="1">
      <c r="N129" s="26"/>
      <c r="O129" s="26"/>
      <c r="P129" s="26"/>
      <c r="Q129" s="26"/>
      <c r="R129" s="26"/>
      <c r="S129" s="26"/>
      <c r="T129" s="26"/>
      <c r="U129" s="26"/>
    </row>
    <row r="130" spans="1:21">
      <c r="A130" s="2">
        <f>1/60</f>
        <v>1.6666666666666666E-2</v>
      </c>
      <c r="B130" s="2">
        <f>1/12</f>
        <v>8.3333333333333329E-2</v>
      </c>
      <c r="C130" s="2">
        <v>1</v>
      </c>
      <c r="D130" s="2">
        <v>15</v>
      </c>
      <c r="E130" s="2">
        <v>180</v>
      </c>
      <c r="F130" s="7">
        <v>1380</v>
      </c>
      <c r="G130" s="7"/>
      <c r="H130" t="s">
        <v>211</v>
      </c>
      <c r="I130" t="s">
        <v>1</v>
      </c>
      <c r="J130" t="s">
        <v>51</v>
      </c>
      <c r="K130" t="s">
        <v>2</v>
      </c>
      <c r="N130" s="8"/>
      <c r="O130" s="8"/>
      <c r="P130" s="8"/>
      <c r="Q130" s="8"/>
      <c r="R130" s="8"/>
      <c r="S130" s="8"/>
      <c r="T130" s="8"/>
      <c r="U130" s="8"/>
    </row>
    <row r="131" spans="1:21">
      <c r="A131" s="23">
        <f>H131/$A$130</f>
        <v>900</v>
      </c>
      <c r="B131" s="23">
        <f>H131/$B$130</f>
        <v>180</v>
      </c>
      <c r="C131" s="23">
        <f>H131/$C$130</f>
        <v>15</v>
      </c>
      <c r="D131" s="23">
        <f t="shared" ref="D131" si="45">H131/$D$130</f>
        <v>1</v>
      </c>
      <c r="E131" s="23">
        <f>H131/$E$130</f>
        <v>8.3333333333333329E-2</v>
      </c>
      <c r="F131" s="23">
        <f>H131/$F$130</f>
        <v>1.0869565217391304E-2</v>
      </c>
      <c r="G131" s="51">
        <v>1</v>
      </c>
      <c r="H131" s="23">
        <v>15</v>
      </c>
      <c r="N131" s="8"/>
      <c r="O131" s="49"/>
      <c r="P131" s="8"/>
      <c r="Q131" s="8"/>
      <c r="R131" s="8"/>
      <c r="S131" s="8"/>
      <c r="T131" s="8"/>
      <c r="U131" s="8"/>
    </row>
    <row r="132" spans="1:21">
      <c r="A132" s="23">
        <f t="shared" ref="A132:A144" si="46">H132/$A$130</f>
        <v>1800</v>
      </c>
      <c r="B132" s="1">
        <f>H132/$B$130</f>
        <v>360</v>
      </c>
      <c r="C132" s="23">
        <f t="shared" ref="C132:C144" si="47">H132/$C$130</f>
        <v>30</v>
      </c>
      <c r="D132" s="23">
        <f t="shared" ref="D132:D144" si="48">H132/$D$130</f>
        <v>2</v>
      </c>
      <c r="E132" s="23">
        <f t="shared" ref="E132:E144" si="49">H132/$E$130</f>
        <v>0.16666666666666666</v>
      </c>
      <c r="F132" s="23">
        <f t="shared" ref="F132:F144" si="50">H132/$F$130</f>
        <v>2.1739130434782608E-2</v>
      </c>
      <c r="G132" s="23">
        <v>2</v>
      </c>
      <c r="H132" s="23">
        <f>H131*2</f>
        <v>30</v>
      </c>
      <c r="J132">
        <f>60/13*12</f>
        <v>55.38461538461538</v>
      </c>
      <c r="N132" s="8"/>
      <c r="O132" s="49"/>
      <c r="P132" s="8"/>
      <c r="Q132" s="8"/>
    </row>
    <row r="133" spans="1:21">
      <c r="A133" s="23">
        <f t="shared" si="46"/>
        <v>2700</v>
      </c>
      <c r="B133" s="23">
        <f t="shared" ref="B133:B144" si="51">H133/$B$130</f>
        <v>540</v>
      </c>
      <c r="C133" s="23">
        <f t="shared" si="47"/>
        <v>45</v>
      </c>
      <c r="D133" s="23">
        <f t="shared" si="48"/>
        <v>3</v>
      </c>
      <c r="E133" s="23">
        <f t="shared" si="49"/>
        <v>0.25</v>
      </c>
      <c r="F133" s="23">
        <f t="shared" si="50"/>
        <v>3.2608695652173912E-2</v>
      </c>
      <c r="G133" s="23">
        <v>3</v>
      </c>
      <c r="H133" s="23">
        <f>H131*3</f>
        <v>45</v>
      </c>
      <c r="J133">
        <f>60/9*8</f>
        <v>53.333333333333336</v>
      </c>
      <c r="N133" s="8"/>
      <c r="O133" s="49"/>
      <c r="P133" s="8"/>
      <c r="Q133" s="8"/>
    </row>
    <row r="134" spans="1:21">
      <c r="A134" s="23">
        <f t="shared" si="46"/>
        <v>3600</v>
      </c>
      <c r="B134" s="23">
        <f t="shared" si="51"/>
        <v>720</v>
      </c>
      <c r="C134" s="23">
        <f t="shared" si="47"/>
        <v>60</v>
      </c>
      <c r="D134" s="23">
        <f t="shared" si="48"/>
        <v>4</v>
      </c>
      <c r="E134" s="23">
        <f t="shared" si="49"/>
        <v>0.33333333333333331</v>
      </c>
      <c r="F134" s="23">
        <f t="shared" si="50"/>
        <v>4.3478260869565216E-2</v>
      </c>
      <c r="G134" s="23">
        <v>4</v>
      </c>
      <c r="H134" s="23">
        <f>H131*4</f>
        <v>60</v>
      </c>
      <c r="N134" s="8"/>
      <c r="O134" s="49"/>
      <c r="P134" s="8"/>
      <c r="Q134" s="8"/>
    </row>
    <row r="135" spans="1:21">
      <c r="A135" s="23">
        <f t="shared" si="46"/>
        <v>5400</v>
      </c>
      <c r="B135" s="23">
        <f t="shared" si="51"/>
        <v>1080</v>
      </c>
      <c r="C135" s="23">
        <f t="shared" si="47"/>
        <v>90</v>
      </c>
      <c r="D135" s="23">
        <f t="shared" si="48"/>
        <v>6</v>
      </c>
      <c r="E135" s="23">
        <f t="shared" si="49"/>
        <v>0.5</v>
      </c>
      <c r="F135" s="23">
        <f t="shared" si="50"/>
        <v>6.5217391304347824E-2</v>
      </c>
      <c r="G135" s="23">
        <v>6</v>
      </c>
      <c r="H135" s="23">
        <f>H131*6</f>
        <v>90</v>
      </c>
      <c r="N135" s="8"/>
      <c r="O135" s="49"/>
      <c r="P135" s="8"/>
      <c r="Q135" s="8"/>
    </row>
    <row r="136" spans="1:21">
      <c r="A136" s="23">
        <f t="shared" si="46"/>
        <v>10800</v>
      </c>
      <c r="B136" s="23">
        <f t="shared" si="51"/>
        <v>2160</v>
      </c>
      <c r="C136" s="23">
        <f t="shared" si="47"/>
        <v>180</v>
      </c>
      <c r="D136" s="23">
        <f t="shared" si="48"/>
        <v>12</v>
      </c>
      <c r="E136" s="23">
        <f t="shared" si="49"/>
        <v>1</v>
      </c>
      <c r="F136" s="23">
        <f t="shared" si="50"/>
        <v>0.13043478260869565</v>
      </c>
      <c r="G136" s="23">
        <v>12</v>
      </c>
      <c r="H136" s="23">
        <f>H131*12</f>
        <v>180</v>
      </c>
      <c r="N136" s="8"/>
      <c r="O136" s="49"/>
      <c r="P136" s="8"/>
      <c r="Q136" s="8"/>
    </row>
    <row r="137" spans="1:21">
      <c r="A137" s="23">
        <f t="shared" si="46"/>
        <v>7200</v>
      </c>
      <c r="B137" s="23">
        <f t="shared" si="51"/>
        <v>1440</v>
      </c>
      <c r="C137" s="23">
        <f t="shared" si="47"/>
        <v>120</v>
      </c>
      <c r="D137" s="23">
        <f t="shared" si="48"/>
        <v>8</v>
      </c>
      <c r="E137" s="23">
        <f t="shared" si="49"/>
        <v>0.66666666666666663</v>
      </c>
      <c r="F137" s="23">
        <f t="shared" si="50"/>
        <v>8.6956521739130432E-2</v>
      </c>
      <c r="G137" s="42">
        <v>1</v>
      </c>
      <c r="H137" s="23">
        <f>H131*8</f>
        <v>120</v>
      </c>
      <c r="J137">
        <f>120/13*12</f>
        <v>110.76923076923076</v>
      </c>
      <c r="N137" s="8"/>
      <c r="O137" s="49"/>
      <c r="P137" s="8"/>
      <c r="Q137" s="8"/>
    </row>
    <row r="138" spans="1:21">
      <c r="A138" s="23">
        <f t="shared" si="46"/>
        <v>14400</v>
      </c>
      <c r="B138" s="1">
        <f t="shared" si="51"/>
        <v>2880</v>
      </c>
      <c r="C138" s="1">
        <f t="shared" si="47"/>
        <v>240</v>
      </c>
      <c r="D138" s="23">
        <f t="shared" si="48"/>
        <v>16</v>
      </c>
      <c r="E138" s="23">
        <f t="shared" si="49"/>
        <v>1.3333333333333333</v>
      </c>
      <c r="F138" s="23">
        <f t="shared" si="50"/>
        <v>0.17391304347826086</v>
      </c>
      <c r="G138" s="23">
        <v>2</v>
      </c>
      <c r="H138" s="23">
        <f>H137*2</f>
        <v>240</v>
      </c>
      <c r="J138">
        <f>120/9*8</f>
        <v>106.66666666666667</v>
      </c>
      <c r="N138" s="8"/>
      <c r="O138" s="49"/>
      <c r="P138" s="8"/>
      <c r="Q138" s="8"/>
    </row>
    <row r="139" spans="1:21">
      <c r="A139" s="23">
        <f t="shared" si="46"/>
        <v>21600</v>
      </c>
      <c r="B139" s="23">
        <f t="shared" si="51"/>
        <v>4320</v>
      </c>
      <c r="C139" s="23">
        <f t="shared" si="47"/>
        <v>360</v>
      </c>
      <c r="D139" s="23">
        <f t="shared" si="48"/>
        <v>24</v>
      </c>
      <c r="E139" s="23">
        <f t="shared" si="49"/>
        <v>2</v>
      </c>
      <c r="F139" s="23">
        <f t="shared" si="50"/>
        <v>0.2608695652173913</v>
      </c>
      <c r="G139" s="23">
        <v>3</v>
      </c>
      <c r="H139" s="23">
        <f>H137*3</f>
        <v>360</v>
      </c>
    </row>
    <row r="140" spans="1:21">
      <c r="A140" s="23">
        <f t="shared" si="46"/>
        <v>28800</v>
      </c>
      <c r="B140" s="23">
        <f t="shared" si="51"/>
        <v>5760</v>
      </c>
      <c r="C140" s="23">
        <f t="shared" si="47"/>
        <v>480</v>
      </c>
      <c r="D140" s="23">
        <f t="shared" si="48"/>
        <v>32</v>
      </c>
      <c r="E140" s="23">
        <f t="shared" si="49"/>
        <v>2.6666666666666665</v>
      </c>
      <c r="F140" s="23">
        <f t="shared" si="50"/>
        <v>0.34782608695652173</v>
      </c>
      <c r="G140" s="23">
        <v>4</v>
      </c>
      <c r="H140" s="23">
        <f>H137*4</f>
        <v>480</v>
      </c>
    </row>
    <row r="141" spans="1:21">
      <c r="A141" s="23">
        <f t="shared" si="46"/>
        <v>43200</v>
      </c>
      <c r="B141" s="23">
        <f t="shared" si="51"/>
        <v>8640</v>
      </c>
      <c r="C141" s="23">
        <f t="shared" si="47"/>
        <v>720</v>
      </c>
      <c r="D141" s="23">
        <f t="shared" si="48"/>
        <v>48</v>
      </c>
      <c r="E141" s="23">
        <f t="shared" si="49"/>
        <v>4</v>
      </c>
      <c r="F141" s="23">
        <f t="shared" si="50"/>
        <v>0.52173913043478259</v>
      </c>
      <c r="G141" s="23">
        <v>6</v>
      </c>
      <c r="H141" s="23">
        <f>H137*6</f>
        <v>720</v>
      </c>
    </row>
    <row r="142" spans="1:21">
      <c r="A142" s="23">
        <f t="shared" si="46"/>
        <v>86400</v>
      </c>
      <c r="B142" s="23">
        <f t="shared" si="51"/>
        <v>17280</v>
      </c>
      <c r="C142" s="23">
        <f t="shared" si="47"/>
        <v>1440</v>
      </c>
      <c r="D142" s="23">
        <f t="shared" si="48"/>
        <v>96</v>
      </c>
      <c r="E142" s="23">
        <f t="shared" si="49"/>
        <v>8</v>
      </c>
      <c r="F142" s="23">
        <f t="shared" si="50"/>
        <v>1.0434782608695652</v>
      </c>
      <c r="G142" s="23">
        <v>12</v>
      </c>
      <c r="H142" s="23">
        <f>H137*12</f>
        <v>1440</v>
      </c>
    </row>
    <row r="143" spans="1:21">
      <c r="A143" s="23">
        <f t="shared" si="46"/>
        <v>82800</v>
      </c>
      <c r="B143" s="23">
        <f t="shared" si="51"/>
        <v>16560</v>
      </c>
      <c r="C143" s="23">
        <f t="shared" si="47"/>
        <v>1380</v>
      </c>
      <c r="D143" s="23">
        <f t="shared" si="48"/>
        <v>92</v>
      </c>
      <c r="E143" s="23">
        <f t="shared" si="49"/>
        <v>7.666666666666667</v>
      </c>
      <c r="F143" s="46">
        <f t="shared" si="50"/>
        <v>1</v>
      </c>
      <c r="G143" s="43">
        <v>1</v>
      </c>
      <c r="H143" s="23">
        <v>1380</v>
      </c>
      <c r="I143" s="46">
        <f t="shared" ref="I143:I160" si="52">H143/$F$61</f>
        <v>1</v>
      </c>
      <c r="J143">
        <f>H137*8/60</f>
        <v>16</v>
      </c>
    </row>
    <row r="144" spans="1:21">
      <c r="A144" s="23">
        <f t="shared" si="46"/>
        <v>165600</v>
      </c>
      <c r="B144" s="23">
        <f t="shared" si="51"/>
        <v>33120</v>
      </c>
      <c r="C144" s="1">
        <f t="shared" si="47"/>
        <v>2760</v>
      </c>
      <c r="D144" s="1">
        <f t="shared" si="48"/>
        <v>184</v>
      </c>
      <c r="E144">
        <f t="shared" si="49"/>
        <v>15.333333333333334</v>
      </c>
      <c r="F144" s="23">
        <f t="shared" si="50"/>
        <v>2</v>
      </c>
      <c r="G144" s="23">
        <v>2</v>
      </c>
      <c r="H144" s="23">
        <f>H143*2</f>
        <v>2760</v>
      </c>
      <c r="I144">
        <f>H144/$F$61</f>
        <v>2</v>
      </c>
    </row>
    <row r="145" spans="1:11">
      <c r="A145" s="23">
        <f t="shared" ref="A145:A160" si="53">H145/$A$130</f>
        <v>248400</v>
      </c>
      <c r="B145" s="23">
        <f t="shared" ref="B145:B160" si="54">H145/$B$130</f>
        <v>49680</v>
      </c>
      <c r="C145" s="23">
        <f t="shared" ref="C145:C160" si="55">H145/$C$130</f>
        <v>4140</v>
      </c>
      <c r="D145" s="23">
        <f t="shared" ref="D145:D160" si="56">H145/$D$130</f>
        <v>276</v>
      </c>
      <c r="E145" s="23">
        <f t="shared" ref="E145:E160" si="57">H145/$E$130</f>
        <v>23</v>
      </c>
      <c r="F145" s="23">
        <f t="shared" ref="F145:F160" si="58">H145/$F$130</f>
        <v>3</v>
      </c>
      <c r="G145" s="23">
        <v>3</v>
      </c>
      <c r="H145" s="23">
        <f>H143*3</f>
        <v>4140</v>
      </c>
      <c r="I145">
        <f t="shared" si="52"/>
        <v>3</v>
      </c>
    </row>
    <row r="146" spans="1:11">
      <c r="A146" s="23">
        <f t="shared" si="53"/>
        <v>331200</v>
      </c>
      <c r="B146" s="23">
        <f t="shared" si="54"/>
        <v>66240</v>
      </c>
      <c r="C146" s="23">
        <f t="shared" si="55"/>
        <v>5520</v>
      </c>
      <c r="D146" s="23">
        <f t="shared" si="56"/>
        <v>368</v>
      </c>
      <c r="E146" s="23">
        <f t="shared" si="57"/>
        <v>30.666666666666668</v>
      </c>
      <c r="F146" s="23">
        <f t="shared" si="58"/>
        <v>4</v>
      </c>
      <c r="G146" s="23">
        <v>4</v>
      </c>
      <c r="H146" s="23">
        <f>H143*4</f>
        <v>5520</v>
      </c>
      <c r="I146">
        <f t="shared" si="52"/>
        <v>4</v>
      </c>
    </row>
    <row r="147" spans="1:11">
      <c r="A147" s="23">
        <f t="shared" si="53"/>
        <v>496800</v>
      </c>
      <c r="B147" s="23">
        <f t="shared" si="54"/>
        <v>99360</v>
      </c>
      <c r="C147" s="23">
        <f t="shared" si="55"/>
        <v>8280</v>
      </c>
      <c r="D147" s="23">
        <f t="shared" si="56"/>
        <v>552</v>
      </c>
      <c r="E147" s="23">
        <f t="shared" si="57"/>
        <v>46</v>
      </c>
      <c r="F147" s="23">
        <f t="shared" si="58"/>
        <v>6</v>
      </c>
      <c r="G147" s="23">
        <v>6</v>
      </c>
      <c r="H147" s="23">
        <f>H143*6</f>
        <v>8280</v>
      </c>
      <c r="I147">
        <f t="shared" si="52"/>
        <v>6</v>
      </c>
    </row>
    <row r="148" spans="1:11">
      <c r="A148" s="23">
        <f t="shared" si="53"/>
        <v>993600</v>
      </c>
      <c r="B148" s="23">
        <f t="shared" si="54"/>
        <v>198720</v>
      </c>
      <c r="C148" s="23">
        <f t="shared" si="55"/>
        <v>16560</v>
      </c>
      <c r="D148" s="23">
        <f t="shared" si="56"/>
        <v>1104</v>
      </c>
      <c r="E148" s="23">
        <f t="shared" si="57"/>
        <v>92</v>
      </c>
      <c r="F148" s="23">
        <f t="shared" si="58"/>
        <v>12</v>
      </c>
      <c r="G148" s="23">
        <v>12</v>
      </c>
      <c r="H148" s="23">
        <f>H143*12</f>
        <v>16560</v>
      </c>
      <c r="I148">
        <f>H148/$F$61</f>
        <v>12</v>
      </c>
    </row>
    <row r="149" spans="1:11">
      <c r="A149" s="23">
        <f t="shared" si="53"/>
        <v>662400</v>
      </c>
      <c r="B149" s="23">
        <f t="shared" si="54"/>
        <v>132480</v>
      </c>
      <c r="C149" s="23">
        <f t="shared" si="55"/>
        <v>11040</v>
      </c>
      <c r="D149" s="23">
        <f t="shared" si="56"/>
        <v>736</v>
      </c>
      <c r="E149" s="23">
        <f t="shared" si="57"/>
        <v>61.333333333333336</v>
      </c>
      <c r="F149" s="23">
        <f t="shared" si="58"/>
        <v>8</v>
      </c>
      <c r="G149" s="44">
        <v>1</v>
      </c>
      <c r="H149" s="23">
        <f>H143*8</f>
        <v>11040</v>
      </c>
      <c r="I149" s="46">
        <f>H149/$F$61</f>
        <v>8</v>
      </c>
      <c r="J149">
        <f>I149/$G$2</f>
        <v>1.6685714285714286</v>
      </c>
      <c r="K149">
        <f>I149/21</f>
        <v>0.38095238095238093</v>
      </c>
    </row>
    <row r="150" spans="1:11">
      <c r="A150" s="23">
        <f t="shared" si="53"/>
        <v>1324800</v>
      </c>
      <c r="B150" s="23">
        <f t="shared" si="54"/>
        <v>264960</v>
      </c>
      <c r="C150" s="23">
        <f t="shared" si="55"/>
        <v>22080</v>
      </c>
      <c r="D150" s="1">
        <f t="shared" si="56"/>
        <v>1472</v>
      </c>
      <c r="E150" s="1">
        <f t="shared" si="57"/>
        <v>122.66666666666667</v>
      </c>
      <c r="F150" s="23">
        <f t="shared" si="58"/>
        <v>16</v>
      </c>
      <c r="G150" s="23">
        <v>2</v>
      </c>
      <c r="H150" s="23">
        <f>H149*2</f>
        <v>22080</v>
      </c>
      <c r="I150">
        <f t="shared" si="52"/>
        <v>16</v>
      </c>
      <c r="J150">
        <f t="shared" ref="J150:J160" si="59">I150/$G$2</f>
        <v>3.3371428571428572</v>
      </c>
      <c r="K150">
        <f t="shared" ref="K150:K160" si="60">I150/21</f>
        <v>0.76190476190476186</v>
      </c>
    </row>
    <row r="151" spans="1:11">
      <c r="A151" s="23">
        <f t="shared" si="53"/>
        <v>1987200</v>
      </c>
      <c r="B151" s="23">
        <f t="shared" si="54"/>
        <v>397440</v>
      </c>
      <c r="C151" s="23">
        <f t="shared" si="55"/>
        <v>33120</v>
      </c>
      <c r="D151" s="23">
        <f t="shared" si="56"/>
        <v>2208</v>
      </c>
      <c r="E151" s="23">
        <f t="shared" si="57"/>
        <v>184</v>
      </c>
      <c r="F151" s="23">
        <f t="shared" si="58"/>
        <v>24</v>
      </c>
      <c r="G151" s="23">
        <v>3</v>
      </c>
      <c r="H151" s="23">
        <f>H149*3</f>
        <v>33120</v>
      </c>
      <c r="I151">
        <f t="shared" si="52"/>
        <v>24</v>
      </c>
      <c r="J151">
        <f>I151/$G$2</f>
        <v>5.0057142857142862</v>
      </c>
      <c r="K151">
        <f t="shared" si="60"/>
        <v>1.1428571428571428</v>
      </c>
    </row>
    <row r="152" spans="1:11">
      <c r="A152" s="23">
        <f t="shared" si="53"/>
        <v>2649600</v>
      </c>
      <c r="B152" s="23">
        <f t="shared" si="54"/>
        <v>529920</v>
      </c>
      <c r="C152" s="23">
        <f t="shared" si="55"/>
        <v>44160</v>
      </c>
      <c r="D152" s="23">
        <f t="shared" si="56"/>
        <v>2944</v>
      </c>
      <c r="E152" s="23">
        <f t="shared" si="57"/>
        <v>245.33333333333334</v>
      </c>
      <c r="F152" s="23">
        <f t="shared" si="58"/>
        <v>32</v>
      </c>
      <c r="G152" s="23">
        <v>4</v>
      </c>
      <c r="H152" s="23">
        <f>H149*4</f>
        <v>44160</v>
      </c>
      <c r="I152">
        <f t="shared" si="52"/>
        <v>32</v>
      </c>
      <c r="J152">
        <f t="shared" si="59"/>
        <v>6.6742857142857144</v>
      </c>
      <c r="K152">
        <f t="shared" si="60"/>
        <v>1.5238095238095237</v>
      </c>
    </row>
    <row r="153" spans="1:11">
      <c r="A153" s="23">
        <f t="shared" si="53"/>
        <v>3974400</v>
      </c>
      <c r="B153" s="23">
        <f t="shared" si="54"/>
        <v>794880</v>
      </c>
      <c r="C153" s="23">
        <f t="shared" si="55"/>
        <v>66240</v>
      </c>
      <c r="D153" s="23">
        <f t="shared" si="56"/>
        <v>4416</v>
      </c>
      <c r="E153" s="23">
        <f t="shared" si="57"/>
        <v>368</v>
      </c>
      <c r="F153" s="23">
        <f t="shared" si="58"/>
        <v>48</v>
      </c>
      <c r="G153" s="23">
        <v>6</v>
      </c>
      <c r="H153" s="23">
        <f>H149*6</f>
        <v>66240</v>
      </c>
      <c r="I153">
        <f t="shared" si="52"/>
        <v>48</v>
      </c>
      <c r="J153">
        <f t="shared" si="59"/>
        <v>10.011428571428572</v>
      </c>
      <c r="K153">
        <f t="shared" si="60"/>
        <v>2.2857142857142856</v>
      </c>
    </row>
    <row r="154" spans="1:11">
      <c r="A154" s="23">
        <f t="shared" si="53"/>
        <v>7948800</v>
      </c>
      <c r="B154" s="23">
        <f t="shared" si="54"/>
        <v>1589760</v>
      </c>
      <c r="C154" s="23">
        <f t="shared" si="55"/>
        <v>132480</v>
      </c>
      <c r="D154" s="23">
        <f t="shared" si="56"/>
        <v>8832</v>
      </c>
      <c r="E154" s="23">
        <f t="shared" si="57"/>
        <v>736</v>
      </c>
      <c r="F154" s="23">
        <f t="shared" si="58"/>
        <v>96</v>
      </c>
      <c r="G154" s="23">
        <v>12</v>
      </c>
      <c r="H154" s="23">
        <f>H149*12</f>
        <v>132480</v>
      </c>
      <c r="I154">
        <f t="shared" si="52"/>
        <v>96</v>
      </c>
      <c r="J154">
        <f t="shared" si="59"/>
        <v>20.022857142857145</v>
      </c>
      <c r="K154">
        <f t="shared" si="60"/>
        <v>4.5714285714285712</v>
      </c>
    </row>
    <row r="155" spans="1:11">
      <c r="A155" s="23">
        <f t="shared" si="53"/>
        <v>5299200</v>
      </c>
      <c r="B155" s="23">
        <f t="shared" si="54"/>
        <v>1059840</v>
      </c>
      <c r="C155" s="23">
        <f t="shared" si="55"/>
        <v>88320</v>
      </c>
      <c r="D155" s="23">
        <f t="shared" si="56"/>
        <v>5888</v>
      </c>
      <c r="E155" s="23">
        <f t="shared" si="57"/>
        <v>490.66666666666669</v>
      </c>
      <c r="F155" s="23">
        <f t="shared" si="58"/>
        <v>64</v>
      </c>
      <c r="G155" s="45">
        <v>1</v>
      </c>
      <c r="H155" s="23">
        <f>H149*8</f>
        <v>88320</v>
      </c>
      <c r="I155">
        <f t="shared" si="52"/>
        <v>64</v>
      </c>
      <c r="J155">
        <f t="shared" si="59"/>
        <v>13.348571428571429</v>
      </c>
      <c r="K155">
        <f t="shared" si="60"/>
        <v>3.0476190476190474</v>
      </c>
    </row>
    <row r="156" spans="1:11">
      <c r="A156" s="23">
        <f t="shared" si="53"/>
        <v>10598400</v>
      </c>
      <c r="B156" s="23">
        <f t="shared" si="54"/>
        <v>2119680</v>
      </c>
      <c r="C156" s="23">
        <f t="shared" si="55"/>
        <v>176640</v>
      </c>
      <c r="D156" s="23">
        <f t="shared" si="56"/>
        <v>11776</v>
      </c>
      <c r="E156" s="1">
        <f t="shared" si="57"/>
        <v>981.33333333333337</v>
      </c>
      <c r="F156" s="23">
        <f t="shared" si="58"/>
        <v>128</v>
      </c>
      <c r="G156" s="23">
        <v>2</v>
      </c>
      <c r="H156" s="23">
        <f>H155*2</f>
        <v>176640</v>
      </c>
      <c r="I156">
        <f t="shared" si="52"/>
        <v>128</v>
      </c>
      <c r="J156">
        <f t="shared" si="59"/>
        <v>26.697142857142858</v>
      </c>
      <c r="K156">
        <f t="shared" si="60"/>
        <v>6.0952380952380949</v>
      </c>
    </row>
    <row r="157" spans="1:11">
      <c r="A157" s="23">
        <f t="shared" si="53"/>
        <v>15897600</v>
      </c>
      <c r="B157" s="23">
        <f t="shared" si="54"/>
        <v>3179520</v>
      </c>
      <c r="C157" s="23">
        <f t="shared" si="55"/>
        <v>264960</v>
      </c>
      <c r="D157" s="23">
        <f t="shared" si="56"/>
        <v>17664</v>
      </c>
      <c r="E157" s="23">
        <f t="shared" si="57"/>
        <v>1472</v>
      </c>
      <c r="F157" s="23">
        <f t="shared" si="58"/>
        <v>192</v>
      </c>
      <c r="G157" s="23">
        <v>3</v>
      </c>
      <c r="H157" s="23">
        <f>H155*3</f>
        <v>264960</v>
      </c>
      <c r="I157">
        <f t="shared" si="52"/>
        <v>192</v>
      </c>
      <c r="J157">
        <f t="shared" si="59"/>
        <v>40.04571428571429</v>
      </c>
      <c r="K157">
        <f t="shared" si="60"/>
        <v>9.1428571428571423</v>
      </c>
    </row>
    <row r="158" spans="1:11">
      <c r="A158" s="23">
        <f t="shared" si="53"/>
        <v>21196800</v>
      </c>
      <c r="B158" s="23">
        <f t="shared" si="54"/>
        <v>4239360</v>
      </c>
      <c r="C158" s="23">
        <f t="shared" si="55"/>
        <v>353280</v>
      </c>
      <c r="D158" s="23">
        <f t="shared" si="56"/>
        <v>23552</v>
      </c>
      <c r="E158" s="23">
        <f t="shared" si="57"/>
        <v>1962.6666666666667</v>
      </c>
      <c r="F158" s="46">
        <f t="shared" si="58"/>
        <v>256</v>
      </c>
      <c r="G158" s="23">
        <v>4</v>
      </c>
      <c r="H158" s="23">
        <f>H155*4</f>
        <v>353280</v>
      </c>
      <c r="I158">
        <f t="shared" si="52"/>
        <v>256</v>
      </c>
      <c r="J158">
        <f t="shared" si="59"/>
        <v>53.394285714285715</v>
      </c>
      <c r="K158">
        <f t="shared" si="60"/>
        <v>12.19047619047619</v>
      </c>
    </row>
    <row r="159" spans="1:11">
      <c r="A159" s="23">
        <f t="shared" si="53"/>
        <v>31795200</v>
      </c>
      <c r="B159" s="23">
        <f t="shared" si="54"/>
        <v>6359040</v>
      </c>
      <c r="C159" s="23">
        <f t="shared" si="55"/>
        <v>529920</v>
      </c>
      <c r="D159" s="23">
        <f t="shared" si="56"/>
        <v>35328</v>
      </c>
      <c r="E159" s="23">
        <f t="shared" si="57"/>
        <v>2944</v>
      </c>
      <c r="F159" s="23">
        <f t="shared" si="58"/>
        <v>384</v>
      </c>
      <c r="G159" s="23">
        <v>6</v>
      </c>
      <c r="H159" s="23">
        <f>H155*6</f>
        <v>529920</v>
      </c>
      <c r="I159">
        <f t="shared" si="52"/>
        <v>384</v>
      </c>
      <c r="J159">
        <f t="shared" si="59"/>
        <v>80.09142857142858</v>
      </c>
      <c r="K159">
        <f t="shared" si="60"/>
        <v>18.285714285714285</v>
      </c>
    </row>
    <row r="160" spans="1:11">
      <c r="A160" s="23">
        <f t="shared" si="53"/>
        <v>63590400</v>
      </c>
      <c r="B160" s="23">
        <f t="shared" si="54"/>
        <v>12718080</v>
      </c>
      <c r="C160" s="23">
        <f t="shared" si="55"/>
        <v>1059840</v>
      </c>
      <c r="D160" s="23">
        <f t="shared" si="56"/>
        <v>70656</v>
      </c>
      <c r="E160" s="23">
        <f t="shared" si="57"/>
        <v>5888</v>
      </c>
      <c r="F160" s="23">
        <f t="shared" si="58"/>
        <v>768</v>
      </c>
      <c r="G160" s="23">
        <v>12</v>
      </c>
      <c r="H160" s="23">
        <f>H155*12</f>
        <v>1059840</v>
      </c>
      <c r="I160">
        <f t="shared" si="52"/>
        <v>768</v>
      </c>
      <c r="J160">
        <f t="shared" si="59"/>
        <v>160.18285714285716</v>
      </c>
      <c r="K160">
        <f t="shared" si="60"/>
        <v>36.571428571428569</v>
      </c>
    </row>
    <row r="161" spans="1:21">
      <c r="A161" s="23">
        <f t="shared" ref="A161:A166" si="61">H161/$A$130</f>
        <v>42393600</v>
      </c>
      <c r="B161" s="23">
        <f t="shared" ref="B161:B166" si="62">H161/$B$130</f>
        <v>8478720</v>
      </c>
      <c r="C161" s="23">
        <f t="shared" ref="C161:C166" si="63">H161/$C$130</f>
        <v>706560</v>
      </c>
      <c r="D161" s="23">
        <f t="shared" ref="D161:D166" si="64">H161/$D$130</f>
        <v>47104</v>
      </c>
      <c r="E161" s="23">
        <f t="shared" ref="E161:E166" si="65">H161/$E$130</f>
        <v>3925.3333333333335</v>
      </c>
      <c r="F161" s="23">
        <f t="shared" ref="F161:F166" si="66">H161/$F$130</f>
        <v>512</v>
      </c>
      <c r="G161" s="50">
        <v>1</v>
      </c>
      <c r="H161" s="23">
        <f>H155*8</f>
        <v>706560</v>
      </c>
      <c r="I161">
        <f t="shared" ref="I161:I166" si="67">H161/$F$61</f>
        <v>512</v>
      </c>
      <c r="J161">
        <f t="shared" ref="J161:J166" si="68">I161/$G$2</f>
        <v>106.78857142857143</v>
      </c>
      <c r="K161">
        <f t="shared" ref="K161:K166" si="69">I161/21</f>
        <v>24.38095238095238</v>
      </c>
    </row>
    <row r="162" spans="1:21">
      <c r="A162" s="23">
        <f t="shared" si="61"/>
        <v>84787200</v>
      </c>
      <c r="B162" s="23">
        <f t="shared" si="62"/>
        <v>16957440</v>
      </c>
      <c r="C162" s="23">
        <f t="shared" si="63"/>
        <v>1413120</v>
      </c>
      <c r="D162" s="23">
        <f t="shared" si="64"/>
        <v>94208</v>
      </c>
      <c r="E162" s="1">
        <f t="shared" si="65"/>
        <v>7850.666666666667</v>
      </c>
      <c r="F162" s="23">
        <f t="shared" si="66"/>
        <v>1024</v>
      </c>
      <c r="G162" s="23">
        <v>2</v>
      </c>
      <c r="H162" s="23">
        <f>H161*2</f>
        <v>1413120</v>
      </c>
      <c r="I162">
        <f t="shared" si="67"/>
        <v>1024</v>
      </c>
      <c r="J162">
        <f t="shared" si="68"/>
        <v>213.57714285714286</v>
      </c>
      <c r="K162">
        <f t="shared" si="69"/>
        <v>48.761904761904759</v>
      </c>
    </row>
    <row r="163" spans="1:21">
      <c r="A163" s="23">
        <f t="shared" si="61"/>
        <v>127180800</v>
      </c>
      <c r="B163" s="23">
        <f t="shared" si="62"/>
        <v>25436160</v>
      </c>
      <c r="C163" s="23">
        <f t="shared" si="63"/>
        <v>2119680</v>
      </c>
      <c r="D163" s="23">
        <f t="shared" si="64"/>
        <v>141312</v>
      </c>
      <c r="E163" s="23">
        <f t="shared" si="65"/>
        <v>11776</v>
      </c>
      <c r="F163" s="23">
        <f t="shared" si="66"/>
        <v>1536</v>
      </c>
      <c r="G163" s="23">
        <v>3</v>
      </c>
      <c r="H163" s="23">
        <f>H161*3</f>
        <v>2119680</v>
      </c>
      <c r="I163">
        <f t="shared" si="67"/>
        <v>1536</v>
      </c>
      <c r="J163">
        <f t="shared" si="68"/>
        <v>320.36571428571432</v>
      </c>
      <c r="K163">
        <f t="shared" si="69"/>
        <v>73.142857142857139</v>
      </c>
    </row>
    <row r="164" spans="1:21">
      <c r="A164" s="23">
        <f t="shared" si="61"/>
        <v>169574400</v>
      </c>
      <c r="B164" s="23">
        <f t="shared" si="62"/>
        <v>33914880</v>
      </c>
      <c r="C164" s="23">
        <f t="shared" si="63"/>
        <v>2826240</v>
      </c>
      <c r="D164" s="23">
        <f t="shared" si="64"/>
        <v>188416</v>
      </c>
      <c r="E164" s="23">
        <f t="shared" si="65"/>
        <v>15701.333333333334</v>
      </c>
      <c r="F164" s="23">
        <f t="shared" si="66"/>
        <v>2048</v>
      </c>
      <c r="G164" s="23">
        <v>4</v>
      </c>
      <c r="H164" s="23">
        <f>H161*4</f>
        <v>2826240</v>
      </c>
      <c r="I164">
        <f t="shared" si="67"/>
        <v>2048</v>
      </c>
      <c r="J164">
        <f t="shared" si="68"/>
        <v>427.15428571428572</v>
      </c>
      <c r="K164">
        <f t="shared" si="69"/>
        <v>97.523809523809518</v>
      </c>
    </row>
    <row r="165" spans="1:21">
      <c r="A165" s="23">
        <f t="shared" si="61"/>
        <v>254361600</v>
      </c>
      <c r="B165" s="23">
        <f t="shared" si="62"/>
        <v>50872320</v>
      </c>
      <c r="C165" s="23">
        <f t="shared" si="63"/>
        <v>4239360</v>
      </c>
      <c r="D165" s="23">
        <f t="shared" si="64"/>
        <v>282624</v>
      </c>
      <c r="E165" s="23">
        <f t="shared" si="65"/>
        <v>23552</v>
      </c>
      <c r="F165" s="23">
        <f t="shared" si="66"/>
        <v>3072</v>
      </c>
      <c r="G165" s="23">
        <v>6</v>
      </c>
      <c r="H165" s="23">
        <f>H161*6</f>
        <v>4239360</v>
      </c>
      <c r="I165">
        <f t="shared" si="67"/>
        <v>3072</v>
      </c>
      <c r="J165">
        <f t="shared" si="68"/>
        <v>640.73142857142864</v>
      </c>
      <c r="K165">
        <f t="shared" si="69"/>
        <v>146.28571428571428</v>
      </c>
    </row>
    <row r="166" spans="1:21">
      <c r="A166" s="23">
        <f t="shared" si="61"/>
        <v>508723200</v>
      </c>
      <c r="B166" s="23">
        <f t="shared" si="62"/>
        <v>101744640</v>
      </c>
      <c r="C166" s="23">
        <f t="shared" si="63"/>
        <v>8478720</v>
      </c>
      <c r="D166" s="23">
        <f t="shared" si="64"/>
        <v>565248</v>
      </c>
      <c r="E166" s="23">
        <f t="shared" si="65"/>
        <v>47104</v>
      </c>
      <c r="F166" s="23">
        <f t="shared" si="66"/>
        <v>6144</v>
      </c>
      <c r="G166" s="23">
        <v>12</v>
      </c>
      <c r="H166" s="23">
        <f>H161*12</f>
        <v>8478720</v>
      </c>
      <c r="I166">
        <f t="shared" si="67"/>
        <v>6144</v>
      </c>
      <c r="J166">
        <f t="shared" si="68"/>
        <v>1281.4628571428573</v>
      </c>
      <c r="K166">
        <f t="shared" si="69"/>
        <v>292.57142857142856</v>
      </c>
    </row>
    <row r="167" spans="1:21">
      <c r="A167" s="23"/>
      <c r="B167" s="23"/>
      <c r="C167" s="23"/>
      <c r="D167" s="23"/>
      <c r="E167" s="23"/>
      <c r="F167" s="23"/>
      <c r="G167" s="23"/>
      <c r="H167" s="23"/>
    </row>
    <row r="168" spans="1:21">
      <c r="A168" s="38" t="s">
        <v>460</v>
      </c>
      <c r="B168" s="36"/>
      <c r="C168" s="47" t="s">
        <v>456</v>
      </c>
      <c r="D168" s="36"/>
      <c r="E168" s="37"/>
      <c r="F168" s="36"/>
      <c r="G168" s="36"/>
      <c r="H168" s="36"/>
      <c r="I168" s="36"/>
      <c r="J168" s="36"/>
      <c r="K168" s="36"/>
      <c r="N168" s="8"/>
      <c r="O168" s="48"/>
      <c r="P168" s="8"/>
      <c r="Q168" s="8"/>
      <c r="R168" s="8"/>
      <c r="S168" s="8"/>
      <c r="T168" s="8"/>
      <c r="U168" s="8"/>
    </row>
    <row r="169" spans="1:21" s="36" customFormat="1">
      <c r="N169" s="26"/>
      <c r="O169" s="26"/>
      <c r="P169" s="26"/>
      <c r="Q169" s="26"/>
      <c r="R169" s="26"/>
      <c r="S169" s="26"/>
      <c r="T169" s="26"/>
      <c r="U169" s="26"/>
    </row>
    <row r="170" spans="1:21">
      <c r="B170" s="8">
        <f>1/12</f>
        <v>8.3333333333333329E-2</v>
      </c>
      <c r="C170" s="8">
        <v>1</v>
      </c>
      <c r="D170" s="8">
        <v>12</v>
      </c>
      <c r="E170" s="8">
        <v>144</v>
      </c>
      <c r="F170" s="8">
        <v>1440</v>
      </c>
      <c r="G170" s="8" t="s">
        <v>459</v>
      </c>
      <c r="J170" s="8">
        <f>1/12</f>
        <v>8.3333333333333329E-2</v>
      </c>
      <c r="K170" s="8">
        <v>1</v>
      </c>
      <c r="L170" s="8">
        <v>12</v>
      </c>
      <c r="M170" s="8">
        <v>144</v>
      </c>
      <c r="N170" s="8">
        <v>1440</v>
      </c>
      <c r="O170" s="8" t="s">
        <v>459</v>
      </c>
    </row>
    <row r="171" spans="1:21">
      <c r="B171">
        <f>G171/$B$170</f>
        <v>120</v>
      </c>
      <c r="C171">
        <f>G171/$C$170</f>
        <v>10</v>
      </c>
      <c r="D171">
        <f>G171/$D$170</f>
        <v>0.83333333333333337</v>
      </c>
      <c r="G171">
        <f>G178/12</f>
        <v>10</v>
      </c>
      <c r="H171" s="58">
        <v>1</v>
      </c>
      <c r="J171">
        <f>O171/$B$170</f>
        <v>120</v>
      </c>
      <c r="K171">
        <f>O171/$C$170</f>
        <v>10</v>
      </c>
      <c r="L171">
        <f>O171/$D$170</f>
        <v>0.83333333333333337</v>
      </c>
      <c r="O171">
        <f>O178/12</f>
        <v>10</v>
      </c>
      <c r="P171" s="58">
        <v>1</v>
      </c>
    </row>
    <row r="172" spans="1:21">
      <c r="B172">
        <f>G172/$B$170</f>
        <v>240</v>
      </c>
      <c r="C172">
        <f>G172/$C$170</f>
        <v>20</v>
      </c>
      <c r="D172">
        <f>G172/$D$170</f>
        <v>1.6666666666666667</v>
      </c>
      <c r="G172">
        <f>$G$171*H172</f>
        <v>20</v>
      </c>
      <c r="H172">
        <v>2</v>
      </c>
      <c r="J172">
        <f>O172/$B$170</f>
        <v>240</v>
      </c>
      <c r="K172">
        <f>O172/$C$170</f>
        <v>20</v>
      </c>
      <c r="L172">
        <f>O172/$D$170</f>
        <v>1.6666666666666667</v>
      </c>
      <c r="O172">
        <f>$G$171*P172</f>
        <v>20</v>
      </c>
      <c r="P172">
        <v>2</v>
      </c>
    </row>
    <row r="173" spans="1:21">
      <c r="B173">
        <f>G173/$B$170</f>
        <v>480</v>
      </c>
      <c r="C173">
        <f>G173/$C$170</f>
        <v>40</v>
      </c>
      <c r="D173">
        <f>G173/$D$170</f>
        <v>3.3333333333333335</v>
      </c>
      <c r="G173">
        <f t="shared" ref="G173:G177" si="70">$G$171*H173</f>
        <v>40</v>
      </c>
      <c r="H173">
        <v>4</v>
      </c>
      <c r="J173">
        <f>O173/$B$170</f>
        <v>480</v>
      </c>
      <c r="K173">
        <f>O173/$C$170</f>
        <v>40</v>
      </c>
      <c r="L173">
        <f>O173/$D$170</f>
        <v>3.3333333333333335</v>
      </c>
      <c r="O173">
        <f t="shared" ref="O173:O177" si="71">$G$171*P173</f>
        <v>40</v>
      </c>
      <c r="P173">
        <v>4</v>
      </c>
    </row>
    <row r="174" spans="1:21">
      <c r="B174">
        <f>G174/$B$170</f>
        <v>960</v>
      </c>
      <c r="C174">
        <f>G174/$C$170</f>
        <v>80</v>
      </c>
      <c r="D174">
        <f>G174/$D$170</f>
        <v>6.666666666666667</v>
      </c>
      <c r="G174">
        <f t="shared" si="70"/>
        <v>80</v>
      </c>
      <c r="H174">
        <v>8</v>
      </c>
      <c r="J174">
        <f>O174/$B$170</f>
        <v>960</v>
      </c>
      <c r="K174">
        <f>O174/$C$170</f>
        <v>80</v>
      </c>
      <c r="L174">
        <f>O174/$D$170</f>
        <v>6.666666666666667</v>
      </c>
      <c r="O174">
        <f t="shared" si="71"/>
        <v>80</v>
      </c>
      <c r="P174">
        <v>8</v>
      </c>
    </row>
    <row r="175" spans="1:21">
      <c r="B175">
        <f>G175/$B$170</f>
        <v>1440</v>
      </c>
      <c r="C175">
        <f>G175/$C$170</f>
        <v>120</v>
      </c>
      <c r="D175">
        <f>G175/$D$170</f>
        <v>10</v>
      </c>
      <c r="G175">
        <f t="shared" si="70"/>
        <v>120</v>
      </c>
      <c r="H175">
        <v>12</v>
      </c>
      <c r="J175">
        <f>O175/$B$170</f>
        <v>1440</v>
      </c>
      <c r="K175">
        <f>O175/$C$170</f>
        <v>120</v>
      </c>
      <c r="L175">
        <f>O175/$D$170</f>
        <v>10</v>
      </c>
      <c r="O175">
        <f t="shared" si="71"/>
        <v>120</v>
      </c>
      <c r="P175">
        <v>12</v>
      </c>
    </row>
    <row r="176" spans="1:21">
      <c r="B176">
        <f>G176/$B$170</f>
        <v>720</v>
      </c>
      <c r="C176">
        <f>G176/$C$170</f>
        <v>60</v>
      </c>
      <c r="D176">
        <f>G176/$D$170</f>
        <v>5</v>
      </c>
      <c r="G176">
        <f t="shared" si="70"/>
        <v>60</v>
      </c>
      <c r="H176">
        <v>6</v>
      </c>
      <c r="J176">
        <f>O176/$B$170</f>
        <v>720</v>
      </c>
      <c r="K176">
        <f>O176/$C$170</f>
        <v>60</v>
      </c>
      <c r="L176">
        <f>O176/$D$170</f>
        <v>5</v>
      </c>
      <c r="O176">
        <f t="shared" si="71"/>
        <v>60</v>
      </c>
      <c r="P176">
        <v>6</v>
      </c>
    </row>
    <row r="177" spans="2:16">
      <c r="B177">
        <f>G177/$B$170</f>
        <v>1560</v>
      </c>
      <c r="C177">
        <f>G177/$C$170</f>
        <v>130</v>
      </c>
      <c r="D177">
        <f>G177/$D$170</f>
        <v>10.833333333333334</v>
      </c>
      <c r="G177">
        <f t="shared" si="70"/>
        <v>130</v>
      </c>
      <c r="H177">
        <v>13</v>
      </c>
      <c r="J177">
        <f>O177/$B$170</f>
        <v>1560</v>
      </c>
      <c r="K177">
        <f>O177/$C$170</f>
        <v>130</v>
      </c>
      <c r="L177">
        <f>O177/$D$170</f>
        <v>10.833333333333334</v>
      </c>
      <c r="O177">
        <f t="shared" si="71"/>
        <v>130</v>
      </c>
      <c r="P177">
        <v>13</v>
      </c>
    </row>
    <row r="178" spans="2:16">
      <c r="B178">
        <f>G178/$B$170</f>
        <v>1440</v>
      </c>
      <c r="C178">
        <f>G178/$C$170</f>
        <v>120</v>
      </c>
      <c r="D178">
        <f>G178/$D$170</f>
        <v>10</v>
      </c>
      <c r="E178">
        <f>G178/$E$170</f>
        <v>0.83333333333333337</v>
      </c>
      <c r="G178">
        <f>G185/12</f>
        <v>120</v>
      </c>
      <c r="H178" s="57">
        <v>1</v>
      </c>
      <c r="J178">
        <f>O178/$B$170</f>
        <v>1440</v>
      </c>
      <c r="K178">
        <f>O178/$C$170</f>
        <v>120</v>
      </c>
      <c r="L178">
        <f>O178/$D$170</f>
        <v>10</v>
      </c>
      <c r="M178">
        <f>O178/$E$170</f>
        <v>0.83333333333333337</v>
      </c>
      <c r="O178">
        <f>O185/12</f>
        <v>120</v>
      </c>
      <c r="P178" s="57">
        <v>1</v>
      </c>
    </row>
    <row r="179" spans="2:16">
      <c r="B179">
        <f>G179/$B$170</f>
        <v>2880</v>
      </c>
      <c r="C179">
        <f>G179/$C$170</f>
        <v>240</v>
      </c>
      <c r="D179">
        <f>G179/$D$170</f>
        <v>20</v>
      </c>
      <c r="E179">
        <f t="shared" ref="E179:E201" si="72">G179/$E$170</f>
        <v>1.6666666666666667</v>
      </c>
      <c r="G179">
        <f>$G$178*H179</f>
        <v>240</v>
      </c>
      <c r="H179">
        <v>2</v>
      </c>
      <c r="J179">
        <f>O179/$B$170</f>
        <v>2880</v>
      </c>
      <c r="K179">
        <f>O179/$C$170</f>
        <v>240</v>
      </c>
      <c r="L179">
        <f>O179/$D$170</f>
        <v>20</v>
      </c>
      <c r="M179">
        <f t="shared" ref="M179:M201" si="73">O179/$E$170</f>
        <v>1.6666666666666667</v>
      </c>
      <c r="O179">
        <f>$G$178*P179</f>
        <v>240</v>
      </c>
      <c r="P179">
        <v>2</v>
      </c>
    </row>
    <row r="180" spans="2:16">
      <c r="B180">
        <f>G180/$B$170</f>
        <v>5760</v>
      </c>
      <c r="C180">
        <f>G180/$C$170</f>
        <v>480</v>
      </c>
      <c r="D180">
        <f>G180/$D$170</f>
        <v>40</v>
      </c>
      <c r="E180">
        <f t="shared" si="72"/>
        <v>3.3333333333333335</v>
      </c>
      <c r="G180">
        <f t="shared" ref="G180:G184" si="74">$G$178*H180</f>
        <v>480</v>
      </c>
      <c r="H180">
        <v>4</v>
      </c>
      <c r="J180">
        <f>O180/$B$170</f>
        <v>5760</v>
      </c>
      <c r="K180">
        <f>O180/$C$170</f>
        <v>480</v>
      </c>
      <c r="L180">
        <f>O180/$D$170</f>
        <v>40</v>
      </c>
      <c r="M180">
        <f t="shared" si="73"/>
        <v>3.3333333333333335</v>
      </c>
      <c r="O180">
        <f t="shared" ref="O180:O184" si="75">$G$178*P180</f>
        <v>480</v>
      </c>
      <c r="P180">
        <v>4</v>
      </c>
    </row>
    <row r="181" spans="2:16">
      <c r="C181">
        <f>G181/$C$170</f>
        <v>960</v>
      </c>
      <c r="D181">
        <f>G181/$D$170</f>
        <v>80</v>
      </c>
      <c r="E181">
        <f t="shared" si="72"/>
        <v>6.666666666666667</v>
      </c>
      <c r="G181">
        <f t="shared" si="74"/>
        <v>960</v>
      </c>
      <c r="H181">
        <v>8</v>
      </c>
      <c r="K181">
        <f>O181/$C$170</f>
        <v>960</v>
      </c>
      <c r="L181">
        <f>O181/$D$170</f>
        <v>80</v>
      </c>
      <c r="M181">
        <f t="shared" si="73"/>
        <v>6.666666666666667</v>
      </c>
      <c r="O181">
        <f t="shared" si="75"/>
        <v>960</v>
      </c>
      <c r="P181">
        <v>8</v>
      </c>
    </row>
    <row r="182" spans="2:16">
      <c r="C182">
        <f>G182/$C$170</f>
        <v>1440</v>
      </c>
      <c r="D182">
        <f>G182/$D$170</f>
        <v>120</v>
      </c>
      <c r="E182">
        <f t="shared" si="72"/>
        <v>10</v>
      </c>
      <c r="G182">
        <f t="shared" si="74"/>
        <v>1440</v>
      </c>
      <c r="H182">
        <v>12</v>
      </c>
      <c r="K182">
        <f>O182/$C$170</f>
        <v>1440</v>
      </c>
      <c r="L182">
        <f>O182/$D$170</f>
        <v>120</v>
      </c>
      <c r="M182">
        <f t="shared" si="73"/>
        <v>10</v>
      </c>
      <c r="O182">
        <f t="shared" si="75"/>
        <v>1440</v>
      </c>
      <c r="P182">
        <v>12</v>
      </c>
    </row>
    <row r="183" spans="2:16">
      <c r="C183">
        <f>G183/$C$170</f>
        <v>720</v>
      </c>
      <c r="D183">
        <f>G183/$D$170</f>
        <v>60</v>
      </c>
      <c r="E183">
        <f t="shared" si="72"/>
        <v>5</v>
      </c>
      <c r="G183">
        <f t="shared" si="74"/>
        <v>720</v>
      </c>
      <c r="H183">
        <v>6</v>
      </c>
      <c r="K183">
        <f>O183/$C$170</f>
        <v>720</v>
      </c>
      <c r="L183">
        <f>O183/$D$170</f>
        <v>60</v>
      </c>
      <c r="M183">
        <f t="shared" si="73"/>
        <v>5</v>
      </c>
      <c r="O183">
        <f t="shared" si="75"/>
        <v>720</v>
      </c>
      <c r="P183">
        <v>6</v>
      </c>
    </row>
    <row r="184" spans="2:16">
      <c r="C184">
        <f>G184/$C$170</f>
        <v>1560</v>
      </c>
      <c r="D184">
        <f>G184/$D$170</f>
        <v>130</v>
      </c>
      <c r="E184">
        <f t="shared" si="72"/>
        <v>10.833333333333334</v>
      </c>
      <c r="G184">
        <f t="shared" si="74"/>
        <v>1560</v>
      </c>
      <c r="H184">
        <v>13</v>
      </c>
      <c r="K184">
        <f>O184/$C$170</f>
        <v>1560</v>
      </c>
      <c r="L184">
        <f>O184/$D$170</f>
        <v>130</v>
      </c>
      <c r="M184">
        <f t="shared" si="73"/>
        <v>10.833333333333334</v>
      </c>
      <c r="O184">
        <f t="shared" si="75"/>
        <v>1560</v>
      </c>
      <c r="P184">
        <v>13</v>
      </c>
    </row>
    <row r="185" spans="2:16">
      <c r="C185">
        <f>G185/$C$170</f>
        <v>1440</v>
      </c>
      <c r="D185">
        <f>G185/$D$170</f>
        <v>120</v>
      </c>
      <c r="E185">
        <f t="shared" si="72"/>
        <v>10</v>
      </c>
      <c r="F185">
        <f>G185/$F$170</f>
        <v>1</v>
      </c>
      <c r="G185">
        <v>1440</v>
      </c>
      <c r="H185" s="36">
        <v>1</v>
      </c>
      <c r="K185">
        <f>O185/$C$170</f>
        <v>1440</v>
      </c>
      <c r="L185">
        <f>O185/$D$170</f>
        <v>120</v>
      </c>
      <c r="M185">
        <f t="shared" si="73"/>
        <v>10</v>
      </c>
      <c r="N185">
        <f>O185/$F$170</f>
        <v>1</v>
      </c>
      <c r="O185">
        <v>1440</v>
      </c>
      <c r="P185" s="36">
        <v>1</v>
      </c>
    </row>
    <row r="186" spans="2:16">
      <c r="C186">
        <f>G186/$C$170</f>
        <v>2880</v>
      </c>
      <c r="D186">
        <f>G186/$D$170</f>
        <v>240</v>
      </c>
      <c r="E186">
        <f t="shared" si="72"/>
        <v>20</v>
      </c>
      <c r="F186">
        <f t="shared" ref="F186:F205" si="76">G186/$F$170</f>
        <v>2</v>
      </c>
      <c r="G186">
        <f>$G$185*H186</f>
        <v>2880</v>
      </c>
      <c r="H186">
        <v>2</v>
      </c>
      <c r="K186">
        <f>O186/$C$170</f>
        <v>2880</v>
      </c>
      <c r="L186">
        <f>O186/$D$170</f>
        <v>240</v>
      </c>
      <c r="M186">
        <f t="shared" si="73"/>
        <v>20</v>
      </c>
      <c r="N186">
        <f t="shared" ref="N186:N205" si="77">O186/$F$170</f>
        <v>2</v>
      </c>
      <c r="O186">
        <f>$G$185*P186</f>
        <v>2880</v>
      </c>
      <c r="P186">
        <v>2</v>
      </c>
    </row>
    <row r="187" spans="2:16">
      <c r="C187">
        <f>G187/$C$170</f>
        <v>5760</v>
      </c>
      <c r="D187">
        <f>G187/$D$170</f>
        <v>480</v>
      </c>
      <c r="E187">
        <f t="shared" si="72"/>
        <v>40</v>
      </c>
      <c r="F187">
        <f t="shared" si="76"/>
        <v>4</v>
      </c>
      <c r="G187">
        <f>$G$185*H187</f>
        <v>5760</v>
      </c>
      <c r="H187">
        <v>4</v>
      </c>
      <c r="K187">
        <f>O187/$C$170</f>
        <v>5760</v>
      </c>
      <c r="L187">
        <f>O187/$D$170</f>
        <v>480</v>
      </c>
      <c r="M187">
        <f t="shared" si="73"/>
        <v>40</v>
      </c>
      <c r="N187">
        <f t="shared" si="77"/>
        <v>4</v>
      </c>
      <c r="O187">
        <f>$G$185*P187</f>
        <v>5760</v>
      </c>
      <c r="P187">
        <v>4</v>
      </c>
    </row>
    <row r="188" spans="2:16">
      <c r="D188">
        <f>G188/$D$170</f>
        <v>960</v>
      </c>
      <c r="E188">
        <f t="shared" si="72"/>
        <v>80</v>
      </c>
      <c r="F188">
        <f t="shared" si="76"/>
        <v>8</v>
      </c>
      <c r="G188">
        <f>$G$185*H188</f>
        <v>11520</v>
      </c>
      <c r="H188">
        <v>8</v>
      </c>
      <c r="L188">
        <f>O188/$D$170</f>
        <v>960</v>
      </c>
      <c r="M188">
        <f t="shared" si="73"/>
        <v>80</v>
      </c>
      <c r="N188">
        <f t="shared" si="77"/>
        <v>8</v>
      </c>
      <c r="O188">
        <f>$G$185*P188</f>
        <v>11520</v>
      </c>
      <c r="P188">
        <v>8</v>
      </c>
    </row>
    <row r="189" spans="2:16">
      <c r="D189">
        <f>G189/$D$170</f>
        <v>1440</v>
      </c>
      <c r="E189">
        <f>G189/$E$170</f>
        <v>120</v>
      </c>
      <c r="F189">
        <f t="shared" si="76"/>
        <v>12</v>
      </c>
      <c r="G189">
        <f>$G$185*H189</f>
        <v>17280</v>
      </c>
      <c r="H189">
        <v>12</v>
      </c>
      <c r="L189">
        <f>O189/$D$170</f>
        <v>1440</v>
      </c>
      <c r="M189">
        <f>O189/$E$170</f>
        <v>120</v>
      </c>
      <c r="N189">
        <f t="shared" si="77"/>
        <v>12</v>
      </c>
      <c r="O189">
        <f>$G$185*P189</f>
        <v>17280</v>
      </c>
      <c r="P189">
        <v>12</v>
      </c>
    </row>
    <row r="190" spans="2:16">
      <c r="D190">
        <f>G190/$D$170</f>
        <v>720</v>
      </c>
      <c r="E190">
        <f t="shared" si="72"/>
        <v>60</v>
      </c>
      <c r="F190">
        <f t="shared" si="76"/>
        <v>6</v>
      </c>
      <c r="G190">
        <f>$G$185*H190</f>
        <v>8640</v>
      </c>
      <c r="H190">
        <v>6</v>
      </c>
      <c r="L190">
        <f>O190/$D$170</f>
        <v>720</v>
      </c>
      <c r="M190">
        <f t="shared" ref="M190:M205" si="78">O190/$E$170</f>
        <v>60</v>
      </c>
      <c r="N190">
        <f t="shared" si="77"/>
        <v>6</v>
      </c>
      <c r="O190">
        <f>$G$185*P190</f>
        <v>8640</v>
      </c>
      <c r="P190">
        <v>6</v>
      </c>
    </row>
    <row r="191" spans="2:16">
      <c r="D191">
        <f t="shared" ref="D191:D194" si="79">G191/$D$170</f>
        <v>1560</v>
      </c>
      <c r="E191">
        <f t="shared" si="72"/>
        <v>130</v>
      </c>
      <c r="F191">
        <f t="shared" si="76"/>
        <v>13</v>
      </c>
      <c r="G191">
        <f>$G$185*H191</f>
        <v>18720</v>
      </c>
      <c r="H191">
        <v>13</v>
      </c>
      <c r="L191">
        <f t="shared" ref="L191:L194" si="80">O191/$D$170</f>
        <v>1560</v>
      </c>
      <c r="M191">
        <f t="shared" si="78"/>
        <v>130</v>
      </c>
      <c r="N191">
        <f t="shared" si="77"/>
        <v>13</v>
      </c>
      <c r="O191">
        <f>$G$185*P191</f>
        <v>18720</v>
      </c>
      <c r="P191">
        <v>13</v>
      </c>
    </row>
    <row r="192" spans="2:16">
      <c r="D192">
        <f t="shared" si="79"/>
        <v>1440</v>
      </c>
      <c r="E192">
        <f t="shared" si="72"/>
        <v>120</v>
      </c>
      <c r="F192">
        <f t="shared" si="76"/>
        <v>12</v>
      </c>
      <c r="G192">
        <f>G185*12</f>
        <v>17280</v>
      </c>
      <c r="H192" s="55">
        <v>1</v>
      </c>
      <c r="J192">
        <f>12*760/1380</f>
        <v>6.6086956521739131</v>
      </c>
      <c r="L192">
        <f t="shared" si="80"/>
        <v>1440</v>
      </c>
      <c r="M192">
        <f t="shared" si="78"/>
        <v>120</v>
      </c>
      <c r="N192">
        <f t="shared" si="77"/>
        <v>12</v>
      </c>
      <c r="O192">
        <f>O185*12</f>
        <v>17280</v>
      </c>
      <c r="P192" s="55">
        <v>1</v>
      </c>
    </row>
    <row r="193" spans="4:16">
      <c r="D193">
        <f t="shared" si="79"/>
        <v>2880</v>
      </c>
      <c r="E193">
        <f t="shared" si="72"/>
        <v>240</v>
      </c>
      <c r="F193">
        <f t="shared" si="76"/>
        <v>24</v>
      </c>
      <c r="G193">
        <f>$G$192*H193</f>
        <v>34560</v>
      </c>
      <c r="H193">
        <v>2</v>
      </c>
      <c r="L193">
        <f t="shared" si="80"/>
        <v>2880</v>
      </c>
      <c r="M193">
        <f t="shared" si="78"/>
        <v>240</v>
      </c>
      <c r="N193">
        <f t="shared" si="77"/>
        <v>24</v>
      </c>
      <c r="O193">
        <f>$G$192*P193</f>
        <v>34560</v>
      </c>
      <c r="P193">
        <v>2</v>
      </c>
    </row>
    <row r="194" spans="4:16">
      <c r="D194">
        <f t="shared" si="79"/>
        <v>5760</v>
      </c>
      <c r="E194">
        <f t="shared" si="72"/>
        <v>480</v>
      </c>
      <c r="F194">
        <f t="shared" si="76"/>
        <v>48</v>
      </c>
      <c r="G194">
        <f>$G$192*H194</f>
        <v>69120</v>
      </c>
      <c r="H194">
        <v>4</v>
      </c>
      <c r="L194">
        <f t="shared" si="80"/>
        <v>5760</v>
      </c>
      <c r="M194">
        <f t="shared" si="78"/>
        <v>480</v>
      </c>
      <c r="N194">
        <f t="shared" si="77"/>
        <v>48</v>
      </c>
      <c r="O194">
        <f>$G$192*P194</f>
        <v>69120</v>
      </c>
      <c r="P194">
        <v>4</v>
      </c>
    </row>
    <row r="195" spans="4:16">
      <c r="E195">
        <f t="shared" si="72"/>
        <v>960</v>
      </c>
      <c r="F195">
        <f t="shared" si="76"/>
        <v>96</v>
      </c>
      <c r="G195">
        <f>$G$192*H195</f>
        <v>138240</v>
      </c>
      <c r="H195">
        <v>8</v>
      </c>
      <c r="M195">
        <f t="shared" si="78"/>
        <v>960</v>
      </c>
      <c r="N195">
        <f t="shared" si="77"/>
        <v>96</v>
      </c>
      <c r="O195">
        <f>$G$192*P195</f>
        <v>138240</v>
      </c>
      <c r="P195">
        <v>8</v>
      </c>
    </row>
    <row r="196" spans="4:16">
      <c r="E196">
        <f t="shared" si="72"/>
        <v>1440</v>
      </c>
      <c r="F196">
        <f t="shared" si="76"/>
        <v>144</v>
      </c>
      <c r="G196">
        <f>$G$192*H196</f>
        <v>207360</v>
      </c>
      <c r="H196">
        <v>12</v>
      </c>
      <c r="M196">
        <f t="shared" si="78"/>
        <v>1440</v>
      </c>
      <c r="N196">
        <f t="shared" si="77"/>
        <v>144</v>
      </c>
      <c r="O196">
        <f>$G$192*P196</f>
        <v>207360</v>
      </c>
      <c r="P196">
        <v>12</v>
      </c>
    </row>
    <row r="197" spans="4:16">
      <c r="E197">
        <f t="shared" si="72"/>
        <v>720</v>
      </c>
      <c r="F197">
        <f t="shared" si="76"/>
        <v>72</v>
      </c>
      <c r="G197">
        <f>$G$192*H197</f>
        <v>103680</v>
      </c>
      <c r="H197">
        <v>6</v>
      </c>
      <c r="M197">
        <f t="shared" si="78"/>
        <v>720</v>
      </c>
      <c r="N197">
        <f t="shared" si="77"/>
        <v>72</v>
      </c>
      <c r="O197">
        <f>$G$192*P197</f>
        <v>103680</v>
      </c>
      <c r="P197">
        <v>6</v>
      </c>
    </row>
    <row r="198" spans="4:16">
      <c r="E198">
        <f t="shared" si="72"/>
        <v>1560</v>
      </c>
      <c r="F198">
        <f t="shared" si="76"/>
        <v>156</v>
      </c>
      <c r="G198">
        <f>$G$192*H198</f>
        <v>224640</v>
      </c>
      <c r="H198">
        <v>13</v>
      </c>
      <c r="M198">
        <f t="shared" si="78"/>
        <v>1560</v>
      </c>
      <c r="N198">
        <f t="shared" si="77"/>
        <v>156</v>
      </c>
      <c r="O198">
        <f>$G$192*P198</f>
        <v>224640</v>
      </c>
      <c r="P198">
        <v>13</v>
      </c>
    </row>
    <row r="199" spans="4:16">
      <c r="E199">
        <f t="shared" si="72"/>
        <v>1440</v>
      </c>
      <c r="F199">
        <f t="shared" si="76"/>
        <v>144</v>
      </c>
      <c r="G199">
        <f>G192*12</f>
        <v>207360</v>
      </c>
      <c r="H199" s="56">
        <v>1</v>
      </c>
      <c r="M199">
        <f t="shared" si="78"/>
        <v>1440</v>
      </c>
      <c r="N199">
        <f t="shared" si="77"/>
        <v>144</v>
      </c>
      <c r="O199">
        <f>O192*12</f>
        <v>207360</v>
      </c>
      <c r="P199" s="56">
        <v>1</v>
      </c>
    </row>
    <row r="200" spans="4:16">
      <c r="E200">
        <f t="shared" si="72"/>
        <v>2880</v>
      </c>
      <c r="F200">
        <f t="shared" si="76"/>
        <v>288</v>
      </c>
      <c r="G200">
        <f>$G$199*H200</f>
        <v>414720</v>
      </c>
      <c r="H200">
        <v>2</v>
      </c>
      <c r="M200">
        <f t="shared" si="78"/>
        <v>2880</v>
      </c>
      <c r="N200">
        <f t="shared" si="77"/>
        <v>288</v>
      </c>
      <c r="O200">
        <f>$G$199*P200</f>
        <v>414720</v>
      </c>
      <c r="P200">
        <v>2</v>
      </c>
    </row>
    <row r="201" spans="4:16">
      <c r="E201">
        <f t="shared" si="72"/>
        <v>5760</v>
      </c>
      <c r="F201">
        <f t="shared" si="76"/>
        <v>576</v>
      </c>
      <c r="G201">
        <f>$G$199*H201</f>
        <v>829440</v>
      </c>
      <c r="H201">
        <v>4</v>
      </c>
      <c r="M201">
        <f t="shared" si="78"/>
        <v>5760</v>
      </c>
      <c r="N201">
        <f t="shared" si="77"/>
        <v>576</v>
      </c>
      <c r="O201">
        <f>$G$199*P201</f>
        <v>829440</v>
      </c>
      <c r="P201">
        <v>4</v>
      </c>
    </row>
    <row r="202" spans="4:16">
      <c r="F202">
        <f t="shared" si="76"/>
        <v>1152</v>
      </c>
      <c r="G202">
        <f>$G$199*H202</f>
        <v>1658880</v>
      </c>
      <c r="H202">
        <v>8</v>
      </c>
      <c r="N202">
        <f t="shared" si="77"/>
        <v>1152</v>
      </c>
      <c r="O202">
        <f>$G$199*P202</f>
        <v>1658880</v>
      </c>
      <c r="P202">
        <v>8</v>
      </c>
    </row>
    <row r="203" spans="4:16">
      <c r="F203">
        <f t="shared" si="76"/>
        <v>1728</v>
      </c>
      <c r="G203">
        <f>$G$199*H203</f>
        <v>2488320</v>
      </c>
      <c r="H203">
        <v>12</v>
      </c>
      <c r="N203">
        <f t="shared" si="77"/>
        <v>1728</v>
      </c>
      <c r="O203">
        <f>$G$199*P203</f>
        <v>2488320</v>
      </c>
      <c r="P203">
        <v>12</v>
      </c>
    </row>
    <row r="204" spans="4:16">
      <c r="F204">
        <f t="shared" si="76"/>
        <v>864</v>
      </c>
      <c r="G204">
        <f>$G$199*H204</f>
        <v>1244160</v>
      </c>
      <c r="H204">
        <v>6</v>
      </c>
      <c r="N204">
        <f t="shared" si="77"/>
        <v>864</v>
      </c>
      <c r="O204">
        <f>$G$199*P204</f>
        <v>1244160</v>
      </c>
      <c r="P204">
        <v>6</v>
      </c>
    </row>
    <row r="205" spans="4:16">
      <c r="F205">
        <f t="shared" si="76"/>
        <v>1872</v>
      </c>
      <c r="G205">
        <f>$G$199*H205</f>
        <v>2695680</v>
      </c>
      <c r="H205">
        <v>13</v>
      </c>
      <c r="N205">
        <f t="shared" si="77"/>
        <v>1872</v>
      </c>
      <c r="O205">
        <f>$G$199*P205</f>
        <v>2695680</v>
      </c>
      <c r="P205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57D5-A1AC-4C57-9292-E3ED46864DA3}">
  <sheetPr codeName="Sheet5"/>
  <dimension ref="A2:P83"/>
  <sheetViews>
    <sheetView zoomScaleNormal="100" workbookViewId="0">
      <selection activeCell="H11" sqref="H11"/>
    </sheetView>
  </sheetViews>
  <sheetFormatPr defaultRowHeight="17.399999999999999"/>
  <cols>
    <col min="11" max="11" width="2.796875" customWidth="1"/>
    <col min="12" max="12" width="49.19921875" customWidth="1"/>
  </cols>
  <sheetData>
    <row r="2" spans="1:16">
      <c r="A2" t="s">
        <v>99</v>
      </c>
      <c r="B2" t="s">
        <v>169</v>
      </c>
      <c r="C2" t="s">
        <v>184</v>
      </c>
      <c r="D2">
        <v>1.6180000000000001</v>
      </c>
    </row>
    <row r="3" spans="1:16">
      <c r="C3" t="s">
        <v>185</v>
      </c>
      <c r="D3">
        <v>4.2359999999999998</v>
      </c>
      <c r="F3" t="s">
        <v>103</v>
      </c>
      <c r="G3" t="s">
        <v>180</v>
      </c>
      <c r="H3" t="s">
        <v>181</v>
      </c>
      <c r="I3" t="s">
        <v>182</v>
      </c>
      <c r="J3" t="s">
        <v>183</v>
      </c>
    </row>
    <row r="4" spans="1:16">
      <c r="C4" t="s">
        <v>115</v>
      </c>
      <c r="D4" t="s">
        <v>170</v>
      </c>
      <c r="F4" t="s">
        <v>168</v>
      </c>
      <c r="G4" t="s">
        <v>172</v>
      </c>
      <c r="H4" t="s">
        <v>174</v>
      </c>
      <c r="I4" t="s">
        <v>175</v>
      </c>
      <c r="J4" t="s">
        <v>173</v>
      </c>
      <c r="M4">
        <v>4.2359999999999998</v>
      </c>
      <c r="N4">
        <f>M4*M4*M4</f>
        <v>76.009496255999991</v>
      </c>
    </row>
    <row r="5" spans="1:16">
      <c r="C5" t="s">
        <v>167</v>
      </c>
      <c r="D5" t="s">
        <v>171</v>
      </c>
      <c r="F5" t="s">
        <v>104</v>
      </c>
      <c r="G5" t="s">
        <v>176</v>
      </c>
      <c r="H5" t="s">
        <v>178</v>
      </c>
      <c r="I5" t="s">
        <v>179</v>
      </c>
      <c r="J5" t="s">
        <v>177</v>
      </c>
      <c r="M5">
        <v>0.75</v>
      </c>
      <c r="N5">
        <f>M5*N4</f>
        <v>57.007122191999997</v>
      </c>
      <c r="O5">
        <f>N5*N4</f>
        <v>4333.0826408181574</v>
      </c>
      <c r="P5">
        <f>O5*N4</f>
        <v>329355.4287642063</v>
      </c>
    </row>
    <row r="7" spans="1:16">
      <c r="G7" t="s">
        <v>118</v>
      </c>
      <c r="H7" t="s">
        <v>119</v>
      </c>
      <c r="I7" t="s">
        <v>122</v>
      </c>
      <c r="J7" t="s">
        <v>123</v>
      </c>
      <c r="L7" t="s">
        <v>149</v>
      </c>
    </row>
    <row r="8" spans="1:16">
      <c r="A8" t="s">
        <v>148</v>
      </c>
      <c r="B8" t="s">
        <v>145</v>
      </c>
      <c r="D8" t="s">
        <v>144</v>
      </c>
    </row>
    <row r="10" spans="1:16">
      <c r="B10" t="s">
        <v>121</v>
      </c>
      <c r="D10" t="s">
        <v>111</v>
      </c>
      <c r="E10" t="s">
        <v>103</v>
      </c>
      <c r="F10" t="s">
        <v>108</v>
      </c>
      <c r="H10" t="s">
        <v>186</v>
      </c>
    </row>
    <row r="11" spans="1:16">
      <c r="E11" t="s">
        <v>103</v>
      </c>
      <c r="F11" t="s">
        <v>143</v>
      </c>
      <c r="H11" t="s">
        <v>186</v>
      </c>
    </row>
    <row r="12" spans="1:16" ht="52.2">
      <c r="L12" s="6" t="s">
        <v>312</v>
      </c>
    </row>
    <row r="13" spans="1:16">
      <c r="B13" t="s">
        <v>120</v>
      </c>
      <c r="D13" t="s">
        <v>105</v>
      </c>
      <c r="E13" t="s">
        <v>103</v>
      </c>
    </row>
    <row r="14" spans="1:16">
      <c r="D14" t="s">
        <v>109</v>
      </c>
      <c r="E14" t="s">
        <v>103</v>
      </c>
    </row>
    <row r="15" spans="1:16">
      <c r="D15" t="s">
        <v>110</v>
      </c>
      <c r="E15" t="s">
        <v>103</v>
      </c>
      <c r="F15">
        <v>1.2</v>
      </c>
      <c r="H15" t="s">
        <v>187</v>
      </c>
    </row>
    <row r="16" spans="1:16">
      <c r="D16" t="s">
        <v>116</v>
      </c>
      <c r="E16" t="s">
        <v>103</v>
      </c>
      <c r="F16">
        <v>1.2</v>
      </c>
      <c r="H16" t="s">
        <v>188</v>
      </c>
    </row>
    <row r="18" spans="1:12">
      <c r="B18" t="s">
        <v>98</v>
      </c>
      <c r="L18" t="s">
        <v>192</v>
      </c>
    </row>
    <row r="19" spans="1:12" ht="34.799999999999997">
      <c r="L19" s="6" t="s">
        <v>203</v>
      </c>
    </row>
    <row r="21" spans="1:12" ht="52.2">
      <c r="A21" t="s">
        <v>147</v>
      </c>
      <c r="B21" t="s">
        <v>151</v>
      </c>
      <c r="C21" t="s">
        <v>205</v>
      </c>
      <c r="D21" t="s">
        <v>106</v>
      </c>
      <c r="L21" s="6" t="s">
        <v>351</v>
      </c>
    </row>
    <row r="22" spans="1:12">
      <c r="D22" t="s">
        <v>107</v>
      </c>
    </row>
    <row r="23" spans="1:12">
      <c r="C23" t="s">
        <v>204</v>
      </c>
      <c r="D23" t="s">
        <v>158</v>
      </c>
    </row>
    <row r="24" spans="1:12">
      <c r="D24" t="s">
        <v>161</v>
      </c>
    </row>
    <row r="25" spans="1:12">
      <c r="C25" t="s">
        <v>157</v>
      </c>
      <c r="D25" t="s">
        <v>189</v>
      </c>
    </row>
    <row r="26" spans="1:12" ht="34.799999999999997">
      <c r="C26" t="s">
        <v>157</v>
      </c>
      <c r="D26" t="s">
        <v>190</v>
      </c>
      <c r="L26" s="6" t="s">
        <v>191</v>
      </c>
    </row>
    <row r="28" spans="1:12">
      <c r="B28" t="s">
        <v>117</v>
      </c>
      <c r="C28" t="s">
        <v>142</v>
      </c>
      <c r="D28" t="s">
        <v>106</v>
      </c>
      <c r="E28" t="s">
        <v>107</v>
      </c>
      <c r="G28" s="22">
        <v>0</v>
      </c>
      <c r="I28" t="s">
        <v>125</v>
      </c>
      <c r="J28" t="s">
        <v>124</v>
      </c>
    </row>
    <row r="29" spans="1:12">
      <c r="D29" t="s">
        <v>144</v>
      </c>
      <c r="E29" t="s">
        <v>146</v>
      </c>
      <c r="G29" s="22">
        <v>0</v>
      </c>
      <c r="I29" t="s">
        <v>125</v>
      </c>
      <c r="J29" t="s">
        <v>124</v>
      </c>
    </row>
    <row r="30" spans="1:12">
      <c r="C30" t="s">
        <v>206</v>
      </c>
      <c r="D30" t="s">
        <v>106</v>
      </c>
      <c r="E30" t="s">
        <v>107</v>
      </c>
      <c r="G30" s="22">
        <v>0</v>
      </c>
      <c r="I30" t="s">
        <v>125</v>
      </c>
      <c r="J30" t="s">
        <v>124</v>
      </c>
    </row>
    <row r="31" spans="1:12">
      <c r="D31" t="s">
        <v>158</v>
      </c>
      <c r="E31" t="s">
        <v>161</v>
      </c>
      <c r="G31" s="22">
        <v>0</v>
      </c>
      <c r="I31" t="s">
        <v>159</v>
      </c>
      <c r="J31" t="s">
        <v>160</v>
      </c>
    </row>
    <row r="32" spans="1:12">
      <c r="G32" s="22"/>
    </row>
    <row r="34" spans="1:12">
      <c r="A34" t="s">
        <v>150</v>
      </c>
      <c r="B34" t="s">
        <v>199</v>
      </c>
      <c r="D34" t="s">
        <v>113</v>
      </c>
      <c r="E34" t="s">
        <v>153</v>
      </c>
      <c r="F34" t="s">
        <v>112</v>
      </c>
      <c r="G34" t="s">
        <v>154</v>
      </c>
      <c r="H34" t="s">
        <v>155</v>
      </c>
      <c r="I34" t="s">
        <v>154</v>
      </c>
      <c r="J34" t="s">
        <v>156</v>
      </c>
    </row>
    <row r="35" spans="1:12">
      <c r="B35" t="s">
        <v>200</v>
      </c>
      <c r="D35" t="s">
        <v>114</v>
      </c>
    </row>
    <row r="36" spans="1:12">
      <c r="B36" t="s">
        <v>98</v>
      </c>
      <c r="D36" t="s">
        <v>165</v>
      </c>
      <c r="E36" t="s">
        <v>162</v>
      </c>
      <c r="G36" t="s">
        <v>164</v>
      </c>
      <c r="H36" t="s">
        <v>163</v>
      </c>
      <c r="I36" t="s">
        <v>158</v>
      </c>
      <c r="J36" t="s">
        <v>166</v>
      </c>
    </row>
    <row r="38" spans="1:12">
      <c r="B38" t="s">
        <v>202</v>
      </c>
    </row>
    <row r="40" spans="1:12">
      <c r="A40" t="s">
        <v>198</v>
      </c>
      <c r="B40" t="s">
        <v>152</v>
      </c>
      <c r="C40" t="s">
        <v>194</v>
      </c>
      <c r="D40" t="s">
        <v>193</v>
      </c>
      <c r="L40" t="s">
        <v>216</v>
      </c>
    </row>
    <row r="41" spans="1:12">
      <c r="D41" t="s">
        <v>195</v>
      </c>
      <c r="L41" t="s">
        <v>217</v>
      </c>
    </row>
    <row r="42" spans="1:12">
      <c r="D42" t="s">
        <v>196</v>
      </c>
    </row>
    <row r="43" spans="1:12">
      <c r="D43" t="s">
        <v>197</v>
      </c>
      <c r="L43" t="s">
        <v>218</v>
      </c>
    </row>
    <row r="44" spans="1:12">
      <c r="C44" t="s">
        <v>201</v>
      </c>
      <c r="G44" s="22">
        <v>0</v>
      </c>
      <c r="I44" t="s">
        <v>125</v>
      </c>
      <c r="J44" t="s">
        <v>124</v>
      </c>
      <c r="L44" t="s">
        <v>219</v>
      </c>
    </row>
    <row r="46" spans="1:12">
      <c r="L46" t="s">
        <v>228</v>
      </c>
    </row>
    <row r="47" spans="1:12">
      <c r="A47" t="s">
        <v>209</v>
      </c>
    </row>
    <row r="48" spans="1:12">
      <c r="A48" t="s">
        <v>207</v>
      </c>
    </row>
    <row r="49" spans="1:12">
      <c r="A49" t="s">
        <v>208</v>
      </c>
    </row>
    <row r="50" spans="1:12">
      <c r="G50" t="s">
        <v>212</v>
      </c>
      <c r="H50" t="s">
        <v>213</v>
      </c>
      <c r="I50" t="s">
        <v>214</v>
      </c>
      <c r="J50" t="s">
        <v>215</v>
      </c>
    </row>
    <row r="51" spans="1:12">
      <c r="A51">
        <v>10</v>
      </c>
    </row>
    <row r="55" spans="1:12">
      <c r="B55" t="s">
        <v>230</v>
      </c>
      <c r="C55" t="s">
        <v>229</v>
      </c>
      <c r="D55" t="s">
        <v>212</v>
      </c>
      <c r="E55" t="s">
        <v>214</v>
      </c>
      <c r="F55" t="s">
        <v>237</v>
      </c>
      <c r="G55" t="s">
        <v>238</v>
      </c>
      <c r="H55" t="s">
        <v>213</v>
      </c>
      <c r="I55" t="s">
        <v>215</v>
      </c>
      <c r="J55" t="s">
        <v>239</v>
      </c>
      <c r="K55" t="s">
        <v>110</v>
      </c>
      <c r="L55" t="s">
        <v>256</v>
      </c>
    </row>
    <row r="56" spans="1:12">
      <c r="A56" t="s">
        <v>235</v>
      </c>
      <c r="C56" t="s">
        <v>241</v>
      </c>
      <c r="E56" t="s">
        <v>244</v>
      </c>
      <c r="G56" t="s">
        <v>242</v>
      </c>
    </row>
    <row r="57" spans="1:12">
      <c r="D57" t="s">
        <v>243</v>
      </c>
    </row>
    <row r="58" spans="1:12">
      <c r="A58" t="s">
        <v>234</v>
      </c>
    </row>
    <row r="60" spans="1:12">
      <c r="A60" t="s">
        <v>233</v>
      </c>
    </row>
    <row r="62" spans="1:12">
      <c r="A62" t="s">
        <v>232</v>
      </c>
      <c r="C62" t="s">
        <v>236</v>
      </c>
      <c r="G62" t="s">
        <v>240</v>
      </c>
    </row>
    <row r="68" spans="1:6">
      <c r="B68" t="s">
        <v>246</v>
      </c>
      <c r="C68" t="s">
        <v>247</v>
      </c>
      <c r="D68" t="s">
        <v>245</v>
      </c>
      <c r="E68" t="s">
        <v>248</v>
      </c>
    </row>
    <row r="69" spans="1:6">
      <c r="B69" t="s">
        <v>231</v>
      </c>
      <c r="C69" t="s">
        <v>254</v>
      </c>
      <c r="D69" t="s">
        <v>249</v>
      </c>
      <c r="E69" t="s">
        <v>250</v>
      </c>
    </row>
    <row r="70" spans="1:6">
      <c r="B70" t="s">
        <v>255</v>
      </c>
      <c r="C70" t="s">
        <v>253</v>
      </c>
      <c r="D70" t="s">
        <v>251</v>
      </c>
      <c r="E70" t="s">
        <v>252</v>
      </c>
    </row>
    <row r="73" spans="1:6">
      <c r="A73" s="8" t="s">
        <v>211</v>
      </c>
      <c r="B73">
        <v>1</v>
      </c>
      <c r="D73" t="s">
        <v>193</v>
      </c>
      <c r="E73" t="s">
        <v>195</v>
      </c>
    </row>
    <row r="74" spans="1:6">
      <c r="B74">
        <v>5</v>
      </c>
      <c r="D74" t="s">
        <v>196</v>
      </c>
      <c r="E74" t="s">
        <v>197</v>
      </c>
    </row>
    <row r="75" spans="1:6">
      <c r="B75">
        <v>21</v>
      </c>
    </row>
    <row r="76" spans="1:6">
      <c r="B76">
        <v>89</v>
      </c>
      <c r="D76" t="s">
        <v>227</v>
      </c>
      <c r="E76" t="s">
        <v>223</v>
      </c>
      <c r="F76" t="s">
        <v>222</v>
      </c>
    </row>
    <row r="77" spans="1:6">
      <c r="B77">
        <v>377</v>
      </c>
      <c r="D77" t="s">
        <v>225</v>
      </c>
      <c r="E77" t="s">
        <v>220</v>
      </c>
      <c r="F77" t="s">
        <v>224</v>
      </c>
    </row>
    <row r="78" spans="1:6">
      <c r="B78">
        <v>1597</v>
      </c>
      <c r="C78" t="s">
        <v>221</v>
      </c>
    </row>
    <row r="79" spans="1:6">
      <c r="A79" s="8" t="s">
        <v>1</v>
      </c>
      <c r="B79">
        <v>1</v>
      </c>
      <c r="D79" t="s">
        <v>226</v>
      </c>
      <c r="E79" t="s">
        <v>220</v>
      </c>
      <c r="F79" t="s">
        <v>224</v>
      </c>
    </row>
    <row r="80" spans="1:6">
      <c r="A80" s="8">
        <v>1380</v>
      </c>
      <c r="B80">
        <v>5</v>
      </c>
    </row>
    <row r="81" spans="2:6">
      <c r="B81">
        <v>21</v>
      </c>
      <c r="D81" t="s">
        <v>225</v>
      </c>
      <c r="E81" t="s">
        <v>221</v>
      </c>
      <c r="F81" t="s">
        <v>224</v>
      </c>
    </row>
    <row r="82" spans="2:6">
      <c r="B82">
        <v>89</v>
      </c>
      <c r="C82" t="s">
        <v>220</v>
      </c>
    </row>
    <row r="83" spans="2:6">
      <c r="B83">
        <v>377</v>
      </c>
      <c r="D83" t="s">
        <v>226</v>
      </c>
      <c r="E83" t="s">
        <v>221</v>
      </c>
      <c r="F83" t="s">
        <v>224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9A19-4CE2-4C7A-9938-1E3B5EE6D3EC}">
  <sheetPr codeName="Sheet6"/>
  <dimension ref="A1"/>
  <sheetViews>
    <sheetView workbookViewId="0">
      <selection activeCell="G20" sqref="G20"/>
    </sheetView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4ACD-6041-4FE7-97F1-6330FA231492}">
  <sheetPr codeName="Sheet7"/>
  <dimension ref="A3:L60"/>
  <sheetViews>
    <sheetView topLeftCell="A33" workbookViewId="0">
      <selection activeCell="E44" sqref="E44"/>
    </sheetView>
  </sheetViews>
  <sheetFormatPr defaultRowHeight="17.399999999999999"/>
  <cols>
    <col min="5" max="5" width="10.19921875" bestFit="1" customWidth="1"/>
    <col min="6" max="6" width="9.19921875" bestFit="1" customWidth="1"/>
  </cols>
  <sheetData>
    <row r="3" spans="1:7">
      <c r="B3" t="s">
        <v>4</v>
      </c>
      <c r="C3" t="s">
        <v>5</v>
      </c>
      <c r="D3">
        <v>54000</v>
      </c>
    </row>
    <row r="4" spans="1:7">
      <c r="C4" t="s">
        <v>6</v>
      </c>
      <c r="D4">
        <v>70490</v>
      </c>
    </row>
    <row r="5" spans="1:7">
      <c r="C5" t="s">
        <v>7</v>
      </c>
      <c r="D5">
        <v>49060</v>
      </c>
    </row>
    <row r="7" spans="1:7">
      <c r="D7" t="s">
        <v>10</v>
      </c>
      <c r="E7" t="s">
        <v>11</v>
      </c>
    </row>
    <row r="8" spans="1:7">
      <c r="A8" t="s">
        <v>8</v>
      </c>
    </row>
    <row r="9" spans="1:7">
      <c r="C9" t="s">
        <v>24</v>
      </c>
    </row>
    <row r="11" spans="1:7">
      <c r="B11" t="s">
        <v>9</v>
      </c>
      <c r="G11" t="s">
        <v>13</v>
      </c>
    </row>
    <row r="14" spans="1:7">
      <c r="F14" t="s">
        <v>25</v>
      </c>
      <c r="G14" t="s">
        <v>23</v>
      </c>
    </row>
    <row r="15" spans="1:7">
      <c r="G15" t="s">
        <v>22</v>
      </c>
    </row>
    <row r="17" spans="1:7">
      <c r="A17" t="s">
        <v>12</v>
      </c>
      <c r="B17" t="s">
        <v>14</v>
      </c>
      <c r="E17" t="s">
        <v>15</v>
      </c>
      <c r="F17" t="s">
        <v>16</v>
      </c>
      <c r="G17" t="s">
        <v>17</v>
      </c>
    </row>
    <row r="18" spans="1:7">
      <c r="E18" t="s">
        <v>19</v>
      </c>
      <c r="G18" t="s">
        <v>18</v>
      </c>
    </row>
    <row r="22" spans="1:7">
      <c r="D22" t="s">
        <v>20</v>
      </c>
      <c r="G22" t="s">
        <v>21</v>
      </c>
    </row>
    <row r="28" spans="1:7">
      <c r="E28" t="s">
        <v>33</v>
      </c>
    </row>
    <row r="30" spans="1:7">
      <c r="A30" t="s">
        <v>26</v>
      </c>
      <c r="B30" t="s">
        <v>31</v>
      </c>
    </row>
    <row r="31" spans="1:7">
      <c r="B31" t="s">
        <v>32</v>
      </c>
    </row>
    <row r="33" spans="1:12">
      <c r="F33">
        <v>11</v>
      </c>
      <c r="H33">
        <v>16</v>
      </c>
      <c r="I33">
        <v>10</v>
      </c>
    </row>
    <row r="34" spans="1:12">
      <c r="A34" t="s">
        <v>27</v>
      </c>
      <c r="F34">
        <v>6</v>
      </c>
      <c r="H34">
        <v>16</v>
      </c>
      <c r="I34">
        <v>9</v>
      </c>
    </row>
    <row r="35" spans="1:12">
      <c r="F35">
        <v>1</v>
      </c>
      <c r="H35">
        <f>J35*16/5</f>
        <v>16</v>
      </c>
      <c r="I35">
        <f>L35*16/5</f>
        <v>12.8</v>
      </c>
      <c r="J35">
        <v>5</v>
      </c>
      <c r="L35">
        <v>4</v>
      </c>
    </row>
    <row r="36" spans="1:12">
      <c r="F36">
        <v>2</v>
      </c>
      <c r="H36">
        <f>J36*16/4</f>
        <v>16</v>
      </c>
      <c r="I36">
        <f>L36*16/4</f>
        <v>12</v>
      </c>
      <c r="J36">
        <v>4</v>
      </c>
      <c r="L36">
        <v>3</v>
      </c>
    </row>
    <row r="37" spans="1:12">
      <c r="F37">
        <v>4</v>
      </c>
      <c r="H37">
        <f>J37*16/3</f>
        <v>16</v>
      </c>
      <c r="I37">
        <f>L37*16/3</f>
        <v>10.666666666666666</v>
      </c>
      <c r="J37">
        <v>3</v>
      </c>
      <c r="L37">
        <v>2</v>
      </c>
    </row>
    <row r="38" spans="1:12">
      <c r="A38" t="s">
        <v>28</v>
      </c>
      <c r="B38" t="s">
        <v>29</v>
      </c>
      <c r="F38">
        <v>4</v>
      </c>
    </row>
    <row r="39" spans="1:12">
      <c r="B39" t="s">
        <v>30</v>
      </c>
      <c r="F39">
        <v>3</v>
      </c>
    </row>
    <row r="40" spans="1:12">
      <c r="B40" t="s">
        <v>12</v>
      </c>
      <c r="F40">
        <v>15</v>
      </c>
    </row>
    <row r="41" spans="1:12">
      <c r="F41">
        <v>5</v>
      </c>
    </row>
    <row r="42" spans="1:12">
      <c r="F42">
        <v>4</v>
      </c>
    </row>
    <row r="43" spans="1:12">
      <c r="F43">
        <v>7</v>
      </c>
    </row>
    <row r="44" spans="1:12">
      <c r="F44">
        <f>SUM(F33:F43)</f>
        <v>62</v>
      </c>
      <c r="G44">
        <f>F44/12</f>
        <v>5.166666666666667</v>
      </c>
    </row>
    <row r="45" spans="1:12">
      <c r="G45">
        <v>7</v>
      </c>
    </row>
    <row r="47" spans="1:12">
      <c r="C47" t="s">
        <v>287</v>
      </c>
      <c r="D47" t="s">
        <v>288</v>
      </c>
      <c r="F47" t="s">
        <v>363</v>
      </c>
      <c r="G47" t="s">
        <v>364</v>
      </c>
    </row>
    <row r="48" spans="1:12">
      <c r="A48" t="s">
        <v>280</v>
      </c>
      <c r="F48" t="s">
        <v>365</v>
      </c>
      <c r="G48" t="s">
        <v>366</v>
      </c>
      <c r="H48" t="s">
        <v>367</v>
      </c>
    </row>
    <row r="50" spans="1:8">
      <c r="A50" t="s">
        <v>281</v>
      </c>
    </row>
    <row r="51" spans="1:8">
      <c r="E51">
        <v>10000</v>
      </c>
      <c r="F51">
        <f>E51*0.2</f>
        <v>2000</v>
      </c>
      <c r="H51">
        <f>15*12+50</f>
        <v>230</v>
      </c>
    </row>
    <row r="52" spans="1:8">
      <c r="A52" t="s">
        <v>282</v>
      </c>
      <c r="F52">
        <f>E51*0.05</f>
        <v>500</v>
      </c>
    </row>
    <row r="53" spans="1:8">
      <c r="F53">
        <f>E51*0.35</f>
        <v>3500</v>
      </c>
    </row>
    <row r="54" spans="1:8">
      <c r="A54" t="s">
        <v>283</v>
      </c>
    </row>
    <row r="56" spans="1:8">
      <c r="A56" t="s">
        <v>286</v>
      </c>
    </row>
    <row r="58" spans="1:8">
      <c r="A58" t="s">
        <v>38</v>
      </c>
      <c r="C58" t="s">
        <v>285</v>
      </c>
      <c r="D58" t="s">
        <v>279</v>
      </c>
      <c r="E58" t="s">
        <v>278</v>
      </c>
    </row>
    <row r="60" spans="1:8">
      <c r="A60" t="s">
        <v>284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735-F144-4416-8A4B-5709070DE48F}">
  <sheetPr codeName="Sheet8"/>
  <dimension ref="A5:Z168"/>
  <sheetViews>
    <sheetView topLeftCell="A143" workbookViewId="0">
      <selection activeCell="M156" sqref="M156"/>
    </sheetView>
  </sheetViews>
  <sheetFormatPr defaultRowHeight="17.399999999999999"/>
  <sheetData>
    <row r="5" spans="1:17">
      <c r="E5" t="s">
        <v>87</v>
      </c>
    </row>
    <row r="6" spans="1:17">
      <c r="A6" t="s">
        <v>69</v>
      </c>
      <c r="B6" s="12"/>
      <c r="C6" s="13"/>
      <c r="D6" s="13"/>
      <c r="E6" s="13"/>
      <c r="F6" s="12"/>
      <c r="G6" s="13"/>
      <c r="H6" s="12"/>
      <c r="I6" s="13"/>
      <c r="J6" s="13"/>
      <c r="K6" s="12"/>
      <c r="L6" s="14"/>
      <c r="M6" s="12"/>
      <c r="N6" s="14"/>
      <c r="O6" s="13"/>
      <c r="P6" s="13"/>
      <c r="Q6" s="14"/>
    </row>
    <row r="7" spans="1:17">
      <c r="B7" s="15"/>
      <c r="D7" t="s">
        <v>92</v>
      </c>
      <c r="E7" s="16"/>
      <c r="F7" s="15"/>
      <c r="H7" s="15"/>
      <c r="K7" s="15"/>
      <c r="L7" s="16"/>
      <c r="M7" s="15"/>
      <c r="N7" s="16"/>
      <c r="Q7" s="16"/>
    </row>
    <row r="8" spans="1:17">
      <c r="B8" s="15"/>
      <c r="E8" s="16"/>
      <c r="F8" s="15"/>
      <c r="H8" s="15"/>
      <c r="I8" t="s">
        <v>91</v>
      </c>
      <c r="K8" s="15"/>
      <c r="L8" s="16" t="s">
        <v>62</v>
      </c>
      <c r="M8" s="15" t="s">
        <v>70</v>
      </c>
      <c r="N8" s="16"/>
      <c r="Q8" s="16"/>
    </row>
    <row r="9" spans="1:17">
      <c r="B9" s="15"/>
      <c r="E9" s="16"/>
      <c r="F9" s="15"/>
      <c r="H9" s="15"/>
      <c r="K9" s="15"/>
      <c r="L9" s="16"/>
      <c r="M9" s="15" t="s">
        <v>90</v>
      </c>
      <c r="N9" s="16"/>
      <c r="Q9" s="16"/>
    </row>
    <row r="10" spans="1:17">
      <c r="B10" s="15"/>
      <c r="E10" s="16"/>
      <c r="F10" s="15"/>
      <c r="H10" s="15"/>
      <c r="K10" s="15"/>
      <c r="L10" t="s">
        <v>79</v>
      </c>
      <c r="M10" s="15"/>
      <c r="N10" s="16"/>
      <c r="Q10" s="16"/>
    </row>
    <row r="11" spans="1:17">
      <c r="B11" s="15"/>
      <c r="E11" s="16"/>
      <c r="H11" s="15"/>
      <c r="K11" s="15"/>
      <c r="L11" s="16"/>
      <c r="M11" s="15"/>
      <c r="N11" s="16"/>
      <c r="Q11" s="16"/>
    </row>
    <row r="12" spans="1:17">
      <c r="B12" s="15"/>
      <c r="E12" s="16"/>
      <c r="H12" s="17"/>
      <c r="I12" s="18"/>
      <c r="J12" s="18"/>
      <c r="K12" s="17"/>
      <c r="L12" s="19"/>
      <c r="M12" s="15"/>
      <c r="N12" s="16"/>
      <c r="Q12" s="16"/>
    </row>
    <row r="13" spans="1:17">
      <c r="B13" s="15" t="s">
        <v>75</v>
      </c>
      <c r="D13" t="s">
        <v>74</v>
      </c>
      <c r="E13" s="16"/>
      <c r="I13" s="15"/>
      <c r="K13" s="12"/>
      <c r="L13" s="14"/>
      <c r="M13" s="15"/>
      <c r="N13" s="16"/>
      <c r="Q13" s="16"/>
    </row>
    <row r="14" spans="1:17">
      <c r="B14" s="15" t="s">
        <v>76</v>
      </c>
      <c r="E14" s="16"/>
      <c r="I14" s="15"/>
      <c r="J14" t="s">
        <v>88</v>
      </c>
      <c r="K14" s="15"/>
      <c r="L14" s="16"/>
      <c r="M14" s="15"/>
      <c r="N14" s="16"/>
      <c r="Q14" s="16"/>
    </row>
    <row r="15" spans="1:17">
      <c r="B15" s="15"/>
      <c r="E15" s="16"/>
      <c r="I15" s="15"/>
      <c r="J15" t="s">
        <v>77</v>
      </c>
      <c r="K15" s="15"/>
      <c r="L15" s="16" t="s">
        <v>68</v>
      </c>
      <c r="M15" s="15" t="s">
        <v>61</v>
      </c>
      <c r="N15" s="16" t="s">
        <v>60</v>
      </c>
      <c r="Q15" s="16"/>
    </row>
    <row r="16" spans="1:17">
      <c r="B16" s="15" t="s">
        <v>68</v>
      </c>
      <c r="E16" s="16"/>
      <c r="I16" s="15"/>
      <c r="K16" s="15"/>
      <c r="L16" s="16"/>
      <c r="N16" s="16"/>
      <c r="Q16" s="16"/>
    </row>
    <row r="17" spans="1:26">
      <c r="B17" s="15"/>
      <c r="E17" s="16"/>
      <c r="I17" s="15"/>
      <c r="K17" s="15"/>
      <c r="L17" s="16"/>
      <c r="M17" s="15"/>
      <c r="N17" s="16"/>
      <c r="Q17" s="16"/>
    </row>
    <row r="18" spans="1:26">
      <c r="B18" s="15"/>
      <c r="E18" s="16"/>
      <c r="I18" s="15"/>
      <c r="K18" s="17"/>
      <c r="L18" s="19"/>
      <c r="M18" s="15"/>
      <c r="N18" s="16"/>
      <c r="Q18" s="16"/>
    </row>
    <row r="19" spans="1:26">
      <c r="B19" s="15"/>
      <c r="E19" s="16"/>
      <c r="I19" s="15"/>
      <c r="K19" s="12"/>
      <c r="L19" s="14"/>
      <c r="M19" s="15"/>
      <c r="N19" s="16"/>
      <c r="Q19" s="16"/>
    </row>
    <row r="20" spans="1:26">
      <c r="B20" s="12"/>
      <c r="C20" s="13"/>
      <c r="D20" s="13"/>
      <c r="E20" s="14"/>
      <c r="I20" s="15"/>
      <c r="K20" s="15"/>
      <c r="L20" s="16"/>
      <c r="M20" s="15"/>
      <c r="N20" s="16"/>
      <c r="Q20" s="16"/>
    </row>
    <row r="21" spans="1:26">
      <c r="B21" s="15"/>
      <c r="E21" s="16"/>
      <c r="I21" s="15"/>
      <c r="K21" s="15"/>
      <c r="L21" s="16"/>
      <c r="M21" s="15"/>
      <c r="N21" s="16"/>
      <c r="Q21" s="16"/>
    </row>
    <row r="22" spans="1:26">
      <c r="B22" s="15"/>
      <c r="E22" s="16"/>
      <c r="F22" s="12"/>
      <c r="G22" s="13"/>
      <c r="H22" s="14"/>
      <c r="I22" s="15"/>
      <c r="K22" s="15"/>
      <c r="L22" t="s">
        <v>63</v>
      </c>
      <c r="M22" s="15"/>
      <c r="N22" s="16"/>
      <c r="Q22" s="16"/>
    </row>
    <row r="23" spans="1:26">
      <c r="B23" s="17"/>
      <c r="C23" s="18"/>
      <c r="D23" s="18"/>
      <c r="E23" s="19"/>
      <c r="F23" s="15"/>
      <c r="H23" s="16"/>
      <c r="I23" s="15"/>
      <c r="K23" s="15"/>
      <c r="L23" s="16" t="s">
        <v>89</v>
      </c>
      <c r="N23" s="16"/>
      <c r="P23" s="15" t="s">
        <v>86</v>
      </c>
      <c r="Q23" s="16"/>
    </row>
    <row r="24" spans="1:26">
      <c r="B24" s="15"/>
      <c r="E24" s="16"/>
      <c r="F24" s="15"/>
      <c r="H24" s="16"/>
      <c r="I24" s="15"/>
      <c r="K24" s="15"/>
      <c r="L24" s="16"/>
      <c r="N24" s="16"/>
      <c r="P24" t="s">
        <v>80</v>
      </c>
      <c r="Q24" s="16"/>
    </row>
    <row r="25" spans="1:26">
      <c r="B25" s="15"/>
      <c r="D25" t="s">
        <v>92</v>
      </c>
      <c r="E25" s="16"/>
      <c r="F25" s="15"/>
      <c r="H25" s="16"/>
      <c r="I25" s="15"/>
      <c r="K25" s="15"/>
      <c r="L25" s="16"/>
      <c r="M25" s="15"/>
      <c r="N25" s="16"/>
      <c r="Q25" s="16"/>
    </row>
    <row r="26" spans="1:26">
      <c r="B26" s="17"/>
      <c r="C26" s="18"/>
      <c r="D26" s="18"/>
      <c r="E26" s="19"/>
      <c r="F26" s="17"/>
      <c r="G26" s="18"/>
      <c r="H26" s="19"/>
      <c r="I26" s="20" t="s">
        <v>67</v>
      </c>
      <c r="J26" s="21"/>
      <c r="K26" s="17"/>
      <c r="L26" s="19"/>
      <c r="M26" s="17"/>
      <c r="N26" s="19"/>
      <c r="O26" s="18"/>
      <c r="P26" s="18"/>
      <c r="Q26" s="19"/>
    </row>
    <row r="27" spans="1:26">
      <c r="E27" t="s">
        <v>87</v>
      </c>
    </row>
    <row r="30" spans="1:26">
      <c r="A30" t="s">
        <v>65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4"/>
      <c r="O30" t="s">
        <v>84</v>
      </c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spans="1:26">
      <c r="B31" s="15"/>
      <c r="C31" s="12"/>
      <c r="D31" s="13"/>
      <c r="E31" s="14"/>
      <c r="L31" s="16"/>
      <c r="P31" s="15"/>
      <c r="Q31" s="12"/>
      <c r="R31" s="13"/>
      <c r="S31" s="14"/>
      <c r="Z31" s="16"/>
    </row>
    <row r="32" spans="1:26">
      <c r="B32" s="15"/>
      <c r="C32" s="15"/>
      <c r="E32" s="16"/>
      <c r="L32" s="16"/>
      <c r="P32" s="15"/>
      <c r="Q32" s="15"/>
      <c r="S32" s="16"/>
      <c r="Z32" s="16"/>
    </row>
    <row r="33" spans="2:26">
      <c r="B33" s="15"/>
      <c r="C33" s="15"/>
      <c r="E33" s="16"/>
      <c r="L33" s="16"/>
      <c r="P33" s="15"/>
      <c r="Q33" s="15"/>
      <c r="S33" s="16"/>
      <c r="Z33" s="16"/>
    </row>
    <row r="34" spans="2:26">
      <c r="B34" s="15"/>
      <c r="C34" s="15"/>
      <c r="E34" s="16"/>
      <c r="L34" s="16"/>
      <c r="P34" s="15"/>
      <c r="Q34" s="15"/>
      <c r="S34" s="16"/>
      <c r="Z34" s="16"/>
    </row>
    <row r="35" spans="2:26">
      <c r="B35" s="15"/>
      <c r="C35" s="15"/>
      <c r="E35" s="16"/>
      <c r="L35" s="16"/>
      <c r="P35" s="15"/>
      <c r="Q35" s="15"/>
      <c r="S35" s="16"/>
      <c r="Z35" s="16"/>
    </row>
    <row r="36" spans="2:26">
      <c r="B36" s="15"/>
      <c r="C36" s="15"/>
      <c r="E36" s="16"/>
      <c r="L36" s="16"/>
      <c r="P36" s="15"/>
      <c r="Q36" s="15"/>
      <c r="S36" s="16"/>
      <c r="Z36" s="16"/>
    </row>
    <row r="37" spans="2:26">
      <c r="B37" s="15"/>
      <c r="C37" s="15"/>
      <c r="E37" s="16"/>
      <c r="L37" s="16"/>
      <c r="P37" s="15"/>
      <c r="Q37" s="15"/>
      <c r="S37" s="16"/>
      <c r="Z37" s="16"/>
    </row>
    <row r="38" spans="2:26">
      <c r="B38" s="15"/>
      <c r="C38" s="15"/>
      <c r="D38" t="s">
        <v>83</v>
      </c>
      <c r="E38" s="16"/>
      <c r="L38" s="16"/>
      <c r="P38" s="15"/>
      <c r="Q38" s="15"/>
      <c r="R38" t="s">
        <v>83</v>
      </c>
      <c r="S38" s="16"/>
      <c r="Z38" s="16"/>
    </row>
    <row r="39" spans="2:26">
      <c r="B39" s="15"/>
      <c r="C39" s="15"/>
      <c r="E39" s="16"/>
      <c r="L39" s="16"/>
      <c r="P39" s="15"/>
      <c r="Q39" s="15"/>
      <c r="S39" s="16"/>
      <c r="Z39" s="16"/>
    </row>
    <row r="40" spans="2:26">
      <c r="B40" s="15"/>
      <c r="C40" s="15"/>
      <c r="D40" t="s">
        <v>81</v>
      </c>
      <c r="E40" s="16"/>
      <c r="L40" s="16"/>
      <c r="P40" s="15"/>
      <c r="Q40" s="15"/>
      <c r="R40" t="s">
        <v>81</v>
      </c>
      <c r="S40" s="16"/>
      <c r="Z40" s="16"/>
    </row>
    <row r="41" spans="2:26">
      <c r="B41" s="15"/>
      <c r="C41" s="15"/>
      <c r="E41" s="16"/>
      <c r="L41" s="16"/>
      <c r="P41" s="15"/>
      <c r="Q41" s="15"/>
      <c r="S41" s="16"/>
      <c r="Z41" s="16"/>
    </row>
    <row r="42" spans="2:26">
      <c r="B42" s="15"/>
      <c r="C42" s="15"/>
      <c r="D42" t="s">
        <v>82</v>
      </c>
      <c r="E42" s="16"/>
      <c r="L42" s="16"/>
      <c r="P42" s="15"/>
      <c r="Q42" s="15"/>
      <c r="R42" t="s">
        <v>82</v>
      </c>
      <c r="S42" s="16"/>
      <c r="Z42" s="16"/>
    </row>
    <row r="43" spans="2:26">
      <c r="B43" s="15"/>
      <c r="C43" s="15"/>
      <c r="E43" s="16"/>
      <c r="L43" s="16"/>
      <c r="P43" s="15"/>
      <c r="Q43" s="15"/>
      <c r="S43" s="16"/>
      <c r="Z43" s="16"/>
    </row>
    <row r="44" spans="2:26">
      <c r="B44" s="15"/>
      <c r="C44" s="15"/>
      <c r="E44" s="16"/>
      <c r="L44" s="16"/>
      <c r="P44" s="15"/>
      <c r="Q44" s="15"/>
      <c r="S44" s="16"/>
      <c r="Z44" s="16"/>
    </row>
    <row r="45" spans="2:26">
      <c r="B45" s="15"/>
      <c r="C45" s="15"/>
      <c r="E45" s="16"/>
      <c r="L45" s="16"/>
      <c r="P45" s="15"/>
      <c r="Q45" s="15"/>
      <c r="S45" s="16"/>
      <c r="Z45" s="16"/>
    </row>
    <row r="46" spans="2:26">
      <c r="B46" s="15"/>
      <c r="C46" s="15"/>
      <c r="E46" s="16"/>
      <c r="L46" s="16"/>
      <c r="P46" s="15"/>
      <c r="Q46" s="15"/>
      <c r="S46" s="16"/>
      <c r="Z46" s="16"/>
    </row>
    <row r="47" spans="2:26">
      <c r="B47" s="15"/>
      <c r="C47" s="15"/>
      <c r="E47" s="16"/>
      <c r="L47" s="16"/>
      <c r="P47" s="15"/>
      <c r="Q47" s="15"/>
      <c r="S47" s="16"/>
      <c r="Z47" s="16"/>
    </row>
    <row r="48" spans="2:26">
      <c r="B48" s="15"/>
      <c r="C48" s="17"/>
      <c r="D48" s="18"/>
      <c r="E48" s="19"/>
      <c r="L48" s="16"/>
      <c r="P48" s="15"/>
      <c r="Q48" s="17"/>
      <c r="R48" s="18"/>
      <c r="S48" s="19"/>
      <c r="Z48" s="16"/>
    </row>
    <row r="49" spans="1:26"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9"/>
      <c r="P49" s="17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3" spans="1:26">
      <c r="A53" t="s">
        <v>85</v>
      </c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4"/>
    </row>
    <row r="54" spans="1:26">
      <c r="B54" s="15"/>
      <c r="L54" s="16"/>
    </row>
    <row r="55" spans="1:26">
      <c r="B55" s="15"/>
      <c r="L55" s="16"/>
    </row>
    <row r="56" spans="1:26">
      <c r="B56" s="15"/>
      <c r="L56" s="16"/>
    </row>
    <row r="57" spans="1:26">
      <c r="B57" s="15"/>
      <c r="L57" s="16"/>
    </row>
    <row r="58" spans="1:26">
      <c r="B58" s="15"/>
      <c r="L58" s="16"/>
    </row>
    <row r="59" spans="1:26">
      <c r="B59" s="15"/>
      <c r="L59" s="16"/>
    </row>
    <row r="60" spans="1:26">
      <c r="B60" s="15"/>
      <c r="L60" s="16"/>
    </row>
    <row r="61" spans="1:26">
      <c r="B61" s="15"/>
      <c r="L61" s="16"/>
    </row>
    <row r="62" spans="1:26">
      <c r="B62" s="15"/>
      <c r="D62" t="s">
        <v>78</v>
      </c>
      <c r="I62" t="s">
        <v>66</v>
      </c>
      <c r="L62" s="16"/>
    </row>
    <row r="63" spans="1:26">
      <c r="B63" s="15"/>
      <c r="L63" s="16"/>
    </row>
    <row r="64" spans="1:26">
      <c r="B64" s="15"/>
      <c r="L64" s="16"/>
    </row>
    <row r="65" spans="2:12">
      <c r="B65" s="15"/>
      <c r="L65" s="16"/>
    </row>
    <row r="66" spans="2:12">
      <c r="B66" s="15"/>
      <c r="L66" s="16"/>
    </row>
    <row r="67" spans="2:12">
      <c r="B67" s="15"/>
      <c r="L67" s="16"/>
    </row>
    <row r="68" spans="2:12">
      <c r="B68" s="15"/>
      <c r="L68" s="16"/>
    </row>
    <row r="69" spans="2:12">
      <c r="B69" s="15"/>
      <c r="D69" t="s">
        <v>71</v>
      </c>
      <c r="E69" t="s">
        <v>73</v>
      </c>
      <c r="F69" t="s">
        <v>72</v>
      </c>
      <c r="L69" s="16"/>
    </row>
    <row r="70" spans="2:12">
      <c r="B70" s="15"/>
      <c r="L70" s="16"/>
    </row>
    <row r="71" spans="2:12">
      <c r="B71" s="15"/>
      <c r="L71" s="16"/>
    </row>
    <row r="72" spans="2:12"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9"/>
    </row>
    <row r="80" spans="2:12">
      <c r="D80" t="s">
        <v>92</v>
      </c>
    </row>
    <row r="81" spans="2:16">
      <c r="I81" t="s">
        <v>91</v>
      </c>
      <c r="L81" t="s">
        <v>62</v>
      </c>
      <c r="M81" t="s">
        <v>70</v>
      </c>
    </row>
    <row r="82" spans="2:16">
      <c r="M82" t="s">
        <v>90</v>
      </c>
    </row>
    <row r="83" spans="2:16">
      <c r="L83" t="s">
        <v>79</v>
      </c>
    </row>
    <row r="86" spans="2:16">
      <c r="B86" t="s">
        <v>75</v>
      </c>
      <c r="D86" t="s">
        <v>74</v>
      </c>
    </row>
    <row r="87" spans="2:16">
      <c r="B87" t="s">
        <v>76</v>
      </c>
      <c r="J87" t="s">
        <v>88</v>
      </c>
    </row>
    <row r="88" spans="2:16">
      <c r="J88" t="s">
        <v>77</v>
      </c>
      <c r="L88" t="s">
        <v>68</v>
      </c>
      <c r="M88" t="s">
        <v>61</v>
      </c>
      <c r="N88" t="s">
        <v>60</v>
      </c>
    </row>
    <row r="89" spans="2:16">
      <c r="B89" t="s">
        <v>68</v>
      </c>
    </row>
    <row r="95" spans="2:16">
      <c r="L95" t="s">
        <v>63</v>
      </c>
    </row>
    <row r="96" spans="2:16">
      <c r="L96" t="s">
        <v>89</v>
      </c>
      <c r="P96" t="s">
        <v>86</v>
      </c>
    </row>
    <row r="97" spans="2:16">
      <c r="P97" t="s">
        <v>80</v>
      </c>
    </row>
    <row r="98" spans="2:16">
      <c r="D98" t="s">
        <v>92</v>
      </c>
    </row>
    <row r="99" spans="2:16">
      <c r="I99" t="s">
        <v>67</v>
      </c>
    </row>
    <row r="101" spans="2:16">
      <c r="H101" t="s">
        <v>87</v>
      </c>
    </row>
    <row r="102" spans="2:16">
      <c r="B102" s="12"/>
      <c r="C102" s="13"/>
      <c r="D102" s="13"/>
      <c r="E102" s="13"/>
      <c r="F102" s="13"/>
      <c r="G102" s="14"/>
      <c r="H102" s="13"/>
      <c r="I102" s="12"/>
      <c r="J102" s="13"/>
      <c r="K102" s="13"/>
      <c r="L102" s="14"/>
      <c r="M102" s="12"/>
      <c r="N102" s="13"/>
      <c r="O102" s="13"/>
      <c r="P102" s="14"/>
    </row>
    <row r="103" spans="2:16">
      <c r="B103" s="15"/>
      <c r="C103" t="s">
        <v>64</v>
      </c>
      <c r="E103" t="s">
        <v>62</v>
      </c>
      <c r="G103" s="16" t="s">
        <v>63</v>
      </c>
      <c r="I103" s="15"/>
      <c r="L103" s="16"/>
      <c r="M103" s="15"/>
      <c r="P103" s="16"/>
    </row>
    <row r="104" spans="2:16">
      <c r="B104" s="15"/>
      <c r="C104" t="s">
        <v>94</v>
      </c>
      <c r="E104" t="s">
        <v>79</v>
      </c>
      <c r="G104" s="16" t="s">
        <v>96</v>
      </c>
      <c r="I104" s="15"/>
      <c r="L104" s="16"/>
      <c r="M104" s="15"/>
      <c r="P104" s="16"/>
    </row>
    <row r="105" spans="2:16">
      <c r="B105" s="15"/>
      <c r="G105" s="16" t="s">
        <v>97</v>
      </c>
      <c r="I105" s="15"/>
      <c r="L105" s="16"/>
      <c r="M105" s="15"/>
      <c r="P105" s="16"/>
    </row>
    <row r="106" spans="2:16">
      <c r="B106" s="15"/>
      <c r="G106" s="16"/>
      <c r="I106" s="15"/>
      <c r="L106" s="16"/>
      <c r="M106" s="15"/>
      <c r="P106" s="16"/>
    </row>
    <row r="107" spans="2:16">
      <c r="B107" s="17"/>
      <c r="C107" s="18"/>
      <c r="D107" s="18"/>
      <c r="E107" s="18"/>
      <c r="F107" s="18"/>
      <c r="G107" s="19"/>
      <c r="I107" s="15"/>
      <c r="L107" s="16"/>
      <c r="M107" s="15"/>
      <c r="P107" s="16"/>
    </row>
    <row r="108" spans="2:16">
      <c r="B108" s="15"/>
      <c r="I108" s="15"/>
      <c r="L108" s="16"/>
      <c r="M108" s="15"/>
      <c r="P108" s="16"/>
    </row>
    <row r="109" spans="2:16">
      <c r="B109" s="15"/>
      <c r="I109" s="15"/>
      <c r="L109" s="16"/>
      <c r="M109" s="15"/>
      <c r="P109" s="16"/>
    </row>
    <row r="110" spans="2:16">
      <c r="B110" s="15" t="s">
        <v>93</v>
      </c>
      <c r="I110" s="15"/>
      <c r="L110" s="16"/>
      <c r="M110" s="15" t="s">
        <v>60</v>
      </c>
      <c r="P110" s="16"/>
    </row>
    <row r="111" spans="2:16">
      <c r="B111" s="15"/>
      <c r="D111" t="s">
        <v>76</v>
      </c>
      <c r="I111" s="15"/>
      <c r="K111" t="s">
        <v>95</v>
      </c>
      <c r="L111" s="16"/>
      <c r="M111" s="15" t="s">
        <v>61</v>
      </c>
      <c r="P111" s="16"/>
    </row>
    <row r="112" spans="2:16">
      <c r="B112" s="15"/>
      <c r="I112" s="15"/>
      <c r="L112" s="16"/>
      <c r="M112" s="15"/>
      <c r="P112" s="16"/>
    </row>
    <row r="113" spans="2:16">
      <c r="B113" s="15"/>
      <c r="I113" s="15"/>
      <c r="L113" s="16"/>
      <c r="M113" s="15"/>
      <c r="P113" s="16"/>
    </row>
    <row r="114" spans="2:16">
      <c r="B114" s="15"/>
      <c r="I114" s="15"/>
      <c r="L114" s="16"/>
      <c r="M114" s="15"/>
      <c r="P114" s="16"/>
    </row>
    <row r="115" spans="2:16">
      <c r="B115" s="15"/>
      <c r="I115" s="15"/>
      <c r="L115" s="16"/>
      <c r="M115" s="15"/>
      <c r="P115" s="16"/>
    </row>
    <row r="116" spans="2:16">
      <c r="B116" s="12" t="s">
        <v>67</v>
      </c>
      <c r="C116" s="13"/>
      <c r="D116" s="13"/>
      <c r="E116" s="13"/>
      <c r="F116" s="13"/>
      <c r="G116" s="14"/>
      <c r="I116" s="15"/>
      <c r="L116" s="16"/>
      <c r="M116" s="15"/>
      <c r="P116" s="16"/>
    </row>
    <row r="117" spans="2:16">
      <c r="B117" s="15"/>
      <c r="G117" s="16"/>
      <c r="I117" s="15"/>
      <c r="L117" s="16"/>
      <c r="M117" s="15"/>
      <c r="P117" s="16"/>
    </row>
    <row r="118" spans="2:16">
      <c r="B118" s="15"/>
      <c r="G118" s="16"/>
      <c r="I118" s="15"/>
      <c r="L118" s="16"/>
      <c r="M118" s="15"/>
      <c r="P118" s="16"/>
    </row>
    <row r="119" spans="2:16">
      <c r="B119" s="15"/>
      <c r="G119" s="16"/>
      <c r="I119" s="15"/>
      <c r="L119" s="16"/>
      <c r="M119" s="15"/>
      <c r="P119" s="16"/>
    </row>
    <row r="120" spans="2:16">
      <c r="B120" s="15"/>
      <c r="G120" s="16"/>
      <c r="I120" s="15"/>
      <c r="L120" s="16"/>
      <c r="M120" s="15"/>
      <c r="P120" s="16"/>
    </row>
    <row r="121" spans="2:16">
      <c r="B121" s="17"/>
      <c r="C121" s="18"/>
      <c r="D121" s="18"/>
      <c r="E121" s="18"/>
      <c r="F121" s="18"/>
      <c r="G121" s="19"/>
      <c r="H121" s="18"/>
      <c r="I121" s="17"/>
      <c r="J121" s="18"/>
      <c r="K121" s="18"/>
      <c r="L121" s="19"/>
      <c r="M121" s="17"/>
      <c r="N121" s="18"/>
      <c r="O121" s="18"/>
      <c r="P121" s="19"/>
    </row>
    <row r="122" spans="2:16">
      <c r="H122" t="s">
        <v>87</v>
      </c>
    </row>
    <row r="134" spans="2:20">
      <c r="B134" t="s">
        <v>126</v>
      </c>
      <c r="N134" t="s">
        <v>100</v>
      </c>
      <c r="O134" t="s">
        <v>101</v>
      </c>
    </row>
    <row r="135" spans="2:20">
      <c r="B135" t="s">
        <v>133</v>
      </c>
      <c r="C135" t="s">
        <v>128</v>
      </c>
      <c r="D135" t="s">
        <v>91</v>
      </c>
      <c r="E135" t="s">
        <v>130</v>
      </c>
      <c r="F135" t="s">
        <v>76</v>
      </c>
      <c r="G135" t="s">
        <v>67</v>
      </c>
      <c r="H135" t="s">
        <v>139</v>
      </c>
      <c r="I135" t="s">
        <v>141</v>
      </c>
    </row>
    <row r="136" spans="2:20">
      <c r="O136" t="s">
        <v>102</v>
      </c>
    </row>
    <row r="139" spans="2:20">
      <c r="B139" t="s">
        <v>127</v>
      </c>
    </row>
    <row r="140" spans="2:20">
      <c r="B140" t="s">
        <v>132</v>
      </c>
      <c r="C140" t="s">
        <v>131</v>
      </c>
      <c r="D140" t="s">
        <v>129</v>
      </c>
      <c r="E140" t="s">
        <v>63</v>
      </c>
      <c r="F140" t="s">
        <v>135</v>
      </c>
      <c r="G140" t="s">
        <v>140</v>
      </c>
    </row>
    <row r="142" spans="2:20">
      <c r="Q142" t="s">
        <v>356</v>
      </c>
      <c r="R142" t="s">
        <v>352</v>
      </c>
      <c r="S142" t="s">
        <v>359</v>
      </c>
    </row>
    <row r="143" spans="2:20">
      <c r="B143" t="s">
        <v>134</v>
      </c>
      <c r="Q143" t="s">
        <v>354</v>
      </c>
      <c r="R143" t="s">
        <v>357</v>
      </c>
      <c r="S143" t="s">
        <v>360</v>
      </c>
      <c r="T143" t="s">
        <v>361</v>
      </c>
    </row>
    <row r="144" spans="2:20">
      <c r="B144" t="s">
        <v>136</v>
      </c>
      <c r="C144" t="s">
        <v>83</v>
      </c>
      <c r="D144" t="s">
        <v>137</v>
      </c>
      <c r="E144" t="s">
        <v>138</v>
      </c>
      <c r="Q144" t="s">
        <v>355</v>
      </c>
      <c r="R144" t="s">
        <v>353</v>
      </c>
      <c r="S144" t="s">
        <v>358</v>
      </c>
    </row>
    <row r="151" spans="2:23">
      <c r="B151" s="12"/>
      <c r="C151" s="13"/>
      <c r="D151" s="14"/>
      <c r="E151" s="13"/>
      <c r="F151" s="13"/>
      <c r="G151" s="12"/>
      <c r="H151" s="13"/>
      <c r="I151" s="14"/>
      <c r="J151" s="13"/>
      <c r="K151" s="13"/>
      <c r="L151" s="12"/>
      <c r="M151" s="13"/>
      <c r="N151" s="14"/>
    </row>
    <row r="152" spans="2:23">
      <c r="B152" s="15"/>
      <c r="D152" s="16"/>
      <c r="G152" s="15"/>
      <c r="I152" s="16"/>
      <c r="L152" s="15"/>
      <c r="N152" s="16"/>
      <c r="P152">
        <v>2</v>
      </c>
      <c r="Q152" t="s">
        <v>368</v>
      </c>
      <c r="R152" t="s">
        <v>3</v>
      </c>
    </row>
    <row r="153" spans="2:23">
      <c r="B153" s="15"/>
      <c r="D153" s="16"/>
      <c r="G153" s="15"/>
      <c r="I153" s="16"/>
      <c r="L153" s="15"/>
      <c r="N153" s="16"/>
    </row>
    <row r="154" spans="2:23">
      <c r="B154" s="15"/>
      <c r="D154" s="16"/>
      <c r="G154" s="15"/>
      <c r="I154" s="16"/>
      <c r="L154" s="15"/>
      <c r="N154" s="16"/>
      <c r="P154">
        <v>6</v>
      </c>
      <c r="Q154" t="s">
        <v>37</v>
      </c>
      <c r="R154" t="s">
        <v>37</v>
      </c>
      <c r="S154" t="s">
        <v>369</v>
      </c>
      <c r="T154" t="s">
        <v>370</v>
      </c>
      <c r="U154" t="s">
        <v>375</v>
      </c>
      <c r="V154" t="s">
        <v>387</v>
      </c>
    </row>
    <row r="155" spans="2:23">
      <c r="B155" s="15"/>
      <c r="D155" s="16"/>
      <c r="G155" s="15"/>
      <c r="I155" s="16"/>
      <c r="L155" s="15"/>
      <c r="N155" s="16"/>
    </row>
    <row r="156" spans="2:23">
      <c r="B156" s="15"/>
      <c r="D156" s="16"/>
      <c r="G156" s="15"/>
      <c r="I156" s="16"/>
      <c r="L156" s="15"/>
      <c r="N156" s="16"/>
      <c r="P156">
        <v>4</v>
      </c>
      <c r="Q156" t="s">
        <v>371</v>
      </c>
      <c r="R156" t="s">
        <v>372</v>
      </c>
      <c r="S156" t="s">
        <v>373</v>
      </c>
      <c r="T156" t="s">
        <v>395</v>
      </c>
      <c r="U156" t="s">
        <v>374</v>
      </c>
      <c r="V156" t="s">
        <v>396</v>
      </c>
    </row>
    <row r="157" spans="2:23">
      <c r="B157" s="15"/>
      <c r="D157" s="16"/>
      <c r="G157" s="15"/>
      <c r="I157" s="16"/>
      <c r="L157" s="15"/>
      <c r="N157" s="16"/>
    </row>
    <row r="158" spans="2:23">
      <c r="B158" s="15"/>
      <c r="D158" s="16"/>
      <c r="G158" s="15"/>
      <c r="I158" s="16"/>
      <c r="L158" s="15"/>
      <c r="N158" s="16"/>
      <c r="P158">
        <v>7</v>
      </c>
      <c r="Q158" t="s">
        <v>38</v>
      </c>
      <c r="R158" t="s">
        <v>379</v>
      </c>
      <c r="S158" t="s">
        <v>36</v>
      </c>
      <c r="T158" t="s">
        <v>376</v>
      </c>
      <c r="U158" t="s">
        <v>377</v>
      </c>
      <c r="V158" t="s">
        <v>35</v>
      </c>
      <c r="W158" t="s">
        <v>378</v>
      </c>
    </row>
    <row r="159" spans="2:23">
      <c r="B159" s="17"/>
      <c r="C159" s="18"/>
      <c r="D159" s="19"/>
      <c r="E159" s="18"/>
      <c r="F159" s="18"/>
      <c r="G159" s="17"/>
      <c r="H159" s="18"/>
      <c r="I159" s="19"/>
      <c r="J159" s="18"/>
      <c r="K159" s="18"/>
      <c r="L159" s="17"/>
      <c r="M159" s="18"/>
      <c r="N159" s="19"/>
    </row>
    <row r="160" spans="2:23">
      <c r="P160">
        <v>4</v>
      </c>
      <c r="Q160" t="s">
        <v>381</v>
      </c>
      <c r="R160" t="s">
        <v>380</v>
      </c>
      <c r="S160" t="s">
        <v>385</v>
      </c>
      <c r="T160" t="s">
        <v>386</v>
      </c>
    </row>
    <row r="162" spans="16:22">
      <c r="P162">
        <v>6</v>
      </c>
      <c r="Q162" t="s">
        <v>382</v>
      </c>
      <c r="R162" t="s">
        <v>383</v>
      </c>
      <c r="S162" t="s">
        <v>42</v>
      </c>
      <c r="T162" t="s">
        <v>384</v>
      </c>
      <c r="U162" t="s">
        <v>41</v>
      </c>
      <c r="V162" t="s">
        <v>388</v>
      </c>
    </row>
    <row r="164" spans="16:22">
      <c r="P164">
        <v>3</v>
      </c>
      <c r="Q164" t="s">
        <v>390</v>
      </c>
      <c r="R164" t="s">
        <v>389</v>
      </c>
      <c r="S164" t="s">
        <v>391</v>
      </c>
    </row>
    <row r="166" spans="16:22">
      <c r="P166">
        <v>5</v>
      </c>
      <c r="Q166" t="s">
        <v>392</v>
      </c>
      <c r="R166" t="s">
        <v>393</v>
      </c>
      <c r="S166" t="s">
        <v>394</v>
      </c>
      <c r="T166" t="s">
        <v>394</v>
      </c>
      <c r="U166" t="s">
        <v>394</v>
      </c>
    </row>
    <row r="168" spans="16:22">
      <c r="P168">
        <f>SUM(P152:P166)</f>
        <v>37</v>
      </c>
      <c r="R168">
        <f>P168/3</f>
        <v>12.333333333333334</v>
      </c>
      <c r="S168" t="s">
        <v>397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오늘의 할일</vt:lpstr>
      <vt:lpstr>Sheet1</vt:lpstr>
      <vt:lpstr>해외선물 업무적</vt:lpstr>
      <vt:lpstr>해외선물 기술적</vt:lpstr>
      <vt:lpstr>해외선물 개발적</vt:lpstr>
      <vt:lpstr>건강관리</vt:lpstr>
      <vt:lpstr>일본 자취</vt:lpstr>
      <vt:lpstr>요트 | 캠핑카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Sungjae Kim</dc:creator>
  <cp:keywords/>
  <dc:description/>
  <cp:lastModifiedBy>use personal</cp:lastModifiedBy>
  <cp:revision/>
  <cp:lastPrinted>2024-09-30T01:30:05Z</cp:lastPrinted>
  <dcterms:created xsi:type="dcterms:W3CDTF">2021-01-20T07:05:31Z</dcterms:created>
  <dcterms:modified xsi:type="dcterms:W3CDTF">2024-11-07T09:58:02Z</dcterms:modified>
  <cp:category/>
  <cp:contentStatus/>
</cp:coreProperties>
</file>