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water\OneDrive\바탕 화면\HTS\"/>
    </mc:Choice>
  </mc:AlternateContent>
  <xr:revisionPtr revIDLastSave="0" documentId="8_{F2680FD9-98B8-406E-AB4F-7C28DA696E8D}" xr6:coauthVersionLast="47" xr6:coauthVersionMax="47" xr10:uidLastSave="{00000000-0000-0000-0000-000000000000}"/>
  <bookViews>
    <workbookView xWindow="-120" yWindow="-120" windowWidth="38640" windowHeight="23025" activeTab="5" xr2:uid="{0AF88A72-9620-4D1A-A93D-22588723E38B}"/>
  </bookViews>
  <sheets>
    <sheet name="일정표" sheetId="3" r:id="rId1"/>
    <sheet name="시간표" sheetId="27" r:id="rId2"/>
    <sheet name="해선 업무적" sheetId="20" r:id="rId3"/>
    <sheet name="해선 기술적" sheetId="18" r:id="rId4"/>
    <sheet name="해외선물 개발적" sheetId="21" r:id="rId5"/>
    <sheet name="3단 파동" sheetId="25" r:id="rId6"/>
    <sheet name="일본어" sheetId="22" r:id="rId7"/>
    <sheet name="요트 | 캠핑카" sheetId="11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4" i="20" l="1"/>
  <c r="P94" i="20"/>
  <c r="O94" i="20"/>
  <c r="Q93" i="20"/>
  <c r="P93" i="20"/>
  <c r="O93" i="20"/>
  <c r="Q92" i="20"/>
  <c r="P92" i="20"/>
  <c r="O92" i="20"/>
  <c r="Q91" i="20"/>
  <c r="P91" i="20"/>
  <c r="O91" i="20"/>
  <c r="Q90" i="20"/>
  <c r="P90" i="20"/>
  <c r="O90" i="20"/>
  <c r="Q89" i="20"/>
  <c r="P89" i="20"/>
  <c r="O89" i="20"/>
  <c r="Q88" i="20"/>
  <c r="P88" i="20"/>
  <c r="O88" i="20"/>
  <c r="Q87" i="20"/>
  <c r="P87" i="20"/>
  <c r="O87" i="20"/>
  <c r="M87" i="20"/>
  <c r="M86" i="20"/>
  <c r="P86" i="20" s="1"/>
  <c r="M85" i="20"/>
  <c r="P85" i="20" s="1"/>
  <c r="M84" i="20"/>
  <c r="O84" i="20" s="1"/>
  <c r="M83" i="20"/>
  <c r="P83" i="20" s="1"/>
  <c r="M82" i="20"/>
  <c r="P82" i="20" s="1"/>
  <c r="P81" i="20"/>
  <c r="O81" i="20"/>
  <c r="M81" i="20"/>
  <c r="Q81" i="20" s="1"/>
  <c r="M80" i="20"/>
  <c r="P80" i="20" s="1"/>
  <c r="M79" i="20"/>
  <c r="O79" i="20" s="1"/>
  <c r="M78" i="20"/>
  <c r="P78" i="20" s="1"/>
  <c r="M77" i="20"/>
  <c r="P77" i="20" s="1"/>
  <c r="M76" i="20"/>
  <c r="P76" i="20" s="1"/>
  <c r="M75" i="20"/>
  <c r="Q75" i="20" s="1"/>
  <c r="M74" i="20"/>
  <c r="P74" i="20" s="1"/>
  <c r="M73" i="20"/>
  <c r="P73" i="20" s="1"/>
  <c r="M72" i="20"/>
  <c r="O72" i="20" s="1"/>
  <c r="M71" i="20"/>
  <c r="O71" i="20" s="1"/>
  <c r="M70" i="20"/>
  <c r="P70" i="20" s="1"/>
  <c r="M69" i="20"/>
  <c r="P69" i="20" s="1"/>
  <c r="M68" i="20"/>
  <c r="O68" i="20" s="1"/>
  <c r="M67" i="20"/>
  <c r="O67" i="20" s="1"/>
  <c r="M66" i="20"/>
  <c r="P66" i="20" s="1"/>
  <c r="M65" i="20"/>
  <c r="Q65" i="20" s="1"/>
  <c r="M64" i="20"/>
  <c r="O64" i="20" s="1"/>
  <c r="M63" i="20"/>
  <c r="Q63" i="20" s="1"/>
  <c r="M62" i="20"/>
  <c r="P62" i="20" s="1"/>
  <c r="M61" i="20"/>
  <c r="Q61" i="20" s="1"/>
  <c r="M60" i="20"/>
  <c r="O60" i="20" s="1"/>
  <c r="C60" i="20"/>
  <c r="F60" i="20" s="1"/>
  <c r="C61" i="20"/>
  <c r="F61" i="20" s="1"/>
  <c r="E62" i="20"/>
  <c r="F62" i="20"/>
  <c r="G62" i="20"/>
  <c r="C63" i="20"/>
  <c r="E63" i="20"/>
  <c r="F63" i="20"/>
  <c r="G63" i="20"/>
  <c r="C64" i="20"/>
  <c r="E64" i="20" s="1"/>
  <c r="C65" i="20"/>
  <c r="G65" i="20" s="1"/>
  <c r="F65" i="20"/>
  <c r="C66" i="20"/>
  <c r="E66" i="20" s="1"/>
  <c r="E67" i="20"/>
  <c r="F67" i="20"/>
  <c r="G67" i="20"/>
  <c r="C68" i="20"/>
  <c r="F68" i="20" s="1"/>
  <c r="C69" i="20"/>
  <c r="E69" i="20" s="1"/>
  <c r="C70" i="20"/>
  <c r="F70" i="20" s="1"/>
  <c r="C71" i="20"/>
  <c r="E71" i="20" s="1"/>
  <c r="G71" i="20"/>
  <c r="E72" i="20"/>
  <c r="F72" i="20"/>
  <c r="G72" i="20"/>
  <c r="C73" i="20"/>
  <c r="E73" i="20" s="1"/>
  <c r="C74" i="20"/>
  <c r="G74" i="20" s="1"/>
  <c r="C75" i="20"/>
  <c r="E75" i="20" s="1"/>
  <c r="E76" i="20"/>
  <c r="F76" i="20"/>
  <c r="G76" i="20"/>
  <c r="C77" i="20"/>
  <c r="F77" i="20" s="1"/>
  <c r="C78" i="20"/>
  <c r="F78" i="20" s="1"/>
  <c r="E79" i="20"/>
  <c r="F79" i="20"/>
  <c r="G79" i="20"/>
  <c r="C80" i="20"/>
  <c r="G80" i="20" s="1"/>
  <c r="C81" i="20"/>
  <c r="E81" i="20" s="1"/>
  <c r="C82" i="20"/>
  <c r="G82" i="20" s="1"/>
  <c r="E83" i="20"/>
  <c r="F83" i="20"/>
  <c r="G83" i="20"/>
  <c r="C84" i="20"/>
  <c r="F84" i="20" s="1"/>
  <c r="C85" i="20"/>
  <c r="F85" i="20" s="1"/>
  <c r="E85" i="20"/>
  <c r="C86" i="20"/>
  <c r="E86" i="20" s="1"/>
  <c r="G86" i="20"/>
  <c r="C87" i="20"/>
  <c r="F87" i="20" s="1"/>
  <c r="E87" i="20"/>
  <c r="C88" i="20"/>
  <c r="G88" i="20" s="1"/>
  <c r="C89" i="20"/>
  <c r="F89" i="20" s="1"/>
  <c r="E90" i="20"/>
  <c r="F90" i="20"/>
  <c r="G90" i="20"/>
  <c r="C91" i="20"/>
  <c r="G91" i="20" s="1"/>
  <c r="C92" i="20"/>
  <c r="E92" i="20" s="1"/>
  <c r="C93" i="20"/>
  <c r="G93" i="20" s="1"/>
  <c r="C94" i="20"/>
  <c r="E94" i="20" s="1"/>
  <c r="G94" i="20"/>
  <c r="E212" i="18"/>
  <c r="G212" i="18" s="1"/>
  <c r="F212" i="18"/>
  <c r="J212" i="18"/>
  <c r="K212" i="18" s="1"/>
  <c r="J213" i="18"/>
  <c r="J214" i="18"/>
  <c r="G242" i="18"/>
  <c r="I242" i="18"/>
  <c r="I241" i="18" s="1"/>
  <c r="I243" i="18"/>
  <c r="B243" i="18" s="1"/>
  <c r="J2" i="20"/>
  <c r="K2" i="20"/>
  <c r="A189" i="18"/>
  <c r="A185" i="20"/>
  <c r="I2" i="20"/>
  <c r="H2" i="20"/>
  <c r="F2" i="20"/>
  <c r="G2" i="20"/>
  <c r="E2" i="20"/>
  <c r="J192" i="18"/>
  <c r="G178" i="18"/>
  <c r="G171" i="18" s="1"/>
  <c r="O192" i="18"/>
  <c r="L192" i="18" s="1"/>
  <c r="O191" i="18"/>
  <c r="N191" i="18" s="1"/>
  <c r="O190" i="18"/>
  <c r="L190" i="18" s="1"/>
  <c r="N190" i="18"/>
  <c r="O189" i="18"/>
  <c r="N189" i="18" s="1"/>
  <c r="O188" i="18"/>
  <c r="M188" i="18" s="1"/>
  <c r="O187" i="18"/>
  <c r="N187" i="18" s="1"/>
  <c r="M187" i="18"/>
  <c r="L187" i="18"/>
  <c r="O186" i="18"/>
  <c r="M186" i="18" s="1"/>
  <c r="N185" i="18"/>
  <c r="M185" i="18"/>
  <c r="L185" i="18"/>
  <c r="K185" i="18"/>
  <c r="O178" i="18"/>
  <c r="M178" i="18" s="1"/>
  <c r="K178" i="18"/>
  <c r="J178" i="18"/>
  <c r="J170" i="18"/>
  <c r="C185" i="18"/>
  <c r="D185" i="18"/>
  <c r="E185" i="18"/>
  <c r="F185" i="18"/>
  <c r="B170" i="18"/>
  <c r="G192" i="18"/>
  <c r="G198" i="18" s="1"/>
  <c r="E198" i="18" s="1"/>
  <c r="G187" i="18"/>
  <c r="E187" i="18" s="1"/>
  <c r="G186" i="18"/>
  <c r="C186" i="18" s="1"/>
  <c r="G188" i="18"/>
  <c r="E188" i="18" s="1"/>
  <c r="G189" i="18"/>
  <c r="E189" i="18" s="1"/>
  <c r="G190" i="18"/>
  <c r="E190" i="18" s="1"/>
  <c r="G191" i="18"/>
  <c r="F191" i="18" s="1"/>
  <c r="E131" i="18"/>
  <c r="K109" i="18"/>
  <c r="K110" i="18" s="1"/>
  <c r="J104" i="18"/>
  <c r="B96" i="18"/>
  <c r="B97" i="18" s="1"/>
  <c r="H137" i="18"/>
  <c r="J143" i="18" s="1"/>
  <c r="H149" i="18"/>
  <c r="H155" i="18" s="1"/>
  <c r="H161" i="18" s="1"/>
  <c r="J138" i="18"/>
  <c r="J137" i="18"/>
  <c r="J133" i="18"/>
  <c r="J132" i="18"/>
  <c r="F131" i="18"/>
  <c r="B130" i="18"/>
  <c r="B143" i="18" s="1"/>
  <c r="A130" i="18"/>
  <c r="A143" i="18" s="1"/>
  <c r="C143" i="18"/>
  <c r="D143" i="18"/>
  <c r="E143" i="18"/>
  <c r="F143" i="18"/>
  <c r="H110" i="18"/>
  <c r="I110" i="18" s="1"/>
  <c r="H115" i="18"/>
  <c r="I115" i="18" s="1"/>
  <c r="I109" i="18"/>
  <c r="H148" i="18"/>
  <c r="E148" i="18" s="1"/>
  <c r="H147" i="18"/>
  <c r="C147" i="18" s="1"/>
  <c r="H146" i="18"/>
  <c r="P168" i="11"/>
  <c r="R168" i="11" s="1"/>
  <c r="H144" i="18"/>
  <c r="E144" i="18" s="1"/>
  <c r="H145" i="18"/>
  <c r="E145" i="18" s="1"/>
  <c r="I143" i="18"/>
  <c r="H114" i="18"/>
  <c r="D114" i="18" s="1"/>
  <c r="H111" i="18"/>
  <c r="I111" i="18" s="1"/>
  <c r="H112" i="18"/>
  <c r="E112" i="18" s="1"/>
  <c r="H113" i="18"/>
  <c r="I113" i="18" s="1"/>
  <c r="C28" i="18"/>
  <c r="A5" i="18"/>
  <c r="G5" i="18" s="1"/>
  <c r="J65" i="18"/>
  <c r="H102" i="18"/>
  <c r="F102" i="18" s="1"/>
  <c r="H101" i="18"/>
  <c r="E101" i="18" s="1"/>
  <c r="H100" i="18"/>
  <c r="D100" i="18" s="1"/>
  <c r="H99" i="18"/>
  <c r="C99" i="18" s="1"/>
  <c r="H98" i="18"/>
  <c r="F97" i="18"/>
  <c r="E97" i="18"/>
  <c r="D97" i="18"/>
  <c r="C97" i="18"/>
  <c r="A96" i="18"/>
  <c r="A97" i="18" s="1"/>
  <c r="H69" i="18"/>
  <c r="H73" i="18"/>
  <c r="H72" i="18"/>
  <c r="F72" i="18" s="1"/>
  <c r="H71" i="18"/>
  <c r="F71" i="18" s="1"/>
  <c r="H70" i="18"/>
  <c r="H67" i="18"/>
  <c r="E67" i="18" s="1"/>
  <c r="H66" i="18"/>
  <c r="H65" i="18"/>
  <c r="H64" i="18"/>
  <c r="D64" i="18" s="1"/>
  <c r="H63" i="18"/>
  <c r="C63" i="18" s="1"/>
  <c r="A61" i="18"/>
  <c r="B61" i="18"/>
  <c r="B62" i="18" s="1"/>
  <c r="C62" i="18"/>
  <c r="E62" i="18"/>
  <c r="F62" i="18"/>
  <c r="D62" i="18"/>
  <c r="N55" i="18"/>
  <c r="D2" i="18"/>
  <c r="F2" i="18" s="1"/>
  <c r="A29" i="18"/>
  <c r="A30" i="18" s="1"/>
  <c r="A31" i="18" s="1"/>
  <c r="A32" i="18" s="1"/>
  <c r="A33" i="18" s="1"/>
  <c r="A34" i="18" s="1"/>
  <c r="A35" i="18" s="1"/>
  <c r="A36" i="18" s="1"/>
  <c r="A37" i="18" s="1"/>
  <c r="A38" i="18" s="1"/>
  <c r="F14" i="18"/>
  <c r="E21" i="18"/>
  <c r="E20" i="18" s="1"/>
  <c r="E19" i="18" s="1"/>
  <c r="K22" i="18" s="1"/>
  <c r="H5" i="18"/>
  <c r="F7" i="18"/>
  <c r="C26" i="18"/>
  <c r="C27" i="18"/>
  <c r="H46" i="18"/>
  <c r="G46" i="18" s="1"/>
  <c r="I46" i="18" s="1"/>
  <c r="G47" i="18"/>
  <c r="I47" i="18" s="1"/>
  <c r="J47" i="18" s="1"/>
  <c r="K47" i="18" s="1"/>
  <c r="L47" i="18" s="1"/>
  <c r="B22" i="18"/>
  <c r="B23" i="18"/>
  <c r="B24" i="18"/>
  <c r="C22" i="18"/>
  <c r="C23" i="18"/>
  <c r="C24" i="18"/>
  <c r="C25" i="18"/>
  <c r="D28" i="18"/>
  <c r="D27" i="18"/>
  <c r="D26" i="18"/>
  <c r="D25" i="18"/>
  <c r="D24" i="18"/>
  <c r="D23" i="18"/>
  <c r="D22" i="18"/>
  <c r="K25" i="18"/>
  <c r="N4" i="21"/>
  <c r="N5" i="21" s="1"/>
  <c r="O5" i="21" s="1"/>
  <c r="P5" i="21" s="1"/>
  <c r="I2" i="18"/>
  <c r="J2" i="18" s="1"/>
  <c r="K2" i="18" s="1"/>
  <c r="L2" i="18" s="1"/>
  <c r="H48" i="18"/>
  <c r="K26" i="18"/>
  <c r="K27" i="18"/>
  <c r="K28" i="18"/>
  <c r="G28" i="18" s="1"/>
  <c r="K5" i="18"/>
  <c r="J5" i="18"/>
  <c r="I5" i="18"/>
  <c r="E29" i="18"/>
  <c r="E30" i="18" s="1"/>
  <c r="K30" i="18" s="1"/>
  <c r="C45" i="18"/>
  <c r="E45" i="18" s="1"/>
  <c r="C44" i="18"/>
  <c r="E44" i="18" s="1"/>
  <c r="C43" i="18"/>
  <c r="E43" i="18" s="1"/>
  <c r="H44" i="18"/>
  <c r="G44" i="18" s="1"/>
  <c r="I44" i="18" s="1"/>
  <c r="J44" i="18" s="1"/>
  <c r="H43" i="18"/>
  <c r="G43" i="18" s="1"/>
  <c r="H45" i="18"/>
  <c r="G45" i="18" s="1"/>
  <c r="E2" i="18"/>
  <c r="Q77" i="20" l="1"/>
  <c r="E93" i="20"/>
  <c r="E65" i="20"/>
  <c r="G92" i="20"/>
  <c r="G78" i="20"/>
  <c r="E78" i="20"/>
  <c r="O63" i="20"/>
  <c r="E89" i="20"/>
  <c r="F74" i="20"/>
  <c r="O61" i="20"/>
  <c r="P79" i="20"/>
  <c r="P63" i="20"/>
  <c r="Q79" i="20"/>
  <c r="P61" i="20"/>
  <c r="F88" i="20"/>
  <c r="F80" i="20"/>
  <c r="E68" i="20"/>
  <c r="O65" i="20"/>
  <c r="P71" i="20"/>
  <c r="O77" i="20"/>
  <c r="E91" i="20"/>
  <c r="E88" i="20"/>
  <c r="E84" i="20"/>
  <c r="E80" i="20"/>
  <c r="E61" i="20"/>
  <c r="P65" i="20"/>
  <c r="Q71" i="20"/>
  <c r="Q69" i="20"/>
  <c r="O73" i="20"/>
  <c r="Q85" i="20"/>
  <c r="G84" i="20"/>
  <c r="F82" i="20"/>
  <c r="G61" i="20"/>
  <c r="P67" i="20"/>
  <c r="Q73" i="20"/>
  <c r="E82" i="20"/>
  <c r="G73" i="20"/>
  <c r="E70" i="20"/>
  <c r="Q67" i="20"/>
  <c r="Q83" i="20"/>
  <c r="F86" i="20"/>
  <c r="G69" i="20"/>
  <c r="O75" i="20"/>
  <c r="F91" i="20"/>
  <c r="G75" i="20"/>
  <c r="F69" i="20"/>
  <c r="E60" i="20"/>
  <c r="O69" i="20"/>
  <c r="P75" i="20"/>
  <c r="O85" i="20"/>
  <c r="F93" i="20"/>
  <c r="E77" i="20"/>
  <c r="E74" i="20"/>
  <c r="F71" i="20"/>
  <c r="O83" i="20"/>
  <c r="P60" i="20"/>
  <c r="P64" i="20"/>
  <c r="P68" i="20"/>
  <c r="P72" i="20"/>
  <c r="P84" i="20"/>
  <c r="Q60" i="20"/>
  <c r="Q62" i="20"/>
  <c r="Q64" i="20"/>
  <c r="Q66" i="20"/>
  <c r="Q68" i="20"/>
  <c r="Q70" i="20"/>
  <c r="Q72" i="20"/>
  <c r="Q74" i="20"/>
  <c r="Q76" i="20"/>
  <c r="Q78" i="20"/>
  <c r="Q80" i="20"/>
  <c r="Q82" i="20"/>
  <c r="Q84" i="20"/>
  <c r="Q86" i="20"/>
  <c r="O62" i="20"/>
  <c r="O66" i="20"/>
  <c r="O70" i="20"/>
  <c r="O74" i="20"/>
  <c r="O76" i="20"/>
  <c r="O78" i="20"/>
  <c r="O80" i="20"/>
  <c r="O82" i="20"/>
  <c r="O86" i="20"/>
  <c r="F94" i="20"/>
  <c r="F92" i="20"/>
  <c r="G77" i="20"/>
  <c r="F75" i="20"/>
  <c r="F73" i="20"/>
  <c r="G60" i="20"/>
  <c r="G81" i="20"/>
  <c r="G66" i="20"/>
  <c r="G64" i="20"/>
  <c r="G89" i="20"/>
  <c r="G87" i="20"/>
  <c r="G85" i="20"/>
  <c r="F81" i="20"/>
  <c r="G70" i="20"/>
  <c r="G68" i="20"/>
  <c r="F66" i="20"/>
  <c r="F64" i="20"/>
  <c r="G241" i="18"/>
  <c r="B241" i="18"/>
  <c r="F241" i="18"/>
  <c r="C241" i="18"/>
  <c r="E241" i="18"/>
  <c r="D241" i="18"/>
  <c r="K213" i="18"/>
  <c r="K214" i="18"/>
  <c r="L212" i="18"/>
  <c r="G243" i="18"/>
  <c r="F243" i="18"/>
  <c r="E242" i="18"/>
  <c r="I244" i="18"/>
  <c r="E243" i="18"/>
  <c r="D242" i="18"/>
  <c r="D243" i="18"/>
  <c r="C242" i="18"/>
  <c r="F242" i="18"/>
  <c r="I236" i="18"/>
  <c r="O196" i="18"/>
  <c r="N196" i="18" s="1"/>
  <c r="C243" i="18"/>
  <c r="B242" i="18"/>
  <c r="I240" i="18"/>
  <c r="H212" i="18"/>
  <c r="N188" i="18"/>
  <c r="O182" i="18"/>
  <c r="M182" i="18" s="1"/>
  <c r="N192" i="18"/>
  <c r="G184" i="18"/>
  <c r="D184" i="18" s="1"/>
  <c r="O183" i="18"/>
  <c r="M183" i="18" s="1"/>
  <c r="O184" i="18"/>
  <c r="M184" i="18" s="1"/>
  <c r="O179" i="18"/>
  <c r="J179" i="18" s="1"/>
  <c r="L188" i="18"/>
  <c r="O180" i="18"/>
  <c r="M180" i="18" s="1"/>
  <c r="O195" i="18"/>
  <c r="O171" i="18"/>
  <c r="K171" i="18" s="1"/>
  <c r="O181" i="18"/>
  <c r="M196" i="18"/>
  <c r="O173" i="18"/>
  <c r="K173" i="18" s="1"/>
  <c r="O172" i="18"/>
  <c r="L172" i="18" s="1"/>
  <c r="O177" i="18"/>
  <c r="K177" i="18" s="1"/>
  <c r="O174" i="18"/>
  <c r="L174" i="18" s="1"/>
  <c r="O176" i="18"/>
  <c r="L176" i="18" s="1"/>
  <c r="O175" i="18"/>
  <c r="K175" i="18" s="1"/>
  <c r="O197" i="18"/>
  <c r="L183" i="18"/>
  <c r="K187" i="18"/>
  <c r="O194" i="18"/>
  <c r="O199" i="18"/>
  <c r="M199" i="18" s="1"/>
  <c r="E63" i="18"/>
  <c r="O193" i="18"/>
  <c r="N193" i="18" s="1"/>
  <c r="O198" i="18"/>
  <c r="N198" i="18" s="1"/>
  <c r="N186" i="18"/>
  <c r="M190" i="18"/>
  <c r="M192" i="18"/>
  <c r="M194" i="18"/>
  <c r="L189" i="18"/>
  <c r="L191" i="18"/>
  <c r="L193" i="18"/>
  <c r="L178" i="18"/>
  <c r="J180" i="18"/>
  <c r="M189" i="18"/>
  <c r="M191" i="18"/>
  <c r="K182" i="18"/>
  <c r="K186" i="18"/>
  <c r="L182" i="18"/>
  <c r="L186" i="18"/>
  <c r="A146" i="18"/>
  <c r="F198" i="18"/>
  <c r="M110" i="18"/>
  <c r="K111" i="18"/>
  <c r="K112" i="18" s="1"/>
  <c r="K113" i="18" s="1"/>
  <c r="F189" i="18"/>
  <c r="D189" i="18"/>
  <c r="D192" i="18"/>
  <c r="E186" i="18"/>
  <c r="A98" i="18"/>
  <c r="F190" i="18"/>
  <c r="D191" i="18"/>
  <c r="B110" i="18"/>
  <c r="F188" i="18"/>
  <c r="E184" i="18"/>
  <c r="D188" i="18"/>
  <c r="C178" i="18"/>
  <c r="D190" i="18"/>
  <c r="B103" i="18"/>
  <c r="F187" i="18"/>
  <c r="D187" i="18"/>
  <c r="C187" i="18"/>
  <c r="A112" i="18"/>
  <c r="G199" i="18"/>
  <c r="F186" i="18"/>
  <c r="E192" i="18"/>
  <c r="D186" i="18"/>
  <c r="D178" i="18"/>
  <c r="B178" i="18"/>
  <c r="E178" i="18"/>
  <c r="E191" i="18"/>
  <c r="B112" i="18"/>
  <c r="F192" i="18"/>
  <c r="G177" i="18"/>
  <c r="G181" i="18"/>
  <c r="G180" i="18"/>
  <c r="G183" i="18"/>
  <c r="G182" i="18"/>
  <c r="G179" i="18"/>
  <c r="G196" i="18"/>
  <c r="G195" i="18"/>
  <c r="G197" i="18"/>
  <c r="G194" i="18"/>
  <c r="G193" i="18"/>
  <c r="B111" i="18"/>
  <c r="A111" i="18"/>
  <c r="B102" i="18"/>
  <c r="A110" i="18"/>
  <c r="A102" i="18"/>
  <c r="A103" i="18"/>
  <c r="B109" i="18"/>
  <c r="B101" i="18"/>
  <c r="A109" i="18"/>
  <c r="A101" i="18"/>
  <c r="B100" i="18"/>
  <c r="A100" i="18"/>
  <c r="B115" i="18"/>
  <c r="B99" i="18"/>
  <c r="A115" i="18"/>
  <c r="A99" i="18"/>
  <c r="B114" i="18"/>
  <c r="B98" i="18"/>
  <c r="A114" i="18"/>
  <c r="B113" i="18"/>
  <c r="A113" i="18"/>
  <c r="H121" i="18"/>
  <c r="A121" i="18" s="1"/>
  <c r="B147" i="18"/>
  <c r="A147" i="18"/>
  <c r="H164" i="18"/>
  <c r="C164" i="18" s="1"/>
  <c r="D161" i="18"/>
  <c r="F161" i="18"/>
  <c r="E161" i="18"/>
  <c r="B137" i="18"/>
  <c r="H165" i="18"/>
  <c r="A161" i="18"/>
  <c r="H162" i="18"/>
  <c r="H166" i="18"/>
  <c r="B161" i="18"/>
  <c r="C161" i="18"/>
  <c r="H163" i="18"/>
  <c r="I161" i="18"/>
  <c r="C155" i="18"/>
  <c r="B155" i="18"/>
  <c r="A155" i="18"/>
  <c r="A137" i="18"/>
  <c r="F137" i="18"/>
  <c r="F149" i="18"/>
  <c r="C144" i="18"/>
  <c r="E137" i="18"/>
  <c r="E149" i="18"/>
  <c r="D144" i="18"/>
  <c r="D137" i="18"/>
  <c r="D148" i="18"/>
  <c r="F145" i="18"/>
  <c r="I114" i="18"/>
  <c r="C137" i="18"/>
  <c r="C148" i="18"/>
  <c r="I112" i="18"/>
  <c r="D149" i="18"/>
  <c r="B148" i="18"/>
  <c r="F146" i="18"/>
  <c r="D145" i="18"/>
  <c r="B144" i="18"/>
  <c r="C149" i="18"/>
  <c r="A148" i="18"/>
  <c r="E146" i="18"/>
  <c r="C145" i="18"/>
  <c r="A144" i="18"/>
  <c r="F155" i="18"/>
  <c r="B149" i="18"/>
  <c r="F147" i="18"/>
  <c r="D146" i="18"/>
  <c r="B145" i="18"/>
  <c r="E155" i="18"/>
  <c r="A149" i="18"/>
  <c r="E147" i="18"/>
  <c r="C146" i="18"/>
  <c r="A145" i="18"/>
  <c r="D155" i="18"/>
  <c r="F148" i="18"/>
  <c r="D147" i="18"/>
  <c r="B146" i="18"/>
  <c r="F144" i="18"/>
  <c r="A131" i="18"/>
  <c r="B131" i="18"/>
  <c r="C131" i="18"/>
  <c r="I148" i="18"/>
  <c r="H132" i="18"/>
  <c r="H136" i="18"/>
  <c r="D131" i="18"/>
  <c r="I144" i="18"/>
  <c r="H142" i="18"/>
  <c r="H133" i="18"/>
  <c r="H134" i="18"/>
  <c r="H135" i="18"/>
  <c r="H138" i="18"/>
  <c r="H139" i="18"/>
  <c r="H141" i="18"/>
  <c r="H140" i="18"/>
  <c r="I149" i="18"/>
  <c r="H151" i="18"/>
  <c r="H152" i="18"/>
  <c r="I145" i="18"/>
  <c r="I146" i="18"/>
  <c r="I147" i="18"/>
  <c r="H150" i="18"/>
  <c r="H154" i="18"/>
  <c r="H153" i="18"/>
  <c r="C30" i="18"/>
  <c r="C29" i="18"/>
  <c r="C98" i="18"/>
  <c r="E98" i="18"/>
  <c r="E103" i="18"/>
  <c r="F101" i="18"/>
  <c r="F109" i="18"/>
  <c r="E110" i="18"/>
  <c r="C109" i="18"/>
  <c r="D109" i="18"/>
  <c r="E109" i="18"/>
  <c r="E111" i="18"/>
  <c r="H105" i="18"/>
  <c r="H106" i="18"/>
  <c r="H107" i="18"/>
  <c r="C103" i="18"/>
  <c r="D103" i="18"/>
  <c r="F103" i="18"/>
  <c r="H104" i="18"/>
  <c r="H108" i="18"/>
  <c r="D98" i="18"/>
  <c r="E100" i="18"/>
  <c r="F100" i="18"/>
  <c r="F112" i="18"/>
  <c r="D112" i="18"/>
  <c r="C112" i="18"/>
  <c r="F98" i="18"/>
  <c r="D99" i="18"/>
  <c r="E99" i="18"/>
  <c r="F99" i="18"/>
  <c r="C101" i="18"/>
  <c r="D102" i="18"/>
  <c r="C100" i="18"/>
  <c r="D101" i="18"/>
  <c r="E102" i="18"/>
  <c r="C102" i="18"/>
  <c r="H78" i="18"/>
  <c r="D74" i="18"/>
  <c r="I74" i="18"/>
  <c r="H75" i="18"/>
  <c r="D75" i="18" s="1"/>
  <c r="H77" i="18"/>
  <c r="I77" i="18" s="1"/>
  <c r="H79" i="18"/>
  <c r="H76" i="18"/>
  <c r="D76" i="18" s="1"/>
  <c r="C66" i="18"/>
  <c r="D66" i="18"/>
  <c r="E66" i="18"/>
  <c r="F66" i="18"/>
  <c r="C68" i="18"/>
  <c r="E74" i="18"/>
  <c r="F74" i="18"/>
  <c r="C74" i="18"/>
  <c r="A65" i="18"/>
  <c r="F65" i="18"/>
  <c r="D65" i="18"/>
  <c r="C65" i="18"/>
  <c r="E65" i="18"/>
  <c r="B65" i="18"/>
  <c r="D70" i="18"/>
  <c r="D71" i="18"/>
  <c r="C70" i="18"/>
  <c r="E70" i="18"/>
  <c r="D73" i="18"/>
  <c r="F70" i="18"/>
  <c r="F64" i="18"/>
  <c r="A64" i="18"/>
  <c r="E64" i="18"/>
  <c r="C64" i="18"/>
  <c r="F63" i="18"/>
  <c r="D63" i="18"/>
  <c r="A67" i="18"/>
  <c r="A70" i="18"/>
  <c r="B64" i="18"/>
  <c r="B69" i="18"/>
  <c r="F69" i="18"/>
  <c r="D69" i="18"/>
  <c r="C69" i="18"/>
  <c r="A69" i="18"/>
  <c r="E69" i="18"/>
  <c r="C67" i="18"/>
  <c r="D67" i="18"/>
  <c r="F67" i="18"/>
  <c r="A72" i="18"/>
  <c r="C72" i="18"/>
  <c r="D72" i="18"/>
  <c r="E72" i="18"/>
  <c r="A63" i="18"/>
  <c r="B67" i="18"/>
  <c r="B72" i="18"/>
  <c r="B74" i="18"/>
  <c r="B70" i="18"/>
  <c r="A62" i="18"/>
  <c r="B66" i="18"/>
  <c r="A66" i="18"/>
  <c r="B63" i="18"/>
  <c r="A74" i="18"/>
  <c r="E18" i="18"/>
  <c r="E17" i="18" s="1"/>
  <c r="E16" i="18" s="1"/>
  <c r="E15" i="18" s="1"/>
  <c r="E14" i="18" s="1"/>
  <c r="E13" i="18" s="1"/>
  <c r="E12" i="18" s="1"/>
  <c r="E11" i="18" s="1"/>
  <c r="E10" i="18" s="1"/>
  <c r="E9" i="18" s="1"/>
  <c r="E8" i="18" s="1"/>
  <c r="E7" i="18" s="1"/>
  <c r="E6" i="18" s="1"/>
  <c r="D21" i="18"/>
  <c r="I25" i="18"/>
  <c r="I45" i="18"/>
  <c r="J45" i="18" s="1"/>
  <c r="K45" i="18" s="1"/>
  <c r="H26" i="18"/>
  <c r="H25" i="18"/>
  <c r="D30" i="18"/>
  <c r="B21" i="18"/>
  <c r="J25" i="18"/>
  <c r="J30" i="18"/>
  <c r="K24" i="18"/>
  <c r="C21" i="18"/>
  <c r="H27" i="18"/>
  <c r="J28" i="18"/>
  <c r="I26" i="18"/>
  <c r="G26" i="18"/>
  <c r="J27" i="18"/>
  <c r="G25" i="18"/>
  <c r="I27" i="18"/>
  <c r="G27" i="18"/>
  <c r="D29" i="18"/>
  <c r="J26" i="18"/>
  <c r="K29" i="18"/>
  <c r="I48" i="18"/>
  <c r="J48" i="18" s="1"/>
  <c r="K48" i="18" s="1"/>
  <c r="L48" i="18" s="1"/>
  <c r="D43" i="18"/>
  <c r="D45" i="18"/>
  <c r="D44" i="18"/>
  <c r="E31" i="18"/>
  <c r="I43" i="18"/>
  <c r="K44" i="18"/>
  <c r="G2" i="18"/>
  <c r="F240" i="18" l="1"/>
  <c r="G240" i="18"/>
  <c r="E240" i="18"/>
  <c r="B240" i="18"/>
  <c r="C240" i="18"/>
  <c r="D240" i="18"/>
  <c r="B244" i="18"/>
  <c r="C244" i="18"/>
  <c r="D244" i="18"/>
  <c r="E244" i="18"/>
  <c r="F244" i="18"/>
  <c r="G244" i="18"/>
  <c r="J173" i="18"/>
  <c r="K183" i="18"/>
  <c r="I234" i="18"/>
  <c r="B236" i="18"/>
  <c r="C236" i="18"/>
  <c r="D236" i="18"/>
  <c r="E236" i="18"/>
  <c r="I239" i="18"/>
  <c r="I235" i="18"/>
  <c r="I230" i="18"/>
  <c r="F236" i="18"/>
  <c r="I238" i="18"/>
  <c r="G236" i="18"/>
  <c r="I237" i="18"/>
  <c r="K184" i="18"/>
  <c r="N199" i="18"/>
  <c r="L213" i="18"/>
  <c r="M212" i="18"/>
  <c r="L214" i="18"/>
  <c r="L184" i="18"/>
  <c r="M198" i="18"/>
  <c r="K174" i="18"/>
  <c r="K179" i="18"/>
  <c r="L179" i="18"/>
  <c r="L180" i="18"/>
  <c r="J174" i="18"/>
  <c r="L177" i="18"/>
  <c r="K180" i="18"/>
  <c r="M179" i="18"/>
  <c r="C184" i="18"/>
  <c r="J177" i="18"/>
  <c r="J172" i="18"/>
  <c r="L173" i="18"/>
  <c r="J171" i="18"/>
  <c r="J176" i="18"/>
  <c r="L171" i="18"/>
  <c r="N195" i="18"/>
  <c r="M195" i="18"/>
  <c r="M181" i="18"/>
  <c r="L181" i="18"/>
  <c r="K181" i="18"/>
  <c r="K176" i="18"/>
  <c r="J175" i="18"/>
  <c r="K172" i="18"/>
  <c r="L175" i="18"/>
  <c r="N197" i="18"/>
  <c r="M197" i="18"/>
  <c r="M193" i="18"/>
  <c r="L194" i="18"/>
  <c r="N194" i="18"/>
  <c r="G200" i="18"/>
  <c r="F200" i="18" s="1"/>
  <c r="O205" i="18"/>
  <c r="N205" i="18" s="1"/>
  <c r="O204" i="18"/>
  <c r="N204" i="18" s="1"/>
  <c r="O203" i="18"/>
  <c r="N203" i="18" s="1"/>
  <c r="O202" i="18"/>
  <c r="N202" i="18" s="1"/>
  <c r="O201" i="18"/>
  <c r="O200" i="18"/>
  <c r="I121" i="18"/>
  <c r="B121" i="18"/>
  <c r="G204" i="18"/>
  <c r="F204" i="18" s="1"/>
  <c r="G205" i="18"/>
  <c r="F205" i="18" s="1"/>
  <c r="B177" i="18"/>
  <c r="D177" i="18"/>
  <c r="C177" i="18"/>
  <c r="E179" i="18"/>
  <c r="C179" i="18"/>
  <c r="B179" i="18"/>
  <c r="D179" i="18"/>
  <c r="C182" i="18"/>
  <c r="D182" i="18"/>
  <c r="E182" i="18"/>
  <c r="E195" i="18"/>
  <c r="F195" i="18"/>
  <c r="D183" i="18"/>
  <c r="C183" i="18"/>
  <c r="E183" i="18"/>
  <c r="D193" i="18"/>
  <c r="F193" i="18"/>
  <c r="E193" i="18"/>
  <c r="D194" i="18"/>
  <c r="F194" i="18"/>
  <c r="E194" i="18"/>
  <c r="E197" i="18"/>
  <c r="F197" i="18"/>
  <c r="G201" i="18"/>
  <c r="F199" i="18"/>
  <c r="G202" i="18"/>
  <c r="F202" i="18" s="1"/>
  <c r="E199" i="18"/>
  <c r="E196" i="18"/>
  <c r="F196" i="18"/>
  <c r="C180" i="18"/>
  <c r="E180" i="18"/>
  <c r="B180" i="18"/>
  <c r="D180" i="18"/>
  <c r="G176" i="18"/>
  <c r="D171" i="18"/>
  <c r="B171" i="18"/>
  <c r="C171" i="18"/>
  <c r="G203" i="18"/>
  <c r="F203" i="18" s="1"/>
  <c r="C181" i="18"/>
  <c r="E181" i="18"/>
  <c r="D181" i="18"/>
  <c r="G175" i="18"/>
  <c r="G172" i="18"/>
  <c r="G173" i="18"/>
  <c r="G174" i="18"/>
  <c r="E108" i="18"/>
  <c r="A108" i="18"/>
  <c r="B108" i="18"/>
  <c r="A104" i="18"/>
  <c r="B104" i="18"/>
  <c r="D107" i="18"/>
  <c r="A107" i="18"/>
  <c r="B107" i="18"/>
  <c r="A105" i="18"/>
  <c r="B105" i="18"/>
  <c r="C106" i="18"/>
  <c r="A106" i="18"/>
  <c r="B106" i="18"/>
  <c r="I164" i="18"/>
  <c r="J164" i="18" s="1"/>
  <c r="D164" i="18"/>
  <c r="E164" i="18"/>
  <c r="B164" i="18"/>
  <c r="F164" i="18"/>
  <c r="A164" i="18"/>
  <c r="B166" i="18"/>
  <c r="E166" i="18"/>
  <c r="A166" i="18"/>
  <c r="D166" i="18"/>
  <c r="I166" i="18"/>
  <c r="F166" i="18"/>
  <c r="C166" i="18"/>
  <c r="B162" i="18"/>
  <c r="A162" i="18"/>
  <c r="C162" i="18"/>
  <c r="I162" i="18"/>
  <c r="F162" i="18"/>
  <c r="E162" i="18"/>
  <c r="D162" i="18"/>
  <c r="D165" i="18"/>
  <c r="I165" i="18"/>
  <c r="C165" i="18"/>
  <c r="E165" i="18"/>
  <c r="B165" i="18"/>
  <c r="A165" i="18"/>
  <c r="F165" i="18"/>
  <c r="K161" i="18"/>
  <c r="J161" i="18"/>
  <c r="I163" i="18"/>
  <c r="D163" i="18"/>
  <c r="F163" i="18"/>
  <c r="E163" i="18"/>
  <c r="B163" i="18"/>
  <c r="A163" i="18"/>
  <c r="C163" i="18"/>
  <c r="C151" i="18"/>
  <c r="D151" i="18"/>
  <c r="E151" i="18"/>
  <c r="A151" i="18"/>
  <c r="B151" i="18"/>
  <c r="F151" i="18"/>
  <c r="A153" i="18"/>
  <c r="F153" i="18"/>
  <c r="B153" i="18"/>
  <c r="C153" i="18"/>
  <c r="E153" i="18"/>
  <c r="D153" i="18"/>
  <c r="A154" i="18"/>
  <c r="B154" i="18"/>
  <c r="C154" i="18"/>
  <c r="D154" i="18"/>
  <c r="E154" i="18"/>
  <c r="F154" i="18"/>
  <c r="A150" i="18"/>
  <c r="B150" i="18"/>
  <c r="C150" i="18"/>
  <c r="D150" i="18"/>
  <c r="E150" i="18"/>
  <c r="F150" i="18"/>
  <c r="E152" i="18"/>
  <c r="F152" i="18"/>
  <c r="C152" i="18"/>
  <c r="D152" i="18"/>
  <c r="A152" i="18"/>
  <c r="B152" i="18"/>
  <c r="F136" i="18"/>
  <c r="A136" i="18"/>
  <c r="B136" i="18"/>
  <c r="C136" i="18"/>
  <c r="D136" i="18"/>
  <c r="E136" i="18"/>
  <c r="E135" i="18"/>
  <c r="F135" i="18"/>
  <c r="D135" i="18"/>
  <c r="A135" i="18"/>
  <c r="B135" i="18"/>
  <c r="C135" i="18"/>
  <c r="E139" i="18"/>
  <c r="F139" i="18"/>
  <c r="D139" i="18"/>
  <c r="A139" i="18"/>
  <c r="B139" i="18"/>
  <c r="C139" i="18"/>
  <c r="C134" i="18"/>
  <c r="D134" i="18"/>
  <c r="E134" i="18"/>
  <c r="F134" i="18"/>
  <c r="A134" i="18"/>
  <c r="B134" i="18"/>
  <c r="C138" i="18"/>
  <c r="D138" i="18"/>
  <c r="E138" i="18"/>
  <c r="F138" i="18"/>
  <c r="B138" i="18"/>
  <c r="A138" i="18"/>
  <c r="A133" i="18"/>
  <c r="B133" i="18"/>
  <c r="C133" i="18"/>
  <c r="D133" i="18"/>
  <c r="E133" i="18"/>
  <c r="F133" i="18"/>
  <c r="B132" i="18"/>
  <c r="A132" i="18"/>
  <c r="F132" i="18"/>
  <c r="C132" i="18"/>
  <c r="D132" i="18"/>
  <c r="E132" i="18"/>
  <c r="C142" i="18"/>
  <c r="D142" i="18"/>
  <c r="E142" i="18"/>
  <c r="F142" i="18"/>
  <c r="A142" i="18"/>
  <c r="B142" i="18"/>
  <c r="A141" i="18"/>
  <c r="B141" i="18"/>
  <c r="C141" i="18"/>
  <c r="D141" i="18"/>
  <c r="E141" i="18"/>
  <c r="F141" i="18"/>
  <c r="A140" i="18"/>
  <c r="B140" i="18"/>
  <c r="F140" i="18"/>
  <c r="C140" i="18"/>
  <c r="D140" i="18"/>
  <c r="E140" i="18"/>
  <c r="I152" i="18"/>
  <c r="J152" i="18" s="1"/>
  <c r="I151" i="18"/>
  <c r="J151" i="18" s="1"/>
  <c r="H158" i="18"/>
  <c r="H160" i="18"/>
  <c r="H157" i="18"/>
  <c r="I155" i="18"/>
  <c r="J155" i="18" s="1"/>
  <c r="H156" i="18"/>
  <c r="H159" i="18"/>
  <c r="I154" i="18"/>
  <c r="I153" i="18"/>
  <c r="K149" i="18"/>
  <c r="J149" i="18"/>
  <c r="I150" i="18"/>
  <c r="E107" i="18"/>
  <c r="C111" i="18"/>
  <c r="H119" i="18"/>
  <c r="H120" i="18"/>
  <c r="H118" i="18"/>
  <c r="H117" i="18"/>
  <c r="D110" i="18"/>
  <c r="C107" i="18"/>
  <c r="F107" i="18"/>
  <c r="D111" i="18"/>
  <c r="F111" i="18"/>
  <c r="E113" i="18"/>
  <c r="C110" i="18"/>
  <c r="C113" i="18"/>
  <c r="F110" i="18"/>
  <c r="C108" i="18"/>
  <c r="E106" i="18"/>
  <c r="C105" i="18"/>
  <c r="D106" i="18"/>
  <c r="F108" i="18"/>
  <c r="E104" i="18"/>
  <c r="E105" i="18"/>
  <c r="D108" i="18"/>
  <c r="F105" i="18"/>
  <c r="D105" i="18"/>
  <c r="F114" i="18"/>
  <c r="E114" i="18"/>
  <c r="F113" i="18"/>
  <c r="D113" i="18"/>
  <c r="C114" i="18"/>
  <c r="F104" i="18"/>
  <c r="D104" i="18"/>
  <c r="F106" i="18"/>
  <c r="C104" i="18"/>
  <c r="H85" i="18"/>
  <c r="I78" i="18"/>
  <c r="B78" i="18"/>
  <c r="I80" i="18"/>
  <c r="K80" i="18" s="1"/>
  <c r="H83" i="18"/>
  <c r="I83" i="18" s="1"/>
  <c r="H82" i="18"/>
  <c r="H84" i="18"/>
  <c r="I84" i="18" s="1"/>
  <c r="B75" i="18"/>
  <c r="E76" i="18"/>
  <c r="A76" i="18"/>
  <c r="F76" i="18"/>
  <c r="I76" i="18"/>
  <c r="B76" i="18"/>
  <c r="C76" i="18"/>
  <c r="C75" i="18"/>
  <c r="E68" i="18"/>
  <c r="A68" i="18"/>
  <c r="B68" i="18"/>
  <c r="F68" i="18"/>
  <c r="D68" i="18"/>
  <c r="C78" i="18"/>
  <c r="E77" i="18"/>
  <c r="A78" i="18"/>
  <c r="F77" i="18"/>
  <c r="B77" i="18"/>
  <c r="A75" i="18"/>
  <c r="A77" i="18"/>
  <c r="E78" i="18"/>
  <c r="E75" i="18"/>
  <c r="F78" i="18"/>
  <c r="I79" i="18"/>
  <c r="D77" i="18"/>
  <c r="I75" i="18"/>
  <c r="F75" i="18"/>
  <c r="C77" i="18"/>
  <c r="D78" i="18"/>
  <c r="F30" i="18"/>
  <c r="D79" i="18"/>
  <c r="E71" i="18"/>
  <c r="C71" i="18"/>
  <c r="A71" i="18"/>
  <c r="B71" i="18"/>
  <c r="F73" i="18"/>
  <c r="A73" i="18"/>
  <c r="C73" i="18"/>
  <c r="B73" i="18"/>
  <c r="E73" i="18"/>
  <c r="G24" i="18"/>
  <c r="J24" i="18"/>
  <c r="I24" i="18"/>
  <c r="H24" i="18"/>
  <c r="D31" i="18"/>
  <c r="C20" i="18"/>
  <c r="D20" i="18"/>
  <c r="B20" i="18"/>
  <c r="G29" i="18"/>
  <c r="J29" i="18"/>
  <c r="K31" i="18"/>
  <c r="K23" i="18"/>
  <c r="F29" i="18"/>
  <c r="F25" i="18"/>
  <c r="F26" i="18"/>
  <c r="F28" i="18"/>
  <c r="F27" i="18"/>
  <c r="E32" i="18"/>
  <c r="F31" i="18"/>
  <c r="J43" i="18"/>
  <c r="J46" i="18"/>
  <c r="L28" i="18"/>
  <c r="L29" i="18"/>
  <c r="L27" i="18"/>
  <c r="B234" i="18" l="1"/>
  <c r="C234" i="18"/>
  <c r="G234" i="18"/>
  <c r="D234" i="18"/>
  <c r="F234" i="18"/>
  <c r="E234" i="18"/>
  <c r="M213" i="18"/>
  <c r="M214" i="18"/>
  <c r="D230" i="18"/>
  <c r="E230" i="18"/>
  <c r="I233" i="18"/>
  <c r="I224" i="18"/>
  <c r="F230" i="18"/>
  <c r="I232" i="18"/>
  <c r="G230" i="18"/>
  <c r="I231" i="18"/>
  <c r="I228" i="18"/>
  <c r="B230" i="18"/>
  <c r="I227" i="18"/>
  <c r="C230" i="18"/>
  <c r="I229" i="18"/>
  <c r="B235" i="18"/>
  <c r="C235" i="18"/>
  <c r="D235" i="18"/>
  <c r="E235" i="18"/>
  <c r="G235" i="18"/>
  <c r="F235" i="18"/>
  <c r="E239" i="18"/>
  <c r="F239" i="18"/>
  <c r="G239" i="18"/>
  <c r="D239" i="18"/>
  <c r="C239" i="18"/>
  <c r="B239" i="18"/>
  <c r="C237" i="18"/>
  <c r="D237" i="18"/>
  <c r="E237" i="18"/>
  <c r="F237" i="18"/>
  <c r="B237" i="18"/>
  <c r="G237" i="18"/>
  <c r="D238" i="18"/>
  <c r="E238" i="18"/>
  <c r="F238" i="18"/>
  <c r="G238" i="18"/>
  <c r="C238" i="18"/>
  <c r="B238" i="18"/>
  <c r="N200" i="18"/>
  <c r="M200" i="18"/>
  <c r="N201" i="18"/>
  <c r="M201" i="18"/>
  <c r="E200" i="18"/>
  <c r="B175" i="18"/>
  <c r="D175" i="18"/>
  <c r="C175" i="18"/>
  <c r="B176" i="18"/>
  <c r="D176" i="18"/>
  <c r="C176" i="18"/>
  <c r="B174" i="18"/>
  <c r="D174" i="18"/>
  <c r="C174" i="18"/>
  <c r="C173" i="18"/>
  <c r="B173" i="18"/>
  <c r="D173" i="18"/>
  <c r="C172" i="18"/>
  <c r="B172" i="18"/>
  <c r="D172" i="18"/>
  <c r="F201" i="18"/>
  <c r="E201" i="18"/>
  <c r="I120" i="18"/>
  <c r="A120" i="18"/>
  <c r="B120" i="18"/>
  <c r="I119" i="18"/>
  <c r="A119" i="18"/>
  <c r="B119" i="18"/>
  <c r="I118" i="18"/>
  <c r="A118" i="18"/>
  <c r="B118" i="18"/>
  <c r="K164" i="18"/>
  <c r="I117" i="18"/>
  <c r="A117" i="18"/>
  <c r="B117" i="18"/>
  <c r="K151" i="18"/>
  <c r="K166" i="18"/>
  <c r="J166" i="18"/>
  <c r="J163" i="18"/>
  <c r="K163" i="18"/>
  <c r="K162" i="18"/>
  <c r="J162" i="18"/>
  <c r="K165" i="18"/>
  <c r="J165" i="18"/>
  <c r="K152" i="18"/>
  <c r="A158" i="18"/>
  <c r="B158" i="18"/>
  <c r="C158" i="18"/>
  <c r="D158" i="18"/>
  <c r="E158" i="18"/>
  <c r="F158" i="18"/>
  <c r="F157" i="18"/>
  <c r="A157" i="18"/>
  <c r="B157" i="18"/>
  <c r="C157" i="18"/>
  <c r="E157" i="18"/>
  <c r="D157" i="18"/>
  <c r="C159" i="18"/>
  <c r="D159" i="18"/>
  <c r="E159" i="18"/>
  <c r="B159" i="18"/>
  <c r="F159" i="18"/>
  <c r="A159" i="18"/>
  <c r="E160" i="18"/>
  <c r="F160" i="18"/>
  <c r="C160" i="18"/>
  <c r="D160" i="18"/>
  <c r="A160" i="18"/>
  <c r="B160" i="18"/>
  <c r="E156" i="18"/>
  <c r="F156" i="18"/>
  <c r="C156" i="18"/>
  <c r="D156" i="18"/>
  <c r="A156" i="18"/>
  <c r="B156" i="18"/>
  <c r="I160" i="18"/>
  <c r="J160" i="18" s="1"/>
  <c r="I159" i="18"/>
  <c r="J159" i="18" s="1"/>
  <c r="K155" i="18"/>
  <c r="I158" i="18"/>
  <c r="K158" i="18" s="1"/>
  <c r="I157" i="18"/>
  <c r="K157" i="18" s="1"/>
  <c r="I156" i="18"/>
  <c r="J156" i="18" s="1"/>
  <c r="K153" i="18"/>
  <c r="J153" i="18"/>
  <c r="K150" i="18"/>
  <c r="J150" i="18"/>
  <c r="K154" i="18"/>
  <c r="J154" i="18"/>
  <c r="I85" i="18"/>
  <c r="K85" i="18" s="1"/>
  <c r="H86" i="18"/>
  <c r="F86" i="18" s="1"/>
  <c r="C115" i="18"/>
  <c r="D115" i="18"/>
  <c r="E115" i="18"/>
  <c r="H116" i="18"/>
  <c r="F115" i="18"/>
  <c r="F82" i="18"/>
  <c r="H81" i="18"/>
  <c r="I81" i="18" s="1"/>
  <c r="K81" i="18" s="1"/>
  <c r="A82" i="18"/>
  <c r="D82" i="18"/>
  <c r="I82" i="18"/>
  <c r="K82" i="18" s="1"/>
  <c r="C82" i="18"/>
  <c r="B82" i="18"/>
  <c r="E82" i="18"/>
  <c r="J80" i="18"/>
  <c r="K83" i="18"/>
  <c r="J83" i="18"/>
  <c r="K84" i="18"/>
  <c r="J84" i="18"/>
  <c r="A79" i="18"/>
  <c r="E79" i="18"/>
  <c r="C79" i="18"/>
  <c r="B79" i="18"/>
  <c r="F79" i="18"/>
  <c r="F83" i="18"/>
  <c r="D32" i="18"/>
  <c r="C19" i="18"/>
  <c r="A19" i="18"/>
  <c r="B19" i="18"/>
  <c r="D19" i="18"/>
  <c r="J23" i="18"/>
  <c r="G23" i="18"/>
  <c r="I23" i="18"/>
  <c r="H23" i="18"/>
  <c r="G31" i="18"/>
  <c r="J31" i="18"/>
  <c r="K32" i="18"/>
  <c r="E33" i="18"/>
  <c r="F32" i="18"/>
  <c r="L30" i="18"/>
  <c r="K43" i="18"/>
  <c r="K46" i="18"/>
  <c r="C229" i="18" l="1"/>
  <c r="D229" i="18"/>
  <c r="E229" i="18"/>
  <c r="F229" i="18"/>
  <c r="G229" i="18"/>
  <c r="B229" i="18"/>
  <c r="F232" i="18"/>
  <c r="G232" i="18"/>
  <c r="E232" i="18"/>
  <c r="B232" i="18"/>
  <c r="D232" i="18"/>
  <c r="C232" i="18"/>
  <c r="F224" i="18"/>
  <c r="I226" i="18"/>
  <c r="G224" i="18"/>
  <c r="I225" i="18"/>
  <c r="D224" i="18"/>
  <c r="I223" i="18"/>
  <c r="E224" i="18"/>
  <c r="I222" i="18"/>
  <c r="B224" i="18"/>
  <c r="I221" i="18"/>
  <c r="C224" i="18"/>
  <c r="B227" i="18"/>
  <c r="C227" i="18"/>
  <c r="D227" i="18"/>
  <c r="E227" i="18"/>
  <c r="G227" i="18"/>
  <c r="F227" i="18"/>
  <c r="G233" i="18"/>
  <c r="B233" i="18"/>
  <c r="F233" i="18"/>
  <c r="C233" i="18"/>
  <c r="D233" i="18"/>
  <c r="E233" i="18"/>
  <c r="E231" i="18"/>
  <c r="F231" i="18"/>
  <c r="G231" i="18"/>
  <c r="D231" i="18"/>
  <c r="C231" i="18"/>
  <c r="B231" i="18"/>
  <c r="B228" i="18"/>
  <c r="C228" i="18"/>
  <c r="D228" i="18"/>
  <c r="E228" i="18"/>
  <c r="F228" i="18"/>
  <c r="G228" i="18"/>
  <c r="H87" i="18"/>
  <c r="D87" i="18" s="1"/>
  <c r="I116" i="18"/>
  <c r="A116" i="18"/>
  <c r="B116" i="18"/>
  <c r="K160" i="18"/>
  <c r="K159" i="18"/>
  <c r="J158" i="18"/>
  <c r="D86" i="18"/>
  <c r="E86" i="18"/>
  <c r="H89" i="18"/>
  <c r="E89" i="18" s="1"/>
  <c r="H90" i="18"/>
  <c r="D90" i="18" s="1"/>
  <c r="K156" i="18"/>
  <c r="J157" i="18"/>
  <c r="B86" i="18"/>
  <c r="H91" i="18"/>
  <c r="E91" i="18" s="1"/>
  <c r="I86" i="18"/>
  <c r="J86" i="18" s="1"/>
  <c r="J85" i="18"/>
  <c r="H88" i="18"/>
  <c r="B88" i="18" s="1"/>
  <c r="A86" i="18"/>
  <c r="C86" i="18"/>
  <c r="K115" i="18"/>
  <c r="J115" i="18"/>
  <c r="C117" i="18"/>
  <c r="E117" i="18"/>
  <c r="F117" i="18"/>
  <c r="D117" i="18"/>
  <c r="D120" i="18"/>
  <c r="C120" i="18"/>
  <c r="E120" i="18"/>
  <c r="F120" i="18"/>
  <c r="F116" i="18"/>
  <c r="C116" i="18"/>
  <c r="E116" i="18"/>
  <c r="D116" i="18"/>
  <c r="F119" i="18"/>
  <c r="D119" i="18"/>
  <c r="C119" i="18"/>
  <c r="E119" i="18"/>
  <c r="C118" i="18"/>
  <c r="D118" i="18"/>
  <c r="E118" i="18"/>
  <c r="F118" i="18"/>
  <c r="J81" i="18"/>
  <c r="J82" i="18"/>
  <c r="G22" i="18"/>
  <c r="I22" i="18"/>
  <c r="K21" i="18"/>
  <c r="J22" i="18"/>
  <c r="H22" i="18"/>
  <c r="D33" i="18"/>
  <c r="J32" i="18"/>
  <c r="G32" i="18"/>
  <c r="B18" i="18"/>
  <c r="C18" i="18"/>
  <c r="D18" i="18"/>
  <c r="A18" i="18"/>
  <c r="K33" i="18"/>
  <c r="L46" i="18"/>
  <c r="E34" i="18"/>
  <c r="F33" i="18"/>
  <c r="L31" i="18"/>
  <c r="G225" i="18" l="1"/>
  <c r="B225" i="18"/>
  <c r="C225" i="18"/>
  <c r="E225" i="18"/>
  <c r="F225" i="18"/>
  <c r="D225" i="18"/>
  <c r="C221" i="18"/>
  <c r="D221" i="18"/>
  <c r="E221" i="18"/>
  <c r="F221" i="18"/>
  <c r="G221" i="18"/>
  <c r="B221" i="18"/>
  <c r="D222" i="18"/>
  <c r="E222" i="18"/>
  <c r="F222" i="18"/>
  <c r="G222" i="18"/>
  <c r="B222" i="18"/>
  <c r="C222" i="18"/>
  <c r="B226" i="18"/>
  <c r="C226" i="18"/>
  <c r="D226" i="18"/>
  <c r="F226" i="18"/>
  <c r="G226" i="18"/>
  <c r="E226" i="18"/>
  <c r="E223" i="18"/>
  <c r="F223" i="18"/>
  <c r="G223" i="18"/>
  <c r="C223" i="18"/>
  <c r="D223" i="18"/>
  <c r="B223" i="18"/>
  <c r="F87" i="18"/>
  <c r="A87" i="18"/>
  <c r="I87" i="18"/>
  <c r="E87" i="18"/>
  <c r="C87" i="18"/>
  <c r="B87" i="18"/>
  <c r="F88" i="18"/>
  <c r="D89" i="18"/>
  <c r="I89" i="18"/>
  <c r="J89" i="18" s="1"/>
  <c r="B89" i="18"/>
  <c r="E90" i="18"/>
  <c r="B90" i="18"/>
  <c r="A90" i="18"/>
  <c r="C88" i="18"/>
  <c r="A88" i="18"/>
  <c r="F90" i="18"/>
  <c r="F89" i="18"/>
  <c r="C89" i="18"/>
  <c r="E88" i="18"/>
  <c r="D91" i="18"/>
  <c r="K86" i="18"/>
  <c r="C91" i="18"/>
  <c r="C90" i="18"/>
  <c r="A89" i="18"/>
  <c r="I90" i="18"/>
  <c r="K90" i="18" s="1"/>
  <c r="B91" i="18"/>
  <c r="A91" i="18"/>
  <c r="F91" i="18"/>
  <c r="I91" i="18"/>
  <c r="J91" i="18" s="1"/>
  <c r="I88" i="18"/>
  <c r="K88" i="18" s="1"/>
  <c r="D88" i="18"/>
  <c r="J119" i="18"/>
  <c r="K119" i="18"/>
  <c r="K116" i="18"/>
  <c r="J116" i="18"/>
  <c r="K117" i="18"/>
  <c r="J117" i="18"/>
  <c r="K118" i="18"/>
  <c r="J118" i="18"/>
  <c r="K120" i="18"/>
  <c r="J120" i="18"/>
  <c r="E121" i="18"/>
  <c r="F121" i="18"/>
  <c r="H123" i="18"/>
  <c r="H124" i="18"/>
  <c r="H126" i="18"/>
  <c r="C121" i="18"/>
  <c r="H125" i="18"/>
  <c r="D121" i="18"/>
  <c r="H122" i="18"/>
  <c r="K87" i="18"/>
  <c r="J87" i="18"/>
  <c r="J33" i="18"/>
  <c r="G33" i="18"/>
  <c r="K20" i="18"/>
  <c r="I21" i="18"/>
  <c r="H21" i="18"/>
  <c r="J21" i="18"/>
  <c r="D34" i="18"/>
  <c r="B17" i="18"/>
  <c r="D17" i="18"/>
  <c r="A17" i="18"/>
  <c r="C17" i="18"/>
  <c r="K34" i="18"/>
  <c r="E35" i="18"/>
  <c r="K35" i="18" s="1"/>
  <c r="F34" i="18"/>
  <c r="L32" i="18"/>
  <c r="I124" i="18" l="1"/>
  <c r="B124" i="18"/>
  <c r="A124" i="18"/>
  <c r="I122" i="18"/>
  <c r="A122" i="18"/>
  <c r="B122" i="18"/>
  <c r="I126" i="18"/>
  <c r="B126" i="18"/>
  <c r="A126" i="18"/>
  <c r="I123" i="18"/>
  <c r="A123" i="18"/>
  <c r="B123" i="18"/>
  <c r="I125" i="18"/>
  <c r="B125" i="18"/>
  <c r="A125" i="18"/>
  <c r="J90" i="18"/>
  <c r="K89" i="18"/>
  <c r="K91" i="18"/>
  <c r="J88" i="18"/>
  <c r="J121" i="18"/>
  <c r="K121" i="18"/>
  <c r="C126" i="18"/>
  <c r="F126" i="18"/>
  <c r="E126" i="18"/>
  <c r="D126" i="18"/>
  <c r="C124" i="18"/>
  <c r="F124" i="18"/>
  <c r="E124" i="18"/>
  <c r="D124" i="18"/>
  <c r="E122" i="18"/>
  <c r="C122" i="18"/>
  <c r="D122" i="18"/>
  <c r="F122" i="18"/>
  <c r="F123" i="18"/>
  <c r="C123" i="18"/>
  <c r="D123" i="18"/>
  <c r="E123" i="18"/>
  <c r="F125" i="18"/>
  <c r="C125" i="18"/>
  <c r="E125" i="18"/>
  <c r="D125" i="18"/>
  <c r="J34" i="18"/>
  <c r="G34" i="18"/>
  <c r="K19" i="18"/>
  <c r="H20" i="18"/>
  <c r="I20" i="18"/>
  <c r="J20" i="18"/>
  <c r="B16" i="18"/>
  <c r="D16" i="18"/>
  <c r="A16" i="18"/>
  <c r="C16" i="18"/>
  <c r="E36" i="18"/>
  <c r="K36" i="18" s="1"/>
  <c r="F35" i="18"/>
  <c r="L33" i="18"/>
  <c r="K122" i="18" l="1"/>
  <c r="J122" i="18"/>
  <c r="J123" i="18"/>
  <c r="K123" i="18"/>
  <c r="J124" i="18"/>
  <c r="K124" i="18"/>
  <c r="K125" i="18"/>
  <c r="J125" i="18"/>
  <c r="K126" i="18"/>
  <c r="J126" i="18"/>
  <c r="D15" i="18"/>
  <c r="B15" i="18"/>
  <c r="A15" i="18"/>
  <c r="C15" i="18"/>
  <c r="H19" i="18"/>
  <c r="G19" i="18"/>
  <c r="I19" i="18"/>
  <c r="J19" i="18"/>
  <c r="K18" i="18"/>
  <c r="E37" i="18"/>
  <c r="E38" i="18" s="1"/>
  <c r="F36" i="18"/>
  <c r="L34" i="18"/>
  <c r="K17" i="18" l="1"/>
  <c r="K16" i="18" s="1"/>
  <c r="H16" i="18" s="1"/>
  <c r="G18" i="18"/>
  <c r="H18" i="18"/>
  <c r="J18" i="18"/>
  <c r="I18" i="18"/>
  <c r="A14" i="18"/>
  <c r="C14" i="18"/>
  <c r="D14" i="18"/>
  <c r="B14" i="18"/>
  <c r="F38" i="18"/>
  <c r="K38" i="18"/>
  <c r="L38" i="18" s="1"/>
  <c r="F37" i="18"/>
  <c r="K37" i="18"/>
  <c r="L35" i="18"/>
  <c r="C12" i="18" l="1"/>
  <c r="A12" i="18"/>
  <c r="D12" i="18"/>
  <c r="B12" i="18"/>
  <c r="C13" i="18"/>
  <c r="A13" i="18"/>
  <c r="B13" i="18"/>
  <c r="D13" i="18"/>
  <c r="G17" i="18"/>
  <c r="J17" i="18"/>
  <c r="H17" i="18"/>
  <c r="I17" i="18"/>
  <c r="L37" i="18"/>
  <c r="L36" i="18"/>
  <c r="K15" i="18" l="1"/>
  <c r="J16" i="18"/>
  <c r="G16" i="18"/>
  <c r="I16" i="18"/>
  <c r="C11" i="18"/>
  <c r="A11" i="18"/>
  <c r="B11" i="18"/>
  <c r="D11" i="18"/>
  <c r="B10" i="18" l="1"/>
  <c r="C10" i="18"/>
  <c r="A10" i="18"/>
  <c r="D10" i="18"/>
  <c r="K14" i="18"/>
  <c r="K13" i="18" s="1"/>
  <c r="J15" i="18"/>
  <c r="I15" i="18"/>
  <c r="G15" i="18"/>
  <c r="H15" i="18"/>
  <c r="I14" i="18" l="1"/>
  <c r="J14" i="18"/>
  <c r="H14" i="18"/>
  <c r="G14" i="18"/>
  <c r="B9" i="18"/>
  <c r="D9" i="18"/>
  <c r="A9" i="18"/>
  <c r="C9" i="18"/>
  <c r="B8" i="18" l="1"/>
  <c r="D8" i="18"/>
  <c r="A8" i="18"/>
  <c r="C8" i="18"/>
  <c r="K12" i="18"/>
  <c r="I13" i="18"/>
  <c r="H13" i="18"/>
  <c r="J13" i="18"/>
  <c r="G13" i="18"/>
  <c r="K11" i="18" l="1"/>
  <c r="H12" i="18"/>
  <c r="I12" i="18"/>
  <c r="G12" i="18"/>
  <c r="J12" i="18"/>
  <c r="B7" i="18"/>
  <c r="D7" i="18"/>
  <c r="A7" i="18"/>
  <c r="C7" i="18"/>
  <c r="A6" i="18" l="1"/>
  <c r="D6" i="18"/>
  <c r="C6" i="18"/>
  <c r="B6" i="18"/>
  <c r="K10" i="18"/>
  <c r="H11" i="18"/>
  <c r="G11" i="18"/>
  <c r="I11" i="18"/>
  <c r="J11" i="18"/>
  <c r="K9" i="18" l="1"/>
  <c r="G10" i="18"/>
  <c r="H10" i="18"/>
  <c r="J10" i="18"/>
  <c r="I10" i="18"/>
  <c r="K8" i="18" l="1"/>
  <c r="G9" i="18"/>
  <c r="J9" i="18"/>
  <c r="H9" i="18"/>
  <c r="I9" i="18"/>
  <c r="K7" i="18" l="1"/>
  <c r="J8" i="18"/>
  <c r="G8" i="18"/>
  <c r="I8" i="18"/>
  <c r="H8" i="18"/>
  <c r="K6" i="18" l="1"/>
  <c r="J7" i="18"/>
  <c r="I7" i="18"/>
  <c r="G7" i="18"/>
  <c r="H7" i="18"/>
  <c r="I6" i="18" l="1"/>
  <c r="J6" i="18"/>
  <c r="H6" i="18"/>
  <c r="G6" i="18"/>
  <c r="B80" i="18"/>
  <c r="F80" i="18"/>
  <c r="C80" i="18"/>
  <c r="B83" i="18"/>
  <c r="C83" i="18"/>
  <c r="B81" i="18"/>
  <c r="E81" i="18"/>
  <c r="D81" i="18"/>
  <c r="F81" i="18"/>
  <c r="C81" i="18"/>
  <c r="E80" i="18"/>
  <c r="A81" i="18"/>
  <c r="B84" i="18" l="1"/>
  <c r="E83" i="18"/>
  <c r="A83" i="18"/>
  <c r="A85" i="18"/>
  <c r="D80" i="18"/>
  <c r="B85" i="18"/>
  <c r="E85" i="18"/>
  <c r="D84" i="18"/>
  <c r="F85" i="18"/>
  <c r="A80" i="18"/>
  <c r="D83" i="18"/>
  <c r="E84" i="18"/>
  <c r="F84" i="18" l="1"/>
  <c r="A84" i="18"/>
  <c r="C84" i="18"/>
  <c r="D85" i="18"/>
  <c r="C85" i="18"/>
</calcChain>
</file>

<file path=xl/sharedStrings.xml><?xml version="1.0" encoding="utf-8"?>
<sst xmlns="http://schemas.openxmlformats.org/spreadsheetml/2006/main" count="1159" uniqueCount="456">
  <si>
    <t>황금비율</t>
    <phoneticPr fontId="2" type="noConversion"/>
  </si>
  <si>
    <t>일</t>
    <phoneticPr fontId="2" type="noConversion"/>
  </si>
  <si>
    <t>월</t>
    <phoneticPr fontId="2" type="noConversion"/>
  </si>
  <si>
    <t>일본</t>
    <phoneticPr fontId="2" type="noConversion"/>
  </si>
  <si>
    <t>싱가포르</t>
    <phoneticPr fontId="2" type="noConversion"/>
  </si>
  <si>
    <t>홍콩</t>
    <phoneticPr fontId="2" type="noConversion"/>
  </si>
  <si>
    <t>미국</t>
    <phoneticPr fontId="2" type="noConversion"/>
  </si>
  <si>
    <t>중국</t>
    <phoneticPr fontId="2" type="noConversion"/>
  </si>
  <si>
    <t>주식 폐장</t>
    <phoneticPr fontId="2" type="noConversion"/>
  </si>
  <si>
    <t>주식 개장</t>
    <phoneticPr fontId="2" type="noConversion"/>
  </si>
  <si>
    <t>영국</t>
    <phoneticPr fontId="2" type="noConversion"/>
  </si>
  <si>
    <t>독일</t>
    <phoneticPr fontId="2" type="noConversion"/>
  </si>
  <si>
    <t>usa</t>
    <phoneticPr fontId="2" type="noConversion"/>
  </si>
  <si>
    <t>corn</t>
    <phoneticPr fontId="2" type="noConversion"/>
  </si>
  <si>
    <t>주봉</t>
    <phoneticPr fontId="2" type="noConversion"/>
  </si>
  <si>
    <t>주</t>
    <phoneticPr fontId="2" type="noConversion"/>
  </si>
  <si>
    <t>년</t>
    <phoneticPr fontId="2" type="noConversion"/>
  </si>
  <si>
    <t>ch eu</t>
    <phoneticPr fontId="2" type="noConversion"/>
  </si>
  <si>
    <t>주/일</t>
    <phoneticPr fontId="2" type="noConversion"/>
  </si>
  <si>
    <t>대</t>
    <phoneticPr fontId="2" type="noConversion"/>
  </si>
  <si>
    <t>중</t>
    <phoneticPr fontId="2" type="noConversion"/>
  </si>
  <si>
    <t>소</t>
    <phoneticPr fontId="2" type="noConversion"/>
  </si>
  <si>
    <t>비율</t>
    <phoneticPr fontId="2" type="noConversion"/>
  </si>
  <si>
    <t>custom</t>
    <phoneticPr fontId="2" type="noConversion"/>
  </si>
  <si>
    <t>침구</t>
    <phoneticPr fontId="2" type="noConversion"/>
  </si>
  <si>
    <t>옷걸이</t>
    <phoneticPr fontId="2" type="noConversion"/>
  </si>
  <si>
    <t>싱크대</t>
    <phoneticPr fontId="2" type="noConversion"/>
  </si>
  <si>
    <t>냉장고</t>
    <phoneticPr fontId="2" type="noConversion"/>
  </si>
  <si>
    <t>샤워실</t>
    <phoneticPr fontId="2" type="noConversion"/>
  </si>
  <si>
    <t>작업실</t>
    <phoneticPr fontId="2" type="noConversion"/>
  </si>
  <si>
    <t>태양열</t>
    <phoneticPr fontId="2" type="noConversion"/>
  </si>
  <si>
    <t>신발장</t>
    <phoneticPr fontId="2" type="noConversion"/>
  </si>
  <si>
    <t>선반</t>
    <phoneticPr fontId="2" type="noConversion"/>
  </si>
  <si>
    <t>생활공간</t>
    <phoneticPr fontId="2" type="noConversion"/>
  </si>
  <si>
    <t>짐칸</t>
    <phoneticPr fontId="2" type="noConversion"/>
  </si>
  <si>
    <t>서핑</t>
    <phoneticPr fontId="2" type="noConversion"/>
  </si>
  <si>
    <t>오토바이</t>
    <phoneticPr fontId="2" type="noConversion"/>
  </si>
  <si>
    <t>캠핑</t>
    <phoneticPr fontId="2" type="noConversion"/>
  </si>
  <si>
    <t>카인드 접이식 매트</t>
    <phoneticPr fontId="2" type="noConversion"/>
  </si>
  <si>
    <t>에어컨</t>
    <phoneticPr fontId="2" type="noConversion"/>
  </si>
  <si>
    <t>프로젝터</t>
    <phoneticPr fontId="2" type="noConversion"/>
  </si>
  <si>
    <t>스크린</t>
    <phoneticPr fontId="2" type="noConversion"/>
  </si>
  <si>
    <t>수도 보충</t>
    <phoneticPr fontId="2" type="noConversion"/>
  </si>
  <si>
    <t>세탁기</t>
    <phoneticPr fontId="2" type="noConversion"/>
  </si>
  <si>
    <t>이동식 변기</t>
    <phoneticPr fontId="2" type="noConversion"/>
  </si>
  <si>
    <t>모니터</t>
    <phoneticPr fontId="2" type="noConversion"/>
  </si>
  <si>
    <t>노트북</t>
    <phoneticPr fontId="2" type="noConversion"/>
  </si>
  <si>
    <t>책상</t>
    <phoneticPr fontId="2" type="noConversion"/>
  </si>
  <si>
    <t>창고</t>
    <phoneticPr fontId="2" type="noConversion"/>
  </si>
  <si>
    <t>천장</t>
    <phoneticPr fontId="2" type="noConversion"/>
  </si>
  <si>
    <t>쓰레기통</t>
    <phoneticPr fontId="2" type="noConversion"/>
  </si>
  <si>
    <t>창문</t>
    <phoneticPr fontId="2" type="noConversion"/>
  </si>
  <si>
    <t>맥스펜</t>
    <phoneticPr fontId="2" type="noConversion"/>
  </si>
  <si>
    <t>내</t>
    <phoneticPr fontId="2" type="noConversion"/>
  </si>
  <si>
    <t>냉동고</t>
    <phoneticPr fontId="2" type="noConversion"/>
  </si>
  <si>
    <t>샤워</t>
    <phoneticPr fontId="2" type="noConversion"/>
  </si>
  <si>
    <t>촛걸이</t>
    <phoneticPr fontId="2" type="noConversion"/>
  </si>
  <si>
    <t>문</t>
    <phoneticPr fontId="2" type="noConversion"/>
  </si>
  <si>
    <t>이동식변기</t>
    <phoneticPr fontId="2" type="noConversion"/>
  </si>
  <si>
    <t>매트</t>
    <phoneticPr fontId="2" type="noConversion"/>
  </si>
  <si>
    <t>가스렌지</t>
    <phoneticPr fontId="2" type="noConversion"/>
  </si>
  <si>
    <t>전자레인지</t>
    <phoneticPr fontId="2" type="noConversion"/>
  </si>
  <si>
    <t>시간</t>
    <phoneticPr fontId="2" type="noConversion"/>
  </si>
  <si>
    <t>기본</t>
    <phoneticPr fontId="2" type="noConversion"/>
  </si>
  <si>
    <t>마황</t>
    <phoneticPr fontId="2" type="noConversion"/>
  </si>
  <si>
    <t>의이인</t>
    <phoneticPr fontId="2" type="noConversion"/>
  </si>
  <si>
    <t>감국</t>
    <phoneticPr fontId="2" type="noConversion"/>
  </si>
  <si>
    <t>L</t>
    <phoneticPr fontId="2" type="noConversion"/>
  </si>
  <si>
    <t>S</t>
    <phoneticPr fontId="2" type="noConversion"/>
  </si>
  <si>
    <t>ma</t>
    <phoneticPr fontId="2" type="noConversion"/>
  </si>
  <si>
    <t>stoLK</t>
    <phoneticPr fontId="2" type="noConversion"/>
  </si>
  <si>
    <t>stoLD</t>
    <phoneticPr fontId="2" type="noConversion"/>
  </si>
  <si>
    <t>K</t>
    <phoneticPr fontId="2" type="noConversion"/>
  </si>
  <si>
    <t>dis</t>
    <phoneticPr fontId="2" type="noConversion"/>
  </si>
  <si>
    <t>bol</t>
    <phoneticPr fontId="2" type="noConversion"/>
  </si>
  <si>
    <t>sto</t>
    <phoneticPr fontId="2" type="noConversion"/>
  </si>
  <si>
    <t>and</t>
    <phoneticPr fontId="2" type="noConversion"/>
  </si>
  <si>
    <t>stoK pow</t>
    <phoneticPr fontId="2" type="noConversion"/>
  </si>
  <si>
    <t>stoK vol</t>
    <phoneticPr fontId="2" type="noConversion"/>
  </si>
  <si>
    <t>index</t>
    <phoneticPr fontId="2" type="noConversion"/>
  </si>
  <si>
    <t>env</t>
    <phoneticPr fontId="2" type="noConversion"/>
  </si>
  <si>
    <t>이벤트</t>
    <phoneticPr fontId="2" type="noConversion"/>
  </si>
  <si>
    <t>초기값</t>
    <phoneticPr fontId="2" type="noConversion"/>
  </si>
  <si>
    <t>범위/시간</t>
    <phoneticPr fontId="2" type="noConversion"/>
  </si>
  <si>
    <t>절대</t>
    <phoneticPr fontId="2" type="noConversion"/>
  </si>
  <si>
    <t>상대</t>
    <phoneticPr fontId="2" type="noConversion"/>
  </si>
  <si>
    <t>롱보유</t>
    <phoneticPr fontId="2" type="noConversion"/>
  </si>
  <si>
    <t>숏보유</t>
    <phoneticPr fontId="2" type="noConversion"/>
  </si>
  <si>
    <t xml:space="preserve"> -1 ~ -50</t>
    <phoneticPr fontId="2" type="noConversion"/>
  </si>
  <si>
    <t xml:space="preserve"> 1 ~ 50</t>
    <phoneticPr fontId="2" type="noConversion"/>
  </si>
  <si>
    <t>캠핑카 1</t>
    <phoneticPr fontId="2" type="noConversion"/>
  </si>
  <si>
    <t>캠핑카2</t>
    <phoneticPr fontId="2" type="noConversion"/>
  </si>
  <si>
    <t>침실</t>
    <phoneticPr fontId="2" type="noConversion"/>
  </si>
  <si>
    <t>조리</t>
    <phoneticPr fontId="2" type="noConversion"/>
  </si>
  <si>
    <t>화장실</t>
    <phoneticPr fontId="2" type="noConversion"/>
  </si>
  <si>
    <t>식탁</t>
    <phoneticPr fontId="2" type="noConversion"/>
  </si>
  <si>
    <t>화장대</t>
    <phoneticPr fontId="2" type="noConversion"/>
  </si>
  <si>
    <t>게임</t>
    <phoneticPr fontId="2" type="noConversion"/>
  </si>
  <si>
    <t>천장연결</t>
    <phoneticPr fontId="2" type="noConversion"/>
  </si>
  <si>
    <t>컴퓨터</t>
    <phoneticPr fontId="2" type="noConversion"/>
  </si>
  <si>
    <t>커피숍</t>
    <phoneticPr fontId="2" type="noConversion"/>
  </si>
  <si>
    <t>전기</t>
    <phoneticPr fontId="2" type="noConversion"/>
  </si>
  <si>
    <t>수도</t>
    <phoneticPr fontId="2" type="noConversion"/>
  </si>
  <si>
    <t>취미용품</t>
    <phoneticPr fontId="2" type="noConversion"/>
  </si>
  <si>
    <t>계절옷</t>
    <phoneticPr fontId="2" type="noConversion"/>
  </si>
  <si>
    <t>공구</t>
    <phoneticPr fontId="2" type="noConversion"/>
  </si>
  <si>
    <t>crs</t>
    <phoneticPr fontId="2" type="noConversion"/>
  </si>
  <si>
    <t>D</t>
    <phoneticPr fontId="2" type="noConversion"/>
  </si>
  <si>
    <t>close</t>
    <phoneticPr fontId="2" type="noConversion"/>
  </si>
  <si>
    <t>주가</t>
    <phoneticPr fontId="2" type="noConversion"/>
  </si>
  <si>
    <t>bolL1.2</t>
    <phoneticPr fontId="2" type="noConversion"/>
  </si>
  <si>
    <t>응용수치</t>
    <phoneticPr fontId="2" type="noConversion"/>
  </si>
  <si>
    <t>기본수치</t>
    <phoneticPr fontId="2" type="noConversion"/>
  </si>
  <si>
    <t>계산식</t>
    <phoneticPr fontId="2" type="noConversion"/>
  </si>
  <si>
    <t>평가함수</t>
    <phoneticPr fontId="2" type="noConversion"/>
  </si>
  <si>
    <t>각도함수</t>
    <phoneticPr fontId="2" type="noConversion"/>
  </si>
  <si>
    <t>메시지</t>
    <phoneticPr fontId="2" type="noConversion"/>
  </si>
  <si>
    <t>&lt;5</t>
    <phoneticPr fontId="2" type="noConversion"/>
  </si>
  <si>
    <t>crsStoLK</t>
    <phoneticPr fontId="2" type="noConversion"/>
  </si>
  <si>
    <t>&lt;30</t>
    <phoneticPr fontId="2" type="noConversion"/>
  </si>
  <si>
    <t>1&lt;&lt;30</t>
    <phoneticPr fontId="2" type="noConversion"/>
  </si>
  <si>
    <t>ang</t>
    <phoneticPr fontId="2" type="noConversion"/>
  </si>
  <si>
    <t>angLK</t>
    <phoneticPr fontId="2" type="noConversion"/>
  </si>
  <si>
    <t xml:space="preserve"> 1 ~ 10</t>
    <phoneticPr fontId="2" type="noConversion"/>
  </si>
  <si>
    <t xml:space="preserve"> -1 ~ -10</t>
    <phoneticPr fontId="2" type="noConversion"/>
  </si>
  <si>
    <t>angLD</t>
    <phoneticPr fontId="2" type="noConversion"/>
  </si>
  <si>
    <t>&gt; 0</t>
    <phoneticPr fontId="2" type="noConversion"/>
  </si>
  <si>
    <t>&lt; 0</t>
    <phoneticPr fontId="2" type="noConversion"/>
  </si>
  <si>
    <t>angLK[1]</t>
    <phoneticPr fontId="2" type="noConversion"/>
  </si>
  <si>
    <t>angLK[0]</t>
    <phoneticPr fontId="2" type="noConversion"/>
  </si>
  <si>
    <t>&lt;3</t>
    <phoneticPr fontId="2" type="noConversion"/>
  </si>
  <si>
    <t>delay</t>
    <phoneticPr fontId="2" type="noConversion"/>
  </si>
  <si>
    <t>M</t>
    <phoneticPr fontId="2" type="noConversion"/>
  </si>
  <si>
    <t>기간</t>
    <phoneticPr fontId="2" type="noConversion"/>
  </si>
  <si>
    <t>LT</t>
    <phoneticPr fontId="2" type="noConversion"/>
  </si>
  <si>
    <t>MC</t>
    <phoneticPr fontId="2" type="noConversion"/>
  </si>
  <si>
    <t xml:space="preserve">T 55 </t>
    <phoneticPr fontId="2" type="noConversion"/>
  </si>
  <si>
    <t>C 26</t>
    <phoneticPr fontId="2" type="noConversion"/>
  </si>
  <si>
    <t>K 13</t>
    <phoneticPr fontId="2" type="noConversion"/>
  </si>
  <si>
    <t>D 13</t>
    <phoneticPr fontId="2" type="noConversion"/>
  </si>
  <si>
    <t>T 13</t>
    <phoneticPr fontId="2" type="noConversion"/>
  </si>
  <si>
    <t>C 6</t>
    <phoneticPr fontId="2" type="noConversion"/>
  </si>
  <si>
    <t>K 3</t>
    <phoneticPr fontId="2" type="noConversion"/>
  </si>
  <si>
    <t>D 3</t>
    <phoneticPr fontId="2" type="noConversion"/>
  </si>
  <si>
    <t>T 233</t>
    <phoneticPr fontId="2" type="noConversion"/>
  </si>
  <si>
    <t>K 55</t>
    <phoneticPr fontId="2" type="noConversion"/>
  </si>
  <si>
    <t>D 55</t>
    <phoneticPr fontId="2" type="noConversion"/>
  </si>
  <si>
    <t>C 110</t>
    <phoneticPr fontId="2" type="noConversion"/>
  </si>
  <si>
    <t>GR</t>
    <phoneticPr fontId="2" type="noConversion"/>
  </si>
  <si>
    <t>term</t>
    <phoneticPr fontId="2" type="noConversion"/>
  </si>
  <si>
    <t>1~100</t>
    <phoneticPr fontId="2" type="noConversion"/>
  </si>
  <si>
    <t>1~400</t>
    <phoneticPr fontId="2" type="noConversion"/>
  </si>
  <si>
    <t>1~800</t>
    <phoneticPr fontId="2" type="noConversion"/>
  </si>
  <si>
    <t>maLK</t>
    <phoneticPr fontId="2" type="noConversion"/>
  </si>
  <si>
    <t>disLD</t>
    <phoneticPr fontId="2" type="noConversion"/>
  </si>
  <si>
    <t>특정기간의 최대,최소값 내
이격의 퍼센트</t>
    <phoneticPr fontId="2" type="noConversion"/>
  </si>
  <si>
    <t>중요. 기준에서 얼마나 지났나</t>
    <phoneticPr fontId="2" type="noConversion"/>
  </si>
  <si>
    <t>LO</t>
    <phoneticPr fontId="2" type="noConversion"/>
  </si>
  <si>
    <t>msg</t>
    <phoneticPr fontId="2" type="noConversion"/>
  </si>
  <si>
    <t>LC</t>
    <phoneticPr fontId="2" type="noConversion"/>
  </si>
  <si>
    <t>SO</t>
    <phoneticPr fontId="2" type="noConversion"/>
  </si>
  <si>
    <t>SC</t>
    <phoneticPr fontId="2" type="noConversion"/>
  </si>
  <si>
    <t>결정</t>
    <phoneticPr fontId="2" type="noConversion"/>
  </si>
  <si>
    <t>파동</t>
    <phoneticPr fontId="2" type="noConversion"/>
  </si>
  <si>
    <t>가격</t>
    <phoneticPr fontId="2" type="noConversion"/>
  </si>
  <si>
    <t>entry</t>
    <phoneticPr fontId="2" type="noConversion"/>
  </si>
  <si>
    <t>롤백</t>
    <phoneticPr fontId="2" type="noConversion"/>
  </si>
  <si>
    <t>일복, 선행1,2의 크로스 여부
및 지난 시간 체크</t>
    <phoneticPr fontId="2" type="noConversion"/>
  </si>
  <si>
    <t>acc</t>
    <phoneticPr fontId="2" type="noConversion"/>
  </si>
  <si>
    <t xml:space="preserve">spd </t>
    <phoneticPr fontId="2" type="noConversion"/>
  </si>
  <si>
    <t>rvs</t>
    <phoneticPr fontId="2" type="noConversion"/>
  </si>
  <si>
    <t>2 다른시간대</t>
    <phoneticPr fontId="2" type="noConversion"/>
  </si>
  <si>
    <t>3 캔버스 변화</t>
    <phoneticPr fontId="2" type="noConversion"/>
  </si>
  <si>
    <t>1 추세색 변화</t>
    <phoneticPr fontId="2" type="noConversion"/>
  </si>
  <si>
    <t>일</t>
  </si>
  <si>
    <t>분</t>
    <phoneticPr fontId="2" type="noConversion"/>
  </si>
  <si>
    <t>Lspd</t>
    <phoneticPr fontId="2" type="noConversion"/>
  </si>
  <si>
    <t>Mspd</t>
    <phoneticPr fontId="2" type="noConversion"/>
  </si>
  <si>
    <t>Lacc</t>
    <phoneticPr fontId="2" type="noConversion"/>
  </si>
  <si>
    <t>Macc</t>
    <phoneticPr fontId="2" type="noConversion"/>
  </si>
  <si>
    <t>가장 크고 강한 상승/하락을 기준으로 파동을 셈</t>
    <phoneticPr fontId="2" type="noConversion"/>
  </si>
  <si>
    <t>속도의 기울기와 차트의 기울기를 통해서 적정 총기간을 예상</t>
    <phoneticPr fontId="2" type="noConversion"/>
  </si>
  <si>
    <t>속도의 지표는 맞기때문에 기준이라면 중심선/매물선이 맞는지</t>
    <phoneticPr fontId="2" type="noConversion"/>
  </si>
  <si>
    <t>속도의 상위 그래프의 각도로 중위 그래프의 그래프가 흘러내린다</t>
    <phoneticPr fontId="2" type="noConversion"/>
  </si>
  <si>
    <t>하락</t>
    <phoneticPr fontId="2" type="noConversion"/>
  </si>
  <si>
    <t>상승</t>
    <phoneticPr fontId="2" type="noConversion"/>
  </si>
  <si>
    <t>ACC</t>
    <phoneticPr fontId="2" type="noConversion"/>
  </si>
  <si>
    <t>SPD</t>
    <phoneticPr fontId="2" type="noConversion"/>
  </si>
  <si>
    <t>느려짐</t>
    <phoneticPr fontId="2" type="noConversion"/>
  </si>
  <si>
    <t>위</t>
    <phoneticPr fontId="2" type="noConversion"/>
  </si>
  <si>
    <t>아래</t>
    <phoneticPr fontId="2" type="noConversion"/>
  </si>
  <si>
    <t>D,선 보다</t>
    <phoneticPr fontId="2" type="noConversion"/>
  </si>
  <si>
    <t>ㅁ 하락일때 상승을잡을지 하락을 잡을지는 아무것도 안할지는 가속도를 보고 판단</t>
    <phoneticPr fontId="2" type="noConversion"/>
  </si>
  <si>
    <t>Lsto</t>
    <phoneticPr fontId="2" type="noConversion"/>
  </si>
  <si>
    <t>Lma</t>
    <phoneticPr fontId="2" type="noConversion"/>
  </si>
  <si>
    <t>crsLCma</t>
  </si>
  <si>
    <t>매수</t>
    <phoneticPr fontId="2" type="noConversion"/>
  </si>
  <si>
    <t>매수정리</t>
    <phoneticPr fontId="2" type="noConversion"/>
  </si>
  <si>
    <t>매도정리</t>
    <phoneticPr fontId="2" type="noConversion"/>
  </si>
  <si>
    <t>매도</t>
    <phoneticPr fontId="2" type="noConversion"/>
  </si>
  <si>
    <t>Lsto&lt;20</t>
    <phoneticPr fontId="2" type="noConversion"/>
  </si>
  <si>
    <t>Mma</t>
    <phoneticPr fontId="2" type="noConversion"/>
  </si>
  <si>
    <t>Msto</t>
    <phoneticPr fontId="2" type="noConversion"/>
  </si>
  <si>
    <t>5dayU</t>
    <phoneticPr fontId="2" type="noConversion"/>
  </si>
  <si>
    <t>Msto&lt;20</t>
    <phoneticPr fontId="2" type="noConversion"/>
  </si>
  <si>
    <t>Lsto&gt;80</t>
    <phoneticPr fontId="2" type="noConversion"/>
  </si>
  <si>
    <t>Msto&gt;80</t>
    <phoneticPr fontId="2" type="noConversion"/>
  </si>
  <si>
    <t>rvsLCmaSpdK</t>
    <phoneticPr fontId="2" type="noConversion"/>
  </si>
  <si>
    <t>Lacc&lt;0</t>
    <phoneticPr fontId="2" type="noConversion"/>
  </si>
  <si>
    <t>LCmaSpdK</t>
    <phoneticPr fontId="2" type="noConversion"/>
  </si>
  <si>
    <t>LCma</t>
    <phoneticPr fontId="2" type="noConversion"/>
  </si>
  <si>
    <t>LTstoK</t>
    <phoneticPr fontId="2" type="noConversion"/>
  </si>
  <si>
    <t>LCmaAccK</t>
    <phoneticPr fontId="2" type="noConversion"/>
  </si>
  <si>
    <t>crsLCmaSpd</t>
  </si>
  <si>
    <t>crsLCmaAcc</t>
  </si>
  <si>
    <t>rvsLCmaK</t>
  </si>
  <si>
    <t>rvsLCmaAccK</t>
  </si>
  <si>
    <t>rvsLTstoK</t>
  </si>
  <si>
    <t>crsLTsto</t>
    <phoneticPr fontId="2" type="noConversion"/>
  </si>
  <si>
    <t>rvsLCmaK</t>
    <phoneticPr fontId="2" type="noConversion"/>
  </si>
  <si>
    <t>envel</t>
    <phoneticPr fontId="2" type="noConversion"/>
  </si>
  <si>
    <t>선물 개장
(16:30)</t>
    <phoneticPr fontId="2" type="noConversion"/>
  </si>
  <si>
    <t>OSE</t>
    <phoneticPr fontId="2" type="noConversion"/>
  </si>
  <si>
    <t>CME</t>
    <phoneticPr fontId="2" type="noConversion"/>
  </si>
  <si>
    <t>화</t>
  </si>
  <si>
    <t>월</t>
  </si>
  <si>
    <t>수</t>
  </si>
  <si>
    <t>수</t>
    <phoneticPr fontId="2" type="noConversion"/>
  </si>
  <si>
    <t>목</t>
  </si>
  <si>
    <t>목</t>
    <phoneticPr fontId="2" type="noConversion"/>
  </si>
  <si>
    <t>금</t>
  </si>
  <si>
    <t>토</t>
  </si>
  <si>
    <t>상세설명</t>
    <phoneticPr fontId="2" type="noConversion"/>
  </si>
  <si>
    <t>일정</t>
    <phoneticPr fontId="2" type="noConversion"/>
  </si>
  <si>
    <t>선물 폐장
(04:00)</t>
    <phoneticPr fontId="2" type="noConversion"/>
  </si>
  <si>
    <t>주식 개장</t>
  </si>
  <si>
    <t>주식 폐장</t>
  </si>
  <si>
    <t>선물 개장
(09:15)</t>
    <phoneticPr fontId="2" type="noConversion"/>
  </si>
  <si>
    <t>선물 폐장
(06:00)</t>
    <phoneticPr fontId="2" type="noConversion"/>
  </si>
  <si>
    <t>선물 폐장
(05:00)</t>
    <phoneticPr fontId="2" type="noConversion"/>
  </si>
  <si>
    <t>주식 폐장
선물 폐장(15:15)</t>
    <phoneticPr fontId="2" type="noConversion"/>
  </si>
  <si>
    <t>홍콩
HKEX
1080</t>
    <phoneticPr fontId="2" type="noConversion"/>
  </si>
  <si>
    <t>이격</t>
    <phoneticPr fontId="2" type="noConversion"/>
  </si>
  <si>
    <t>속도</t>
    <phoneticPr fontId="2" type="noConversion"/>
  </si>
  <si>
    <t>가속</t>
    <phoneticPr fontId="2" type="noConversion"/>
  </si>
  <si>
    <t>지지</t>
    <phoneticPr fontId="2" type="noConversion"/>
  </si>
  <si>
    <t>전환</t>
    <phoneticPr fontId="2" type="noConversion"/>
  </si>
  <si>
    <t>선행1,2</t>
    <phoneticPr fontId="2" type="noConversion"/>
  </si>
  <si>
    <t>추세</t>
    <phoneticPr fontId="2" type="noConversion"/>
  </si>
  <si>
    <t>avg(
Stochasticsslow(avg(close,LT),LT/6.85/2,0) 
- Stochasticsslow(avg(close,LT),LT/6.85/2,1), LT/6.85/2)</t>
    <phoneticPr fontId="2" type="noConversion"/>
  </si>
  <si>
    <t>1분</t>
    <phoneticPr fontId="2" type="noConversion"/>
  </si>
  <si>
    <t>2분</t>
    <phoneticPr fontId="2" type="noConversion"/>
  </si>
  <si>
    <t>1일</t>
    <phoneticPr fontId="2" type="noConversion"/>
  </si>
  <si>
    <t>10초</t>
    <phoneticPr fontId="2" type="noConversion"/>
  </si>
  <si>
    <t>x4</t>
    <phoneticPr fontId="2" type="noConversion"/>
  </si>
  <si>
    <t>5분</t>
    <phoneticPr fontId="2" type="noConversion"/>
  </si>
  <si>
    <t>10분</t>
    <phoneticPr fontId="2" type="noConversion"/>
  </si>
  <si>
    <t>60분 / 1시간</t>
    <phoneticPr fontId="2" type="noConversion"/>
  </si>
  <si>
    <t>60분</t>
    <phoneticPr fontId="2" type="noConversion"/>
  </si>
  <si>
    <t>120분</t>
    <phoneticPr fontId="2" type="noConversion"/>
  </si>
  <si>
    <t>720분 / 12시간</t>
    <phoneticPr fontId="2" type="noConversion"/>
  </si>
  <si>
    <t>2일</t>
    <phoneticPr fontId="2" type="noConversion"/>
  </si>
  <si>
    <t>46분
40분
36분
34분</t>
    <phoneticPr fontId="2" type="noConversion"/>
  </si>
  <si>
    <t>21일</t>
    <phoneticPr fontId="2" type="noConversion"/>
  </si>
  <si>
    <t>42일</t>
    <phoneticPr fontId="2" type="noConversion"/>
  </si>
  <si>
    <t>1380분 / 1일
1200분 / 1일
1080분 / 1일
1020분 / 1일</t>
    <phoneticPr fontId="2" type="noConversion"/>
  </si>
  <si>
    <t>252일 / 1년</t>
    <phoneticPr fontId="2" type="noConversion"/>
  </si>
  <si>
    <t>이동평균선(추세/저항)</t>
    <phoneticPr fontId="2" type="noConversion"/>
  </si>
  <si>
    <t>스피드(파동)</t>
    <phoneticPr fontId="2" type="noConversion"/>
  </si>
  <si>
    <t>250 / 240</t>
    <phoneticPr fontId="2" type="noConversion"/>
  </si>
  <si>
    <t>500/480</t>
    <phoneticPr fontId="2" type="noConversion"/>
  </si>
  <si>
    <t>x8</t>
    <phoneticPr fontId="2" type="noConversion"/>
  </si>
  <si>
    <t>이동평균선 기준</t>
    <phoneticPr fontId="2" type="noConversion"/>
  </si>
  <si>
    <t>선물 개장
(10:15)</t>
    <phoneticPr fontId="2" type="noConversion"/>
  </si>
  <si>
    <t>어디로 갈지 모르는 장은…. 올라가고자 하는 힘도, 내려가고자 하는 힘도 강해서
어딘가에 부딪혀야지만 멈춘다.</t>
    <phoneticPr fontId="2" type="noConversion"/>
  </si>
  <si>
    <t>꿈</t>
    <phoneticPr fontId="2" type="noConversion"/>
  </si>
  <si>
    <t>행복</t>
    <phoneticPr fontId="2" type="noConversion"/>
  </si>
  <si>
    <t>본능</t>
    <phoneticPr fontId="2" type="noConversion"/>
  </si>
  <si>
    <t>감성</t>
    <phoneticPr fontId="2" type="noConversion"/>
  </si>
  <si>
    <t>이성</t>
    <phoneticPr fontId="2" type="noConversion"/>
  </si>
  <si>
    <t>여자</t>
    <phoneticPr fontId="2" type="noConversion"/>
  </si>
  <si>
    <t>사람</t>
    <phoneticPr fontId="2" type="noConversion"/>
  </si>
  <si>
    <t>명예</t>
    <phoneticPr fontId="2" type="noConversion"/>
  </si>
  <si>
    <t>매력</t>
    <phoneticPr fontId="2" type="noConversion"/>
  </si>
  <si>
    <t>돈</t>
    <phoneticPr fontId="2" type="noConversion"/>
  </si>
  <si>
    <t>분석</t>
    <phoneticPr fontId="2" type="noConversion"/>
  </si>
  <si>
    <t>한국</t>
    <phoneticPr fontId="2" type="noConversion"/>
  </si>
  <si>
    <t>하와이</t>
    <phoneticPr fontId="2" type="noConversion"/>
  </si>
  <si>
    <t>알래스카</t>
    <phoneticPr fontId="2" type="noConversion"/>
  </si>
  <si>
    <t>브라질</t>
    <phoneticPr fontId="2" type="noConversion"/>
  </si>
  <si>
    <t>아르헨</t>
    <phoneticPr fontId="2" type="noConversion"/>
  </si>
  <si>
    <t>칠레</t>
    <phoneticPr fontId="2" type="noConversion"/>
  </si>
  <si>
    <t>콜롬비아</t>
    <phoneticPr fontId="2" type="noConversion"/>
  </si>
  <si>
    <t>멕시코</t>
    <phoneticPr fontId="2" type="noConversion"/>
  </si>
  <si>
    <t>인도</t>
    <phoneticPr fontId="2" type="noConversion"/>
  </si>
  <si>
    <t>태국</t>
    <phoneticPr fontId="2" type="noConversion"/>
  </si>
  <si>
    <t>베트남</t>
    <phoneticPr fontId="2" type="noConversion"/>
  </si>
  <si>
    <t>몽골</t>
    <phoneticPr fontId="2" type="noConversion"/>
  </si>
  <si>
    <t>우즈벡</t>
    <phoneticPr fontId="2" type="noConversion"/>
  </si>
  <si>
    <t>터키</t>
    <phoneticPr fontId="2" type="noConversion"/>
  </si>
  <si>
    <t>그리스</t>
    <phoneticPr fontId="2" type="noConversion"/>
  </si>
  <si>
    <t>스페인</t>
    <phoneticPr fontId="2" type="noConversion"/>
  </si>
  <si>
    <t>프랑스</t>
    <phoneticPr fontId="2" type="noConversion"/>
  </si>
  <si>
    <t>사우디</t>
    <phoneticPr fontId="2" type="noConversion"/>
  </si>
  <si>
    <t>이집트</t>
    <phoneticPr fontId="2" type="noConversion"/>
  </si>
  <si>
    <t>호주</t>
    <phoneticPr fontId="2" type="noConversion"/>
  </si>
  <si>
    <t>이탈리아</t>
    <phoneticPr fontId="2" type="noConversion"/>
  </si>
  <si>
    <t>스웨덴</t>
    <phoneticPr fontId="2" type="noConversion"/>
  </si>
  <si>
    <t>노르웨이</t>
    <phoneticPr fontId="2" type="noConversion"/>
  </si>
  <si>
    <t>러시아</t>
    <phoneticPr fontId="2" type="noConversion"/>
  </si>
  <si>
    <t>북극</t>
    <phoneticPr fontId="2" type="noConversion"/>
  </si>
  <si>
    <t>남아공</t>
    <phoneticPr fontId="2" type="noConversion"/>
  </si>
  <si>
    <t>아프리카1</t>
    <phoneticPr fontId="2" type="noConversion"/>
  </si>
  <si>
    <t>페루</t>
    <phoneticPr fontId="2" type="noConversion"/>
  </si>
  <si>
    <t>쿠바</t>
    <phoneticPr fontId="2" type="noConversion"/>
  </si>
  <si>
    <t>50~65</t>
    <phoneticPr fontId="2" type="noConversion"/>
  </si>
  <si>
    <t>스케줄
루틴</t>
    <phoneticPr fontId="2" type="noConversion"/>
  </si>
  <si>
    <t>수면</t>
    <phoneticPr fontId="2" type="noConversion"/>
  </si>
  <si>
    <t>SGX</t>
    <phoneticPr fontId="2" type="noConversion"/>
  </si>
  <si>
    <t>NQ</t>
    <phoneticPr fontId="2" type="noConversion"/>
  </si>
  <si>
    <t>쌍이 돼는 2 , 자연의수 6 , 곱해서 12등분 중요 , 36은 뭘까? (3x12 , 6x6 , 9x4) , 8은 8+1은</t>
    <phoneticPr fontId="2" type="noConversion"/>
  </si>
  <si>
    <t>x13</t>
    <phoneticPr fontId="2" type="noConversion"/>
  </si>
  <si>
    <t>100,200 이 반복적으로 나오는데 주가를 조종하는 세력</t>
    <phoneticPr fontId="2" type="noConversion"/>
  </si>
  <si>
    <t>M</t>
    <phoneticPr fontId="2" type="noConversion"/>
  </si>
  <si>
    <t>x12+1</t>
    <phoneticPr fontId="2" type="noConversion"/>
  </si>
  <si>
    <t>인도(뭄바이)
NSE
1200</t>
    <phoneticPr fontId="2" type="noConversion"/>
  </si>
  <si>
    <t>싱가폴
SGX
1200</t>
    <phoneticPr fontId="2" type="noConversion"/>
  </si>
  <si>
    <t>일본(오사카)
OSE
1200</t>
    <phoneticPr fontId="2" type="noConversion"/>
  </si>
  <si>
    <t>독일(프랑크)
EUREX
1200</t>
    <phoneticPr fontId="2" type="noConversion"/>
  </si>
  <si>
    <t>헬스</t>
    <phoneticPr fontId="2" type="noConversion"/>
  </si>
  <si>
    <t>출근
(7:00)</t>
    <phoneticPr fontId="2" type="noConversion"/>
  </si>
  <si>
    <t>선물 개장
(08:30)</t>
    <phoneticPr fontId="2" type="noConversion"/>
  </si>
  <si>
    <t>저녁식사 비타민</t>
    <phoneticPr fontId="2" type="noConversion"/>
  </si>
  <si>
    <t>퇴근</t>
    <phoneticPr fontId="2" type="noConversion"/>
  </si>
  <si>
    <t>준비 (소고기)</t>
    <phoneticPr fontId="2" type="noConversion"/>
  </si>
  <si>
    <t>슈퍼(식자재, 소고기)</t>
    <phoneticPr fontId="2" type="noConversion"/>
  </si>
  <si>
    <t>IND</t>
    <phoneticPr fontId="2" type="noConversion"/>
  </si>
  <si>
    <t>인도 루피</t>
    <phoneticPr fontId="2" type="noConversion"/>
  </si>
  <si>
    <t>외환세션</t>
    <phoneticPr fontId="2" type="noConversion"/>
  </si>
  <si>
    <t>미국(뉴욕)
NYSE
1380</t>
    <phoneticPr fontId="2" type="noConversion"/>
  </si>
  <si>
    <t>Time</t>
    <phoneticPr fontId="2" type="noConversion"/>
  </si>
  <si>
    <t>호주 달러
개장</t>
    <phoneticPr fontId="2" type="noConversion"/>
  </si>
  <si>
    <t>일본 엔화
개장</t>
    <phoneticPr fontId="2" type="noConversion"/>
  </si>
  <si>
    <t>호주 달러
폐장</t>
    <phoneticPr fontId="2" type="noConversion"/>
  </si>
  <si>
    <t>일본 엔화
폐장</t>
    <phoneticPr fontId="2" type="noConversion"/>
  </si>
  <si>
    <t>유럽 유로
개장</t>
    <phoneticPr fontId="2" type="noConversion"/>
  </si>
  <si>
    <t>유럽 유로
폐장</t>
    <phoneticPr fontId="2" type="noConversion"/>
  </si>
  <si>
    <t>미국 달러
개장</t>
    <phoneticPr fontId="2" type="noConversion"/>
  </si>
  <si>
    <t>경제지표
발표</t>
    <phoneticPr fontId="2" type="noConversion"/>
  </si>
  <si>
    <t>미국 달러
폐장</t>
    <phoneticPr fontId="2" type="noConversion"/>
  </si>
  <si>
    <t>미국(시카고)
CME, CBOT
1380</t>
    <phoneticPr fontId="2" type="noConversion"/>
  </si>
  <si>
    <t>농산물 개장
(10:00)</t>
    <phoneticPr fontId="2" type="noConversion"/>
  </si>
  <si>
    <t>지수/금속 폐장
(07:00)</t>
    <phoneticPr fontId="2" type="noConversion"/>
  </si>
  <si>
    <t>지수/금속 개장
(08:00)</t>
    <phoneticPr fontId="2" type="noConversion"/>
  </si>
  <si>
    <t>농산물 폐장
(03:20)</t>
    <phoneticPr fontId="2" type="noConversion"/>
  </si>
  <si>
    <t>주식 개장
선물 개장</t>
    <phoneticPr fontId="2" type="noConversion"/>
  </si>
  <si>
    <t>주식 폐장</t>
    <phoneticPr fontId="2" type="noConversion"/>
  </si>
  <si>
    <t>LC=LT/2</t>
    <phoneticPr fontId="2" type="noConversion"/>
  </si>
  <si>
    <t>MT=LC/3</t>
    <phoneticPr fontId="2" type="noConversion"/>
  </si>
  <si>
    <t>MC=MT/2</t>
    <phoneticPr fontId="2" type="noConversion"/>
  </si>
  <si>
    <t>ST=MC/3</t>
    <phoneticPr fontId="2" type="noConversion"/>
  </si>
  <si>
    <t>MT=LT/6</t>
    <phoneticPr fontId="2" type="noConversion"/>
  </si>
  <si>
    <t>ST=MT/6</t>
    <phoneticPr fontId="2" type="noConversion"/>
  </si>
  <si>
    <t>9*4</t>
    <phoneticPr fontId="2" type="noConversion"/>
  </si>
  <si>
    <t>6*6</t>
    <phoneticPr fontId="2" type="noConversion"/>
  </si>
  <si>
    <t>3*12</t>
    <phoneticPr fontId="2" type="noConversion"/>
  </si>
  <si>
    <t>식사</t>
    <phoneticPr fontId="2" type="noConversion"/>
  </si>
  <si>
    <t>기상 샤워</t>
    <phoneticPr fontId="2" type="noConversion"/>
  </si>
  <si>
    <t xml:space="preserve"> </t>
    <phoneticPr fontId="2" type="noConversion"/>
  </si>
  <si>
    <t>240틱 기준</t>
    <phoneticPr fontId="2" type="noConversion"/>
  </si>
  <si>
    <t>26/52 , 78/156</t>
    <phoneticPr fontId="2" type="noConversion"/>
  </si>
  <si>
    <t>26-52 78-156</t>
    <phoneticPr fontId="2" type="noConversion"/>
  </si>
  <si>
    <t>GC</t>
    <phoneticPr fontId="2" type="noConversion"/>
  </si>
  <si>
    <t>1000T</t>
    <phoneticPr fontId="2" type="noConversion"/>
  </si>
  <si>
    <t>100T</t>
    <phoneticPr fontId="2" type="noConversion"/>
  </si>
  <si>
    <t>NQ</t>
    <phoneticPr fontId="2" type="noConversion"/>
  </si>
  <si>
    <t>ZN</t>
    <phoneticPr fontId="2" type="noConversion"/>
  </si>
  <si>
    <t>TW</t>
    <phoneticPr fontId="2" type="noConversion"/>
  </si>
  <si>
    <t>NK</t>
    <phoneticPr fontId="2" type="noConversion"/>
  </si>
  <si>
    <t>CN</t>
    <phoneticPr fontId="2" type="noConversion"/>
  </si>
  <si>
    <t>6J</t>
    <phoneticPr fontId="2" type="noConversion"/>
  </si>
  <si>
    <t>6E</t>
    <phoneticPr fontId="2" type="noConversion"/>
  </si>
  <si>
    <t>GC</t>
    <phoneticPr fontId="2" type="noConversion"/>
  </si>
  <si>
    <t>SI</t>
    <phoneticPr fontId="2" type="noConversion"/>
  </si>
  <si>
    <t>ES</t>
    <phoneticPr fontId="2" type="noConversion"/>
  </si>
  <si>
    <t>CL</t>
    <phoneticPr fontId="2" type="noConversion"/>
  </si>
  <si>
    <t>ZC</t>
    <phoneticPr fontId="2" type="noConversion"/>
  </si>
  <si>
    <t>요일</t>
    <phoneticPr fontId="2" type="noConversion"/>
  </si>
  <si>
    <t>일본어</t>
    <phoneticPr fontId="2" type="noConversion"/>
  </si>
  <si>
    <t>6~8</t>
    <phoneticPr fontId="2" type="noConversion"/>
  </si>
  <si>
    <t>8~10</t>
    <phoneticPr fontId="2" type="noConversion"/>
  </si>
  <si>
    <t>10~12</t>
    <phoneticPr fontId="2" type="noConversion"/>
  </si>
  <si>
    <t>12~2</t>
    <phoneticPr fontId="2" type="noConversion"/>
  </si>
  <si>
    <t>2~4</t>
    <phoneticPr fontId="2" type="noConversion"/>
  </si>
  <si>
    <t>4~6</t>
    <phoneticPr fontId="2" type="noConversion"/>
  </si>
  <si>
    <t>트레이딩</t>
    <phoneticPr fontId="2" type="noConversion"/>
  </si>
  <si>
    <t>운동</t>
    <phoneticPr fontId="2" type="noConversion"/>
  </si>
  <si>
    <t>3대 운동</t>
    <phoneticPr fontId="2" type="noConversion"/>
  </si>
  <si>
    <t>평일</t>
    <phoneticPr fontId="2" type="noConversion"/>
  </si>
  <si>
    <t>기상</t>
    <phoneticPr fontId="2" type="noConversion"/>
  </si>
  <si>
    <t>출근</t>
    <phoneticPr fontId="2" type="noConversion"/>
  </si>
  <si>
    <t>토스트 - 통밀빵/날계란/우유/샤브</t>
    <phoneticPr fontId="2" type="noConversion"/>
  </si>
  <si>
    <t>바로 샤워</t>
    <phoneticPr fontId="2" type="noConversion"/>
  </si>
  <si>
    <t>계단오르기</t>
    <phoneticPr fontId="2" type="noConversion"/>
  </si>
  <si>
    <t>휴식</t>
    <phoneticPr fontId="2" type="noConversion"/>
  </si>
  <si>
    <t>슈퍼마켓</t>
    <phoneticPr fontId="2" type="noConversion"/>
  </si>
  <si>
    <t>토</t>
    <phoneticPr fontId="2" type="noConversion"/>
  </si>
  <si>
    <t>관장</t>
    <phoneticPr fontId="2" type="noConversion"/>
  </si>
  <si>
    <t>NKD</t>
    <phoneticPr fontId="2" type="noConversion"/>
  </si>
  <si>
    <t>TWN</t>
    <phoneticPr fontId="2" type="noConversion"/>
  </si>
  <si>
    <t>BTC</t>
    <phoneticPr fontId="2" type="noConversion"/>
  </si>
  <si>
    <t>ETH</t>
    <phoneticPr fontId="2" type="noConversion"/>
  </si>
  <si>
    <t>HSI</t>
    <phoneticPr fontId="2" type="noConversion"/>
  </si>
  <si>
    <t>NG</t>
    <phoneticPr fontId="2" type="noConversion"/>
  </si>
  <si>
    <t>YM</t>
    <phoneticPr fontId="2" type="noConversion"/>
  </si>
  <si>
    <t>RTY</t>
    <phoneticPr fontId="2" type="noConversion"/>
  </si>
  <si>
    <t>HG</t>
    <phoneticPr fontId="2" type="noConversion"/>
  </si>
  <si>
    <t>6S</t>
    <phoneticPr fontId="2" type="noConversion"/>
  </si>
  <si>
    <t>FESX</t>
    <phoneticPr fontId="2" type="noConversion"/>
  </si>
  <si>
    <t>FDXM</t>
    <phoneticPr fontId="2" type="noConversion"/>
  </si>
  <si>
    <t>FCE</t>
    <phoneticPr fontId="2" type="noConversion"/>
  </si>
  <si>
    <t>FTI</t>
    <phoneticPr fontId="2" type="noConversion"/>
  </si>
  <si>
    <t>FSMI</t>
    <phoneticPr fontId="2" type="noConversion"/>
  </si>
  <si>
    <t>FGBL</t>
    <phoneticPr fontId="2" type="noConversion"/>
  </si>
  <si>
    <t>FGBS</t>
    <phoneticPr fontId="2" type="noConversion"/>
  </si>
  <si>
    <t>FSTB</t>
    <phoneticPr fontId="2" type="noConversion"/>
  </si>
  <si>
    <t>ZT</t>
    <phoneticPr fontId="2" type="noConversion"/>
  </si>
  <si>
    <t>암호화폐</t>
    <phoneticPr fontId="2" type="noConversion"/>
  </si>
  <si>
    <t>대만</t>
    <phoneticPr fontId="2" type="noConversion"/>
  </si>
  <si>
    <t>금</t>
    <phoneticPr fontId="2" type="noConversion"/>
  </si>
  <si>
    <t>구리</t>
    <phoneticPr fontId="2" type="noConversion"/>
  </si>
  <si>
    <t>은</t>
    <phoneticPr fontId="2" type="noConversion"/>
  </si>
  <si>
    <t>기름</t>
    <phoneticPr fontId="2" type="noConversion"/>
  </si>
  <si>
    <t>가스</t>
    <phoneticPr fontId="2" type="noConversion"/>
  </si>
  <si>
    <t>외환</t>
    <phoneticPr fontId="2" type="noConversion"/>
  </si>
  <si>
    <t>지수</t>
    <phoneticPr fontId="2" type="noConversion"/>
  </si>
  <si>
    <t>금리</t>
    <phoneticPr fontId="2" type="noConversion"/>
  </si>
  <si>
    <t>섹터</t>
    <phoneticPr fontId="2" type="noConversion"/>
  </si>
  <si>
    <t>유럽</t>
    <phoneticPr fontId="2" type="noConversion"/>
  </si>
  <si>
    <t>Close</t>
    <phoneticPr fontId="2" type="noConversion"/>
  </si>
  <si>
    <t>T</t>
    <phoneticPr fontId="2" type="noConversion"/>
  </si>
  <si>
    <t>현재 어느 위치에 와있는지 확인</t>
    <phoneticPr fontId="2" type="noConversion"/>
  </si>
  <si>
    <t>파동에 따른 롱숏 시간대 조정</t>
    <phoneticPr fontId="2" type="noConversion"/>
  </si>
  <si>
    <t>시간대 스케줄 조정</t>
    <phoneticPr fontId="2" type="noConversion"/>
  </si>
  <si>
    <t>우선순위 선정</t>
    <phoneticPr fontId="2" type="noConversion"/>
  </si>
  <si>
    <t>매매 시작</t>
    <phoneticPr fontId="2" type="noConversion"/>
  </si>
  <si>
    <t>테스트</t>
    <phoneticPr fontId="2" type="noConversion"/>
  </si>
  <si>
    <t>폭락</t>
    <phoneticPr fontId="2" type="noConversion"/>
  </si>
  <si>
    <t>조정</t>
    <phoneticPr fontId="2" type="noConversion"/>
  </si>
  <si>
    <t>폭등</t>
    <phoneticPr fontId="2" type="noConversion"/>
  </si>
  <si>
    <t>역추세</t>
    <phoneticPr fontId="2" type="noConversion"/>
  </si>
  <si>
    <t>BTH</t>
    <phoneticPr fontId="2" type="noConversion"/>
  </si>
  <si>
    <t>승률</t>
    <phoneticPr fontId="2" type="noConversion"/>
  </si>
  <si>
    <t>수익</t>
    <phoneticPr fontId="2" type="noConversion"/>
  </si>
  <si>
    <t>희망</t>
    <phoneticPr fontId="2" type="noConversion"/>
  </si>
  <si>
    <t>8+1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</si>
</sst>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h:mm;@"/>
    <numFmt numFmtId="177" formatCode="[$-412]AM/PM\ h:mm;@"/>
    <numFmt numFmtId="178" formatCode="[$-409]h:mm\ AM/PM;@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 tint="4.9989318521683403E-2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E30707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 diagonalUp="1">
      <left/>
      <right/>
      <top/>
      <bottom/>
      <diagonal style="thin">
        <color auto="1"/>
      </diagonal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quotePrefix="1">
      <alignment vertical="center"/>
    </xf>
    <xf numFmtId="0" fontId="6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6" fillId="3" borderId="0" xfId="0" applyFont="1" applyFill="1">
      <alignment vertical="center"/>
    </xf>
    <xf numFmtId="0" fontId="6" fillId="4" borderId="0" xfId="0" applyFont="1" applyFill="1">
      <alignment vertical="center"/>
    </xf>
    <xf numFmtId="0" fontId="6" fillId="5" borderId="0" xfId="0" applyFont="1" applyFill="1">
      <alignment vertical="center"/>
    </xf>
    <xf numFmtId="0" fontId="6" fillId="6" borderId="0" xfId="0" applyFont="1" applyFill="1">
      <alignment vertical="center"/>
    </xf>
    <xf numFmtId="0" fontId="6" fillId="7" borderId="0" xfId="0" applyFont="1" applyFill="1">
      <alignment vertical="center"/>
    </xf>
    <xf numFmtId="0" fontId="6" fillId="8" borderId="0" xfId="0" applyFont="1" applyFill="1">
      <alignment vertical="center"/>
    </xf>
    <xf numFmtId="0" fontId="6" fillId="9" borderId="0" xfId="0" applyFont="1" applyFill="1">
      <alignment vertical="center"/>
    </xf>
    <xf numFmtId="0" fontId="4" fillId="2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10" borderId="0" xfId="0" applyFont="1" applyFill="1">
      <alignment vertical="center"/>
    </xf>
    <xf numFmtId="0" fontId="6" fillId="11" borderId="0" xfId="0" applyFont="1" applyFill="1">
      <alignment vertical="center"/>
    </xf>
    <xf numFmtId="0" fontId="0" fillId="3" borderId="0" xfId="0" applyFill="1">
      <alignment vertical="center"/>
    </xf>
    <xf numFmtId="0" fontId="1" fillId="2" borderId="0" xfId="0" applyFont="1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177" fontId="0" fillId="0" borderId="0" xfId="0" applyNumberFormat="1" applyAlignment="1">
      <alignment horizontal="center" vertical="center"/>
    </xf>
    <xf numFmtId="177" fontId="4" fillId="14" borderId="0" xfId="0" applyNumberFormat="1" applyFont="1" applyFill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10" fillId="14" borderId="0" xfId="0" applyFont="1" applyFill="1" applyAlignment="1">
      <alignment horizontal="center" vertical="center" wrapText="1"/>
    </xf>
    <xf numFmtId="0" fontId="10" fillId="14" borderId="0" xfId="0" applyFont="1" applyFill="1" applyAlignment="1">
      <alignment horizontal="center" vertical="center"/>
    </xf>
    <xf numFmtId="22" fontId="10" fillId="14" borderId="0" xfId="0" applyNumberFormat="1" applyFont="1" applyFill="1" applyAlignment="1">
      <alignment horizontal="center" vertical="center" wrapText="1"/>
    </xf>
    <xf numFmtId="177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20" fontId="0" fillId="0" borderId="11" xfId="0" applyNumberForma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16" borderId="0" xfId="0" applyFont="1" applyFill="1">
      <alignment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20" fontId="0" fillId="0" borderId="0" xfId="0" applyNumberFormat="1">
      <alignment vertical="center"/>
    </xf>
    <xf numFmtId="20" fontId="0" fillId="2" borderId="0" xfId="0" applyNumberForma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19" fontId="0" fillId="0" borderId="0" xfId="0" applyNumberFormat="1" applyAlignment="1">
      <alignment horizontal="center" vertical="center"/>
    </xf>
    <xf numFmtId="0" fontId="3" fillId="9" borderId="0" xfId="0" applyFont="1" applyFill="1">
      <alignment vertical="center"/>
    </xf>
    <xf numFmtId="0" fontId="0" fillId="9" borderId="0" xfId="0" applyFill="1">
      <alignment vertical="center"/>
    </xf>
    <xf numFmtId="0" fontId="3" fillId="9" borderId="0" xfId="0" applyFon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19" fontId="3" fillId="2" borderId="0" xfId="0" applyNumberFormat="1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77" fontId="0" fillId="14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7" borderId="0" xfId="0" applyFill="1">
      <alignment vertical="center"/>
    </xf>
    <xf numFmtId="177" fontId="0" fillId="17" borderId="0" xfId="0" applyNumberFormat="1" applyFill="1" applyAlignment="1">
      <alignment horizontal="center" vertical="center"/>
    </xf>
    <xf numFmtId="0" fontId="0" fillId="17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99FF"/>
      <color rgb="FFCC99FF"/>
      <color rgb="FFFF6699"/>
      <color rgb="FFE307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EEF8-0B7C-4139-A37E-2017E97F4699}">
  <sheetPr codeName="Sheet1"/>
  <dimension ref="A1:M366"/>
  <sheetViews>
    <sheetView zoomScale="115" zoomScaleNormal="115" workbookViewId="0">
      <selection activeCell="F35" sqref="F35"/>
    </sheetView>
  </sheetViews>
  <sheetFormatPr defaultRowHeight="16.5" x14ac:dyDescent="0.3"/>
  <cols>
    <col min="1" max="1" width="13.125" style="22" bestFit="1" customWidth="1"/>
    <col min="2" max="2" width="5.25" style="7" bestFit="1" customWidth="1"/>
    <col min="3" max="3" width="3.375" style="7" customWidth="1"/>
    <col min="4" max="4" width="14.25" style="7" customWidth="1"/>
    <col min="5" max="5" width="13.125" style="7" bestFit="1" customWidth="1"/>
    <col min="6" max="6" width="42.625" customWidth="1"/>
    <col min="9" max="9" width="10.25" bestFit="1" customWidth="1"/>
  </cols>
  <sheetData>
    <row r="1" spans="1:13" s="21" customFormat="1" x14ac:dyDescent="0.3">
      <c r="A1" s="83"/>
      <c r="B1" s="79"/>
      <c r="C1" s="79"/>
      <c r="D1" s="79"/>
      <c r="E1" s="79"/>
      <c r="F1" s="79"/>
      <c r="G1" s="79"/>
      <c r="H1" s="79"/>
      <c r="I1" s="79"/>
    </row>
    <row r="2" spans="1:13" s="7" customFormat="1" x14ac:dyDescent="0.3">
      <c r="A2" s="22">
        <v>45658</v>
      </c>
      <c r="B2" s="23" t="s">
        <v>227</v>
      </c>
      <c r="C2" s="23"/>
      <c r="D2" s="23"/>
      <c r="E2" s="24"/>
      <c r="F2" s="25"/>
      <c r="G2" s="3"/>
      <c r="H2" s="23"/>
      <c r="I2" s="23"/>
    </row>
    <row r="3" spans="1:13" x14ac:dyDescent="0.3">
      <c r="A3" s="22">
        <v>45659</v>
      </c>
      <c r="B3" s="7" t="s">
        <v>229</v>
      </c>
      <c r="G3" s="3"/>
      <c r="H3" s="3"/>
      <c r="I3" s="3"/>
    </row>
    <row r="4" spans="1:13" x14ac:dyDescent="0.3">
      <c r="A4" s="22">
        <v>45660</v>
      </c>
      <c r="B4" s="23" t="s">
        <v>230</v>
      </c>
      <c r="C4" s="23"/>
      <c r="D4" s="23"/>
      <c r="E4" s="23"/>
      <c r="F4" s="65"/>
      <c r="G4" s="3"/>
      <c r="H4" s="3"/>
      <c r="I4" s="3"/>
      <c r="J4" s="3"/>
      <c r="K4" s="3"/>
      <c r="L4" s="3"/>
      <c r="M4" s="3"/>
    </row>
    <row r="5" spans="1:13" x14ac:dyDescent="0.3">
      <c r="A5" s="22">
        <v>45661</v>
      </c>
      <c r="B5" s="7" t="s">
        <v>231</v>
      </c>
      <c r="C5" s="23"/>
      <c r="D5" s="23"/>
      <c r="E5" s="23"/>
      <c r="F5" s="64"/>
      <c r="G5" s="3"/>
      <c r="J5" s="3"/>
      <c r="L5" s="3"/>
      <c r="M5" s="3"/>
    </row>
    <row r="6" spans="1:13" x14ac:dyDescent="0.3">
      <c r="A6" s="22">
        <v>45662</v>
      </c>
      <c r="B6" s="23" t="s">
        <v>174</v>
      </c>
      <c r="E6" s="23"/>
      <c r="F6" s="3"/>
      <c r="H6" s="3"/>
      <c r="L6" s="3"/>
      <c r="M6" s="3"/>
    </row>
    <row r="7" spans="1:13" x14ac:dyDescent="0.3">
      <c r="A7" s="22">
        <v>45663</v>
      </c>
      <c r="B7" s="7" t="s">
        <v>225</v>
      </c>
      <c r="C7" s="23"/>
      <c r="D7" s="23"/>
      <c r="E7" s="23"/>
      <c r="F7" s="3"/>
      <c r="G7" s="3"/>
      <c r="H7" s="3"/>
      <c r="L7" s="3"/>
      <c r="M7" s="3"/>
    </row>
    <row r="8" spans="1:13" x14ac:dyDescent="0.3">
      <c r="A8" s="22">
        <v>45664</v>
      </c>
      <c r="B8" s="23" t="s">
        <v>224</v>
      </c>
      <c r="C8" s="23"/>
      <c r="D8" s="23"/>
      <c r="F8" s="3"/>
      <c r="I8" s="3"/>
      <c r="M8" s="3"/>
    </row>
    <row r="9" spans="1:13" x14ac:dyDescent="0.3">
      <c r="A9" s="22">
        <v>45665</v>
      </c>
      <c r="B9" s="7" t="s">
        <v>226</v>
      </c>
      <c r="C9" s="23"/>
      <c r="D9" s="23"/>
      <c r="F9" s="3"/>
      <c r="G9" s="3"/>
      <c r="I9" s="3"/>
      <c r="J9" s="3"/>
      <c r="K9" s="3"/>
      <c r="L9" s="3"/>
      <c r="M9" s="3"/>
    </row>
    <row r="10" spans="1:13" x14ac:dyDescent="0.3">
      <c r="A10" s="22">
        <v>45666</v>
      </c>
      <c r="B10" s="23" t="s">
        <v>228</v>
      </c>
      <c r="F10" s="3"/>
      <c r="G10" s="3"/>
      <c r="I10" s="3"/>
      <c r="J10" s="3"/>
      <c r="K10" s="3"/>
      <c r="L10" s="3"/>
      <c r="M10" s="3"/>
    </row>
    <row r="11" spans="1:13" x14ac:dyDescent="0.3">
      <c r="A11" s="22">
        <v>45667</v>
      </c>
      <c r="B11" s="7" t="s">
        <v>230</v>
      </c>
      <c r="C11" s="23"/>
      <c r="D11" s="23"/>
      <c r="F11" s="3"/>
      <c r="G11" s="3"/>
      <c r="I11" s="3"/>
      <c r="J11" s="3"/>
      <c r="K11" s="3"/>
      <c r="L11" s="3"/>
      <c r="M11" s="3"/>
    </row>
    <row r="12" spans="1:13" x14ac:dyDescent="0.3">
      <c r="A12" s="22">
        <v>45668</v>
      </c>
      <c r="B12" s="23" t="s">
        <v>231</v>
      </c>
      <c r="C12" s="23"/>
      <c r="D12" s="23"/>
      <c r="E12" s="23"/>
      <c r="F12" s="3"/>
      <c r="G12" s="3"/>
      <c r="J12" s="3"/>
      <c r="K12" s="3"/>
      <c r="L12" s="3"/>
      <c r="M12" s="3"/>
    </row>
    <row r="13" spans="1:13" x14ac:dyDescent="0.3">
      <c r="A13" s="22">
        <v>45669</v>
      </c>
      <c r="B13" s="7" t="s">
        <v>174</v>
      </c>
      <c r="E13" s="23"/>
      <c r="F13" s="3"/>
      <c r="G13" s="3"/>
      <c r="H13" s="3"/>
      <c r="I13" s="3"/>
      <c r="J13" s="3"/>
      <c r="K13" s="3"/>
      <c r="L13" s="3"/>
      <c r="M13" s="3"/>
    </row>
    <row r="14" spans="1:13" x14ac:dyDescent="0.3">
      <c r="A14" s="22">
        <v>45670</v>
      </c>
      <c r="B14" s="23" t="s">
        <v>225</v>
      </c>
      <c r="C14" s="23"/>
      <c r="D14" s="23"/>
      <c r="E14" s="23"/>
      <c r="F14" s="3"/>
      <c r="G14" s="3"/>
      <c r="H14" s="3"/>
      <c r="I14" s="3"/>
      <c r="J14" s="3"/>
      <c r="K14" s="3"/>
      <c r="L14" s="3"/>
      <c r="M14" s="3"/>
    </row>
    <row r="15" spans="1:13" x14ac:dyDescent="0.3">
      <c r="A15" s="22">
        <v>45671</v>
      </c>
      <c r="B15" s="7" t="s">
        <v>224</v>
      </c>
      <c r="C15" s="23"/>
      <c r="D15" s="23"/>
      <c r="E15" s="23"/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s="22">
        <v>45672</v>
      </c>
      <c r="B16" s="23" t="s">
        <v>226</v>
      </c>
      <c r="C16" s="23"/>
      <c r="D16" s="23"/>
      <c r="F16" s="3"/>
      <c r="G16" s="3"/>
      <c r="I16" s="3"/>
      <c r="J16" s="3"/>
      <c r="K16" s="3"/>
      <c r="L16" s="3"/>
      <c r="M16" s="3"/>
    </row>
    <row r="17" spans="1:13" x14ac:dyDescent="0.3">
      <c r="A17" s="22">
        <v>45673</v>
      </c>
      <c r="B17" s="7" t="s">
        <v>228</v>
      </c>
      <c r="F17" s="3"/>
      <c r="G17" s="3"/>
      <c r="H17" s="3"/>
      <c r="I17" s="3"/>
      <c r="J17" s="3"/>
      <c r="K17" s="3"/>
      <c r="L17" s="3"/>
      <c r="M17" s="3"/>
    </row>
    <row r="18" spans="1:13" x14ac:dyDescent="0.3">
      <c r="A18" s="22">
        <v>45674</v>
      </c>
      <c r="B18" s="23" t="s">
        <v>230</v>
      </c>
      <c r="C18" s="23"/>
      <c r="D18" s="23"/>
      <c r="F18" s="3"/>
      <c r="G18" s="3"/>
      <c r="H18" s="3"/>
      <c r="I18" s="3"/>
      <c r="J18" s="3"/>
      <c r="K18" s="3"/>
      <c r="L18" s="3"/>
      <c r="M18" s="3"/>
    </row>
    <row r="19" spans="1:13" x14ac:dyDescent="0.3">
      <c r="A19" s="22">
        <v>45675</v>
      </c>
      <c r="B19" s="7" t="s">
        <v>231</v>
      </c>
      <c r="C19" s="23"/>
      <c r="D19" s="23"/>
      <c r="E19" s="23"/>
      <c r="F19" s="3"/>
      <c r="H19" s="3"/>
      <c r="I19" s="3"/>
      <c r="J19" s="3"/>
      <c r="K19" s="3"/>
      <c r="L19" s="3"/>
      <c r="M19" s="3"/>
    </row>
    <row r="20" spans="1:13" x14ac:dyDescent="0.3">
      <c r="A20" s="22">
        <v>45676</v>
      </c>
      <c r="B20" s="23" t="s">
        <v>174</v>
      </c>
      <c r="C20" s="23"/>
      <c r="D20" s="23"/>
      <c r="H20" s="3"/>
      <c r="I20" s="3"/>
      <c r="J20" s="3"/>
      <c r="K20" s="3"/>
      <c r="L20" s="3"/>
      <c r="M20" s="3"/>
    </row>
    <row r="21" spans="1:13" x14ac:dyDescent="0.3">
      <c r="A21" s="22">
        <v>45677</v>
      </c>
      <c r="B21" s="7" t="s">
        <v>225</v>
      </c>
      <c r="C21" s="23"/>
      <c r="D21" s="23"/>
    </row>
    <row r="22" spans="1:13" x14ac:dyDescent="0.3">
      <c r="A22" s="22">
        <v>45678</v>
      </c>
      <c r="B22" s="23" t="s">
        <v>224</v>
      </c>
      <c r="C22" s="23"/>
      <c r="D22" s="23"/>
    </row>
    <row r="23" spans="1:13" x14ac:dyDescent="0.3">
      <c r="A23" s="22">
        <v>45679</v>
      </c>
      <c r="B23" s="7" t="s">
        <v>226</v>
      </c>
    </row>
    <row r="24" spans="1:13" x14ac:dyDescent="0.3">
      <c r="A24" s="22">
        <v>45680</v>
      </c>
      <c r="B24" s="23" t="s">
        <v>228</v>
      </c>
      <c r="C24" s="23"/>
      <c r="D24" s="23"/>
    </row>
    <row r="25" spans="1:13" x14ac:dyDescent="0.3">
      <c r="A25" s="22">
        <v>45681</v>
      </c>
      <c r="B25" s="7" t="s">
        <v>230</v>
      </c>
      <c r="C25" s="23"/>
      <c r="D25" s="23"/>
      <c r="E25" s="23"/>
    </row>
    <row r="26" spans="1:13" x14ac:dyDescent="0.3">
      <c r="A26" s="22">
        <v>45682</v>
      </c>
      <c r="B26" s="23" t="s">
        <v>231</v>
      </c>
      <c r="C26" s="23"/>
      <c r="D26" s="23"/>
      <c r="E26" s="23"/>
    </row>
    <row r="27" spans="1:13" x14ac:dyDescent="0.3">
      <c r="A27" s="22">
        <v>45683</v>
      </c>
      <c r="B27" s="7" t="s">
        <v>174</v>
      </c>
      <c r="C27" s="23"/>
      <c r="D27" s="23"/>
      <c r="E27" s="23"/>
    </row>
    <row r="28" spans="1:13" x14ac:dyDescent="0.3">
      <c r="A28" s="22">
        <v>45684</v>
      </c>
      <c r="B28" s="23" t="s">
        <v>225</v>
      </c>
      <c r="C28" s="23"/>
      <c r="D28" s="23"/>
    </row>
    <row r="29" spans="1:13" x14ac:dyDescent="0.3">
      <c r="A29" s="22">
        <v>45685</v>
      </c>
      <c r="B29" s="7" t="s">
        <v>224</v>
      </c>
      <c r="C29" s="23"/>
      <c r="D29" s="23"/>
    </row>
    <row r="30" spans="1:13" x14ac:dyDescent="0.3">
      <c r="A30" s="22">
        <v>45686</v>
      </c>
      <c r="B30" s="23" t="s">
        <v>226</v>
      </c>
      <c r="C30"/>
      <c r="D30"/>
      <c r="E30" s="23"/>
    </row>
    <row r="31" spans="1:13" x14ac:dyDescent="0.3">
      <c r="A31" s="22">
        <v>45687</v>
      </c>
      <c r="B31" s="7" t="s">
        <v>228</v>
      </c>
      <c r="C31"/>
      <c r="D31"/>
      <c r="E31" s="23"/>
    </row>
    <row r="32" spans="1:13" x14ac:dyDescent="0.3">
      <c r="A32" s="22">
        <v>45688</v>
      </c>
      <c r="B32" s="23" t="s">
        <v>230</v>
      </c>
      <c r="C32"/>
      <c r="D32"/>
    </row>
    <row r="33" spans="1:4" x14ac:dyDescent="0.3">
      <c r="A33" s="22">
        <v>45689</v>
      </c>
      <c r="B33" s="7" t="s">
        <v>231</v>
      </c>
      <c r="C33"/>
      <c r="D33"/>
    </row>
    <row r="34" spans="1:4" x14ac:dyDescent="0.3">
      <c r="A34" s="22">
        <v>45690</v>
      </c>
      <c r="B34" s="23" t="s">
        <v>174</v>
      </c>
      <c r="C34"/>
      <c r="D34"/>
    </row>
    <row r="35" spans="1:4" x14ac:dyDescent="0.3">
      <c r="A35" s="22">
        <v>45691</v>
      </c>
      <c r="B35" s="7" t="s">
        <v>225</v>
      </c>
      <c r="C35"/>
      <c r="D35"/>
    </row>
    <row r="36" spans="1:4" x14ac:dyDescent="0.3">
      <c r="A36" s="22">
        <v>45692</v>
      </c>
      <c r="B36" s="23" t="s">
        <v>224</v>
      </c>
      <c r="C36"/>
      <c r="D36"/>
    </row>
    <row r="37" spans="1:4" x14ac:dyDescent="0.3">
      <c r="A37" s="22">
        <v>45693</v>
      </c>
      <c r="B37" s="7" t="s">
        <v>226</v>
      </c>
      <c r="C37"/>
      <c r="D37"/>
    </row>
    <row r="38" spans="1:4" x14ac:dyDescent="0.3">
      <c r="A38" s="22">
        <v>45694</v>
      </c>
      <c r="B38" s="23" t="s">
        <v>228</v>
      </c>
      <c r="C38"/>
      <c r="D38"/>
    </row>
    <row r="39" spans="1:4" x14ac:dyDescent="0.3">
      <c r="A39" s="22">
        <v>45695</v>
      </c>
      <c r="B39" s="7" t="s">
        <v>230</v>
      </c>
      <c r="C39"/>
      <c r="D39"/>
    </row>
    <row r="40" spans="1:4" x14ac:dyDescent="0.3">
      <c r="A40" s="22">
        <v>45696</v>
      </c>
      <c r="B40" s="23" t="s">
        <v>231</v>
      </c>
      <c r="C40"/>
      <c r="D40"/>
    </row>
    <row r="41" spans="1:4" x14ac:dyDescent="0.3">
      <c r="A41" s="22">
        <v>45697</v>
      </c>
      <c r="B41" s="7" t="s">
        <v>174</v>
      </c>
      <c r="C41"/>
      <c r="D41"/>
    </row>
    <row r="42" spans="1:4" x14ac:dyDescent="0.3">
      <c r="A42" s="22">
        <v>45698</v>
      </c>
      <c r="B42" s="23" t="s">
        <v>225</v>
      </c>
      <c r="C42"/>
      <c r="D42"/>
    </row>
    <row r="43" spans="1:4" x14ac:dyDescent="0.3">
      <c r="A43" s="22">
        <v>45699</v>
      </c>
      <c r="B43" s="7" t="s">
        <v>224</v>
      </c>
      <c r="C43"/>
      <c r="D43"/>
    </row>
    <row r="44" spans="1:4" x14ac:dyDescent="0.3">
      <c r="A44" s="22">
        <v>45700</v>
      </c>
      <c r="B44" s="23" t="s">
        <v>226</v>
      </c>
      <c r="C44" s="23"/>
      <c r="D44" s="23"/>
    </row>
    <row r="45" spans="1:4" x14ac:dyDescent="0.3">
      <c r="A45" s="22">
        <v>45701</v>
      </c>
      <c r="B45" s="7" t="s">
        <v>228</v>
      </c>
      <c r="C45" s="23"/>
      <c r="D45" s="23"/>
    </row>
    <row r="46" spans="1:4" x14ac:dyDescent="0.3">
      <c r="A46" s="22">
        <v>45702</v>
      </c>
      <c r="B46" s="23" t="s">
        <v>230</v>
      </c>
    </row>
    <row r="47" spans="1:4" x14ac:dyDescent="0.3">
      <c r="A47" s="22">
        <v>45703</v>
      </c>
      <c r="B47" s="7" t="s">
        <v>231</v>
      </c>
      <c r="C47" s="23"/>
      <c r="D47" s="23"/>
    </row>
    <row r="48" spans="1:4" x14ac:dyDescent="0.3">
      <c r="A48" s="22">
        <v>45704</v>
      </c>
      <c r="B48" s="23" t="s">
        <v>174</v>
      </c>
      <c r="C48" s="23"/>
      <c r="D48" s="23"/>
    </row>
    <row r="49" spans="1:4" x14ac:dyDescent="0.3">
      <c r="A49" s="22">
        <v>45705</v>
      </c>
      <c r="B49" s="7" t="s">
        <v>225</v>
      </c>
      <c r="C49" s="23"/>
      <c r="D49" s="23"/>
    </row>
    <row r="50" spans="1:4" x14ac:dyDescent="0.3">
      <c r="A50" s="22">
        <v>45706</v>
      </c>
      <c r="B50" s="23" t="s">
        <v>224</v>
      </c>
    </row>
    <row r="51" spans="1:4" x14ac:dyDescent="0.3">
      <c r="A51" s="22">
        <v>45707</v>
      </c>
      <c r="B51" s="7" t="s">
        <v>226</v>
      </c>
      <c r="C51" s="23"/>
      <c r="D51" s="23"/>
    </row>
    <row r="52" spans="1:4" x14ac:dyDescent="0.3">
      <c r="A52" s="22">
        <v>45708</v>
      </c>
      <c r="B52" s="23" t="s">
        <v>228</v>
      </c>
      <c r="C52" s="23"/>
      <c r="D52" s="23"/>
    </row>
    <row r="53" spans="1:4" x14ac:dyDescent="0.3">
      <c r="A53" s="22">
        <v>45709</v>
      </c>
      <c r="B53" s="7" t="s">
        <v>230</v>
      </c>
    </row>
    <row r="54" spans="1:4" x14ac:dyDescent="0.3">
      <c r="A54" s="22">
        <v>45710</v>
      </c>
      <c r="B54" s="23" t="s">
        <v>231</v>
      </c>
      <c r="C54" s="23"/>
      <c r="D54" s="23"/>
    </row>
    <row r="55" spans="1:4" x14ac:dyDescent="0.3">
      <c r="A55" s="22">
        <v>45711</v>
      </c>
      <c r="B55" s="7" t="s">
        <v>174</v>
      </c>
      <c r="C55"/>
      <c r="D55"/>
    </row>
    <row r="56" spans="1:4" x14ac:dyDescent="0.3">
      <c r="A56" s="22">
        <v>45712</v>
      </c>
      <c r="B56" s="23" t="s">
        <v>225</v>
      </c>
      <c r="C56"/>
      <c r="D56"/>
    </row>
    <row r="57" spans="1:4" x14ac:dyDescent="0.3">
      <c r="A57" s="22">
        <v>45713</v>
      </c>
      <c r="B57" s="7" t="s">
        <v>224</v>
      </c>
      <c r="C57"/>
      <c r="D57"/>
    </row>
    <row r="58" spans="1:4" x14ac:dyDescent="0.3">
      <c r="A58" s="22">
        <v>45714</v>
      </c>
      <c r="B58" s="23" t="s">
        <v>226</v>
      </c>
      <c r="C58"/>
      <c r="D58"/>
    </row>
    <row r="59" spans="1:4" x14ac:dyDescent="0.3">
      <c r="A59" s="22">
        <v>45715</v>
      </c>
      <c r="B59" s="7" t="s">
        <v>228</v>
      </c>
      <c r="C59"/>
      <c r="D59"/>
    </row>
    <row r="60" spans="1:4" x14ac:dyDescent="0.3">
      <c r="A60" s="22">
        <v>45716</v>
      </c>
      <c r="B60" s="23" t="s">
        <v>230</v>
      </c>
      <c r="C60"/>
      <c r="D60"/>
    </row>
    <row r="61" spans="1:4" x14ac:dyDescent="0.3">
      <c r="A61" s="22">
        <v>45717</v>
      </c>
      <c r="B61" s="7" t="s">
        <v>231</v>
      </c>
      <c r="C61"/>
      <c r="D61"/>
    </row>
    <row r="62" spans="1:4" x14ac:dyDescent="0.3">
      <c r="A62" s="22">
        <v>45718</v>
      </c>
      <c r="B62" s="23" t="s">
        <v>174</v>
      </c>
      <c r="C62"/>
      <c r="D62"/>
    </row>
    <row r="63" spans="1:4" x14ac:dyDescent="0.3">
      <c r="A63" s="22">
        <v>45719</v>
      </c>
      <c r="B63" s="7" t="s">
        <v>225</v>
      </c>
      <c r="C63"/>
      <c r="D63"/>
    </row>
    <row r="64" spans="1:4" x14ac:dyDescent="0.3">
      <c r="A64" s="22">
        <v>45720</v>
      </c>
      <c r="B64" s="23" t="s">
        <v>224</v>
      </c>
      <c r="C64"/>
      <c r="D64"/>
    </row>
    <row r="65" spans="1:4" x14ac:dyDescent="0.3">
      <c r="A65" s="22">
        <v>45721</v>
      </c>
      <c r="B65" s="7" t="s">
        <v>226</v>
      </c>
      <c r="C65"/>
      <c r="D65"/>
    </row>
    <row r="66" spans="1:4" x14ac:dyDescent="0.3">
      <c r="A66" s="22">
        <v>45722</v>
      </c>
      <c r="B66" s="23" t="s">
        <v>228</v>
      </c>
      <c r="C66"/>
      <c r="D66"/>
    </row>
    <row r="67" spans="1:4" x14ac:dyDescent="0.3">
      <c r="A67" s="22">
        <v>45723</v>
      </c>
      <c r="B67" s="7" t="s">
        <v>230</v>
      </c>
      <c r="C67"/>
      <c r="D67"/>
    </row>
    <row r="68" spans="1:4" x14ac:dyDescent="0.3">
      <c r="A68" s="22">
        <v>45724</v>
      </c>
      <c r="B68" s="23" t="s">
        <v>231</v>
      </c>
      <c r="C68"/>
      <c r="D68"/>
    </row>
    <row r="69" spans="1:4" x14ac:dyDescent="0.3">
      <c r="A69" s="22">
        <v>45725</v>
      </c>
      <c r="B69" s="7" t="s">
        <v>174</v>
      </c>
      <c r="C69"/>
      <c r="D69"/>
    </row>
    <row r="70" spans="1:4" x14ac:dyDescent="0.3">
      <c r="A70" s="22">
        <v>45726</v>
      </c>
      <c r="B70" s="23" t="s">
        <v>225</v>
      </c>
      <c r="C70"/>
      <c r="D70"/>
    </row>
    <row r="71" spans="1:4" x14ac:dyDescent="0.3">
      <c r="A71" s="22">
        <v>45727</v>
      </c>
      <c r="B71" s="7" t="s">
        <v>224</v>
      </c>
      <c r="C71"/>
      <c r="D71"/>
    </row>
    <row r="72" spans="1:4" x14ac:dyDescent="0.3">
      <c r="A72" s="22">
        <v>45728</v>
      </c>
      <c r="B72" s="23" t="s">
        <v>226</v>
      </c>
      <c r="C72"/>
      <c r="D72"/>
    </row>
    <row r="73" spans="1:4" x14ac:dyDescent="0.3">
      <c r="A73" s="22">
        <v>45729</v>
      </c>
      <c r="B73" s="7" t="s">
        <v>228</v>
      </c>
      <c r="C73"/>
      <c r="D73"/>
    </row>
    <row r="74" spans="1:4" x14ac:dyDescent="0.3">
      <c r="A74" s="22">
        <v>45730</v>
      </c>
      <c r="B74" s="23" t="s">
        <v>230</v>
      </c>
      <c r="C74"/>
      <c r="D74"/>
    </row>
    <row r="75" spans="1:4" x14ac:dyDescent="0.3">
      <c r="A75" s="22">
        <v>45731</v>
      </c>
      <c r="B75" s="7" t="s">
        <v>231</v>
      </c>
    </row>
    <row r="76" spans="1:4" x14ac:dyDescent="0.3">
      <c r="A76" s="22">
        <v>45732</v>
      </c>
      <c r="B76" s="23" t="s">
        <v>174</v>
      </c>
      <c r="C76" s="23"/>
      <c r="D76" s="23"/>
    </row>
    <row r="77" spans="1:4" x14ac:dyDescent="0.3">
      <c r="A77" s="22">
        <v>45733</v>
      </c>
      <c r="B77" s="7" t="s">
        <v>225</v>
      </c>
    </row>
    <row r="78" spans="1:4" x14ac:dyDescent="0.3">
      <c r="A78" s="22">
        <v>45734</v>
      </c>
      <c r="B78" s="23" t="s">
        <v>224</v>
      </c>
      <c r="C78" s="23"/>
      <c r="D78" s="23"/>
    </row>
    <row r="79" spans="1:4" x14ac:dyDescent="0.3">
      <c r="A79" s="22">
        <v>45735</v>
      </c>
      <c r="B79" s="7" t="s">
        <v>226</v>
      </c>
      <c r="C79" s="23"/>
      <c r="D79" s="23"/>
    </row>
    <row r="80" spans="1:4" x14ac:dyDescent="0.3">
      <c r="A80" s="22">
        <v>45736</v>
      </c>
      <c r="B80" s="23" t="s">
        <v>228</v>
      </c>
    </row>
    <row r="81" spans="1:4" x14ac:dyDescent="0.3">
      <c r="A81" s="22">
        <v>45737</v>
      </c>
      <c r="B81" s="7" t="s">
        <v>230</v>
      </c>
      <c r="C81" s="23"/>
      <c r="D81" s="23"/>
    </row>
    <row r="82" spans="1:4" x14ac:dyDescent="0.3">
      <c r="A82" s="22">
        <v>45738</v>
      </c>
      <c r="B82" s="23" t="s">
        <v>231</v>
      </c>
      <c r="C82" s="23"/>
      <c r="D82" s="23"/>
    </row>
    <row r="83" spans="1:4" x14ac:dyDescent="0.3">
      <c r="A83" s="22">
        <v>45739</v>
      </c>
      <c r="B83" s="7" t="s">
        <v>174</v>
      </c>
    </row>
    <row r="84" spans="1:4" x14ac:dyDescent="0.3">
      <c r="A84" s="22">
        <v>45740</v>
      </c>
      <c r="B84" s="23" t="s">
        <v>225</v>
      </c>
      <c r="C84" s="23"/>
      <c r="D84" s="23"/>
    </row>
    <row r="85" spans="1:4" x14ac:dyDescent="0.3">
      <c r="A85" s="22">
        <v>45741</v>
      </c>
      <c r="B85" s="7" t="s">
        <v>224</v>
      </c>
      <c r="C85" s="23"/>
      <c r="D85" s="23"/>
    </row>
    <row r="86" spans="1:4" x14ac:dyDescent="0.3">
      <c r="A86" s="22">
        <v>45742</v>
      </c>
      <c r="B86" s="23" t="s">
        <v>226</v>
      </c>
    </row>
    <row r="87" spans="1:4" x14ac:dyDescent="0.3">
      <c r="A87" s="22">
        <v>45743</v>
      </c>
      <c r="B87" s="7" t="s">
        <v>228</v>
      </c>
      <c r="C87" s="23"/>
      <c r="D87" s="23"/>
    </row>
    <row r="88" spans="1:4" x14ac:dyDescent="0.3">
      <c r="A88" s="22">
        <v>45744</v>
      </c>
      <c r="B88" s="23" t="s">
        <v>230</v>
      </c>
      <c r="C88" s="23"/>
      <c r="D88" s="23"/>
    </row>
    <row r="89" spans="1:4" x14ac:dyDescent="0.3">
      <c r="A89" s="22">
        <v>45745</v>
      </c>
      <c r="B89" s="7" t="s">
        <v>231</v>
      </c>
      <c r="C89" s="23"/>
      <c r="D89" s="23"/>
    </row>
    <row r="90" spans="1:4" x14ac:dyDescent="0.3">
      <c r="A90" s="22">
        <v>45746</v>
      </c>
      <c r="B90" s="23" t="s">
        <v>174</v>
      </c>
    </row>
    <row r="91" spans="1:4" x14ac:dyDescent="0.3">
      <c r="A91" s="22">
        <v>45747</v>
      </c>
      <c r="B91" s="7" t="s">
        <v>225</v>
      </c>
      <c r="C91" s="23"/>
      <c r="D91" s="23"/>
    </row>
    <row r="92" spans="1:4" x14ac:dyDescent="0.3">
      <c r="A92" s="22">
        <v>45748</v>
      </c>
      <c r="B92" s="23" t="s">
        <v>224</v>
      </c>
      <c r="C92" s="23"/>
      <c r="D92" s="23"/>
    </row>
    <row r="93" spans="1:4" x14ac:dyDescent="0.3">
      <c r="A93" s="22">
        <v>45749</v>
      </c>
      <c r="B93" s="7" t="s">
        <v>226</v>
      </c>
    </row>
    <row r="94" spans="1:4" x14ac:dyDescent="0.3">
      <c r="A94" s="22">
        <v>45750</v>
      </c>
      <c r="B94" s="23" t="s">
        <v>228</v>
      </c>
      <c r="C94" s="23"/>
      <c r="D94" s="23"/>
    </row>
    <row r="95" spans="1:4" x14ac:dyDescent="0.3">
      <c r="A95" s="22">
        <v>45751</v>
      </c>
      <c r="B95" s="7" t="s">
        <v>230</v>
      </c>
    </row>
    <row r="96" spans="1:4" x14ac:dyDescent="0.3">
      <c r="A96" s="22">
        <v>45752</v>
      </c>
      <c r="B96" s="23" t="s">
        <v>231</v>
      </c>
    </row>
    <row r="97" spans="1:2" x14ac:dyDescent="0.3">
      <c r="A97" s="22">
        <v>45753</v>
      </c>
      <c r="B97" s="7" t="s">
        <v>174</v>
      </c>
    </row>
    <row r="98" spans="1:2" x14ac:dyDescent="0.3">
      <c r="A98" s="22">
        <v>45754</v>
      </c>
      <c r="B98" s="23" t="s">
        <v>225</v>
      </c>
    </row>
    <row r="99" spans="1:2" x14ac:dyDescent="0.3">
      <c r="A99" s="22">
        <v>45755</v>
      </c>
      <c r="B99" s="7" t="s">
        <v>224</v>
      </c>
    </row>
    <row r="100" spans="1:2" x14ac:dyDescent="0.3">
      <c r="A100" s="22">
        <v>45756</v>
      </c>
      <c r="B100" s="23" t="s">
        <v>226</v>
      </c>
    </row>
    <row r="101" spans="1:2" x14ac:dyDescent="0.3">
      <c r="A101" s="22">
        <v>45757</v>
      </c>
      <c r="B101" s="7" t="s">
        <v>228</v>
      </c>
    </row>
    <row r="102" spans="1:2" x14ac:dyDescent="0.3">
      <c r="A102" s="22">
        <v>45758</v>
      </c>
      <c r="B102" s="23" t="s">
        <v>230</v>
      </c>
    </row>
    <row r="103" spans="1:2" x14ac:dyDescent="0.3">
      <c r="A103" s="22">
        <v>45759</v>
      </c>
      <c r="B103" s="7" t="s">
        <v>231</v>
      </c>
    </row>
    <row r="104" spans="1:2" x14ac:dyDescent="0.3">
      <c r="A104" s="22">
        <v>45760</v>
      </c>
      <c r="B104" s="23" t="s">
        <v>174</v>
      </c>
    </row>
    <row r="105" spans="1:2" x14ac:dyDescent="0.3">
      <c r="A105" s="22">
        <v>45761</v>
      </c>
      <c r="B105" s="7" t="s">
        <v>225</v>
      </c>
    </row>
    <row r="106" spans="1:2" x14ac:dyDescent="0.3">
      <c r="A106" s="22">
        <v>45762</v>
      </c>
      <c r="B106" s="23" t="s">
        <v>224</v>
      </c>
    </row>
    <row r="107" spans="1:2" x14ac:dyDescent="0.3">
      <c r="A107" s="22">
        <v>45763</v>
      </c>
      <c r="B107" s="7" t="s">
        <v>226</v>
      </c>
    </row>
    <row r="108" spans="1:2" x14ac:dyDescent="0.3">
      <c r="A108" s="22">
        <v>45764</v>
      </c>
      <c r="B108" s="23" t="s">
        <v>228</v>
      </c>
    </row>
    <row r="109" spans="1:2" x14ac:dyDescent="0.3">
      <c r="A109" s="22">
        <v>45765</v>
      </c>
      <c r="B109" s="7" t="s">
        <v>230</v>
      </c>
    </row>
    <row r="110" spans="1:2" x14ac:dyDescent="0.3">
      <c r="A110" s="22">
        <v>45766</v>
      </c>
      <c r="B110" s="23" t="s">
        <v>231</v>
      </c>
    </row>
    <row r="111" spans="1:2" x14ac:dyDescent="0.3">
      <c r="A111" s="22">
        <v>45767</v>
      </c>
      <c r="B111" s="7" t="s">
        <v>174</v>
      </c>
    </row>
    <row r="112" spans="1:2" x14ac:dyDescent="0.3">
      <c r="A112" s="22">
        <v>45768</v>
      </c>
      <c r="B112" s="23" t="s">
        <v>225</v>
      </c>
    </row>
    <row r="113" spans="1:2" x14ac:dyDescent="0.3">
      <c r="A113" s="22">
        <v>45769</v>
      </c>
      <c r="B113" s="7" t="s">
        <v>224</v>
      </c>
    </row>
    <row r="114" spans="1:2" x14ac:dyDescent="0.3">
      <c r="A114" s="22">
        <v>45770</v>
      </c>
      <c r="B114" s="23" t="s">
        <v>226</v>
      </c>
    </row>
    <row r="115" spans="1:2" x14ac:dyDescent="0.3">
      <c r="A115" s="22">
        <v>45771</v>
      </c>
      <c r="B115" s="7" t="s">
        <v>228</v>
      </c>
    </row>
    <row r="116" spans="1:2" x14ac:dyDescent="0.3">
      <c r="A116" s="22">
        <v>45772</v>
      </c>
      <c r="B116" s="23" t="s">
        <v>230</v>
      </c>
    </row>
    <row r="117" spans="1:2" x14ac:dyDescent="0.3">
      <c r="A117" s="22">
        <v>45773</v>
      </c>
      <c r="B117" s="7" t="s">
        <v>231</v>
      </c>
    </row>
    <row r="118" spans="1:2" x14ac:dyDescent="0.3">
      <c r="A118" s="22">
        <v>45774</v>
      </c>
      <c r="B118" s="23" t="s">
        <v>174</v>
      </c>
    </row>
    <row r="119" spans="1:2" x14ac:dyDescent="0.3">
      <c r="A119" s="22">
        <v>45775</v>
      </c>
      <c r="B119" s="7" t="s">
        <v>225</v>
      </c>
    </row>
    <row r="120" spans="1:2" x14ac:dyDescent="0.3">
      <c r="A120" s="22">
        <v>45776</v>
      </c>
      <c r="B120" s="23" t="s">
        <v>224</v>
      </c>
    </row>
    <row r="121" spans="1:2" x14ac:dyDescent="0.3">
      <c r="A121" s="22">
        <v>45777</v>
      </c>
      <c r="B121" s="7" t="s">
        <v>226</v>
      </c>
    </row>
    <row r="122" spans="1:2" x14ac:dyDescent="0.3">
      <c r="A122" s="22">
        <v>45778</v>
      </c>
      <c r="B122" s="23" t="s">
        <v>228</v>
      </c>
    </row>
    <row r="123" spans="1:2" x14ac:dyDescent="0.3">
      <c r="A123" s="22">
        <v>45779</v>
      </c>
      <c r="B123" s="7" t="s">
        <v>230</v>
      </c>
    </row>
    <row r="124" spans="1:2" x14ac:dyDescent="0.3">
      <c r="A124" s="22">
        <v>45780</v>
      </c>
      <c r="B124" s="23" t="s">
        <v>231</v>
      </c>
    </row>
    <row r="125" spans="1:2" x14ac:dyDescent="0.3">
      <c r="A125" s="22">
        <v>45781</v>
      </c>
      <c r="B125" s="7" t="s">
        <v>174</v>
      </c>
    </row>
    <row r="126" spans="1:2" x14ac:dyDescent="0.3">
      <c r="A126" s="22">
        <v>45782</v>
      </c>
      <c r="B126" s="23" t="s">
        <v>225</v>
      </c>
    </row>
    <row r="127" spans="1:2" x14ac:dyDescent="0.3">
      <c r="A127" s="22">
        <v>45783</v>
      </c>
      <c r="B127" s="7" t="s">
        <v>224</v>
      </c>
    </row>
    <row r="128" spans="1:2" x14ac:dyDescent="0.3">
      <c r="A128" s="22">
        <v>45784</v>
      </c>
      <c r="B128" s="23" t="s">
        <v>226</v>
      </c>
    </row>
    <row r="129" spans="1:2" x14ac:dyDescent="0.3">
      <c r="A129" s="22">
        <v>45785</v>
      </c>
      <c r="B129" s="7" t="s">
        <v>228</v>
      </c>
    </row>
    <row r="130" spans="1:2" x14ac:dyDescent="0.3">
      <c r="A130" s="22">
        <v>45786</v>
      </c>
      <c r="B130" s="23" t="s">
        <v>230</v>
      </c>
    </row>
    <row r="131" spans="1:2" x14ac:dyDescent="0.3">
      <c r="A131" s="22">
        <v>45787</v>
      </c>
      <c r="B131" s="7" t="s">
        <v>231</v>
      </c>
    </row>
    <row r="132" spans="1:2" x14ac:dyDescent="0.3">
      <c r="A132" s="22">
        <v>45788</v>
      </c>
      <c r="B132" s="23" t="s">
        <v>174</v>
      </c>
    </row>
    <row r="133" spans="1:2" x14ac:dyDescent="0.3">
      <c r="A133" s="22">
        <v>45789</v>
      </c>
      <c r="B133" s="7" t="s">
        <v>225</v>
      </c>
    </row>
    <row r="134" spans="1:2" x14ac:dyDescent="0.3">
      <c r="A134" s="22">
        <v>45790</v>
      </c>
      <c r="B134" s="23" t="s">
        <v>224</v>
      </c>
    </row>
    <row r="135" spans="1:2" x14ac:dyDescent="0.3">
      <c r="A135" s="22">
        <v>45791</v>
      </c>
      <c r="B135" s="7" t="s">
        <v>226</v>
      </c>
    </row>
    <row r="136" spans="1:2" x14ac:dyDescent="0.3">
      <c r="A136" s="22">
        <v>45792</v>
      </c>
      <c r="B136" s="23" t="s">
        <v>228</v>
      </c>
    </row>
    <row r="137" spans="1:2" x14ac:dyDescent="0.3">
      <c r="A137" s="22">
        <v>45793</v>
      </c>
      <c r="B137" s="7" t="s">
        <v>230</v>
      </c>
    </row>
    <row r="138" spans="1:2" x14ac:dyDescent="0.3">
      <c r="A138" s="22">
        <v>45794</v>
      </c>
      <c r="B138" s="23" t="s">
        <v>231</v>
      </c>
    </row>
    <row r="139" spans="1:2" x14ac:dyDescent="0.3">
      <c r="A139" s="22">
        <v>45795</v>
      </c>
      <c r="B139" s="7" t="s">
        <v>174</v>
      </c>
    </row>
    <row r="140" spans="1:2" x14ac:dyDescent="0.3">
      <c r="A140" s="22">
        <v>45796</v>
      </c>
      <c r="B140" s="23" t="s">
        <v>225</v>
      </c>
    </row>
    <row r="141" spans="1:2" x14ac:dyDescent="0.3">
      <c r="A141" s="22">
        <v>45797</v>
      </c>
      <c r="B141" s="7" t="s">
        <v>224</v>
      </c>
    </row>
    <row r="142" spans="1:2" x14ac:dyDescent="0.3">
      <c r="A142" s="22">
        <v>45798</v>
      </c>
      <c r="B142" s="23" t="s">
        <v>226</v>
      </c>
    </row>
    <row r="143" spans="1:2" x14ac:dyDescent="0.3">
      <c r="A143" s="22">
        <v>45799</v>
      </c>
      <c r="B143" s="7" t="s">
        <v>228</v>
      </c>
    </row>
    <row r="144" spans="1:2" x14ac:dyDescent="0.3">
      <c r="A144" s="22">
        <v>45800</v>
      </c>
      <c r="B144" s="23" t="s">
        <v>230</v>
      </c>
    </row>
    <row r="145" spans="1:2" x14ac:dyDescent="0.3">
      <c r="A145" s="22">
        <v>45801</v>
      </c>
      <c r="B145" s="7" t="s">
        <v>231</v>
      </c>
    </row>
    <row r="146" spans="1:2" x14ac:dyDescent="0.3">
      <c r="A146" s="22">
        <v>45802</v>
      </c>
      <c r="B146" s="23" t="s">
        <v>174</v>
      </c>
    </row>
    <row r="147" spans="1:2" x14ac:dyDescent="0.3">
      <c r="A147" s="22">
        <v>45803</v>
      </c>
      <c r="B147" s="7" t="s">
        <v>225</v>
      </c>
    </row>
    <row r="148" spans="1:2" x14ac:dyDescent="0.3">
      <c r="A148" s="22">
        <v>45804</v>
      </c>
      <c r="B148" s="23" t="s">
        <v>224</v>
      </c>
    </row>
    <row r="149" spans="1:2" x14ac:dyDescent="0.3">
      <c r="A149" s="22">
        <v>45805</v>
      </c>
      <c r="B149" s="7" t="s">
        <v>226</v>
      </c>
    </row>
    <row r="150" spans="1:2" x14ac:dyDescent="0.3">
      <c r="A150" s="22">
        <v>45806</v>
      </c>
      <c r="B150" s="23" t="s">
        <v>228</v>
      </c>
    </row>
    <row r="151" spans="1:2" x14ac:dyDescent="0.3">
      <c r="A151" s="22">
        <v>45807</v>
      </c>
      <c r="B151" s="7" t="s">
        <v>230</v>
      </c>
    </row>
    <row r="152" spans="1:2" x14ac:dyDescent="0.3">
      <c r="A152" s="22">
        <v>45808</v>
      </c>
      <c r="B152" s="23" t="s">
        <v>231</v>
      </c>
    </row>
    <row r="153" spans="1:2" x14ac:dyDescent="0.3">
      <c r="A153" s="22">
        <v>45809</v>
      </c>
      <c r="B153" s="7" t="s">
        <v>174</v>
      </c>
    </row>
    <row r="154" spans="1:2" x14ac:dyDescent="0.3">
      <c r="A154" s="22">
        <v>45810</v>
      </c>
      <c r="B154" s="23" t="s">
        <v>225</v>
      </c>
    </row>
    <row r="155" spans="1:2" x14ac:dyDescent="0.3">
      <c r="A155" s="22">
        <v>45811</v>
      </c>
      <c r="B155" s="7" t="s">
        <v>224</v>
      </c>
    </row>
    <row r="156" spans="1:2" x14ac:dyDescent="0.3">
      <c r="A156" s="22">
        <v>45812</v>
      </c>
      <c r="B156" s="23" t="s">
        <v>226</v>
      </c>
    </row>
    <row r="157" spans="1:2" x14ac:dyDescent="0.3">
      <c r="A157" s="22">
        <v>45813</v>
      </c>
      <c r="B157" s="7" t="s">
        <v>228</v>
      </c>
    </row>
    <row r="158" spans="1:2" x14ac:dyDescent="0.3">
      <c r="A158" s="22">
        <v>45814</v>
      </c>
      <c r="B158" s="23" t="s">
        <v>230</v>
      </c>
    </row>
    <row r="159" spans="1:2" x14ac:dyDescent="0.3">
      <c r="A159" s="22">
        <v>45815</v>
      </c>
      <c r="B159" s="7" t="s">
        <v>231</v>
      </c>
    </row>
    <row r="160" spans="1:2" x14ac:dyDescent="0.3">
      <c r="A160" s="22">
        <v>45816</v>
      </c>
      <c r="B160" s="23" t="s">
        <v>174</v>
      </c>
    </row>
    <row r="161" spans="1:2" x14ac:dyDescent="0.3">
      <c r="A161" s="22">
        <v>45817</v>
      </c>
      <c r="B161" s="7" t="s">
        <v>225</v>
      </c>
    </row>
    <row r="162" spans="1:2" x14ac:dyDescent="0.3">
      <c r="A162" s="22">
        <v>45818</v>
      </c>
      <c r="B162" s="23" t="s">
        <v>224</v>
      </c>
    </row>
    <row r="163" spans="1:2" x14ac:dyDescent="0.3">
      <c r="A163" s="22">
        <v>45819</v>
      </c>
      <c r="B163" s="7" t="s">
        <v>226</v>
      </c>
    </row>
    <row r="164" spans="1:2" x14ac:dyDescent="0.3">
      <c r="A164" s="22">
        <v>45820</v>
      </c>
      <c r="B164" s="23" t="s">
        <v>228</v>
      </c>
    </row>
    <row r="165" spans="1:2" x14ac:dyDescent="0.3">
      <c r="A165" s="22">
        <v>45821</v>
      </c>
      <c r="B165" s="7" t="s">
        <v>230</v>
      </c>
    </row>
    <row r="166" spans="1:2" x14ac:dyDescent="0.3">
      <c r="A166" s="22">
        <v>45822</v>
      </c>
      <c r="B166" s="23" t="s">
        <v>231</v>
      </c>
    </row>
    <row r="167" spans="1:2" x14ac:dyDescent="0.3">
      <c r="A167" s="22">
        <v>45823</v>
      </c>
      <c r="B167" s="7" t="s">
        <v>174</v>
      </c>
    </row>
    <row r="168" spans="1:2" x14ac:dyDescent="0.3">
      <c r="A168" s="22">
        <v>45824</v>
      </c>
      <c r="B168" s="23" t="s">
        <v>225</v>
      </c>
    </row>
    <row r="169" spans="1:2" x14ac:dyDescent="0.3">
      <c r="A169" s="22">
        <v>45825</v>
      </c>
      <c r="B169" s="7" t="s">
        <v>224</v>
      </c>
    </row>
    <row r="170" spans="1:2" x14ac:dyDescent="0.3">
      <c r="A170" s="22">
        <v>45826</v>
      </c>
      <c r="B170" s="23" t="s">
        <v>226</v>
      </c>
    </row>
    <row r="171" spans="1:2" x14ac:dyDescent="0.3">
      <c r="A171" s="22">
        <v>45827</v>
      </c>
      <c r="B171" s="7" t="s">
        <v>228</v>
      </c>
    </row>
    <row r="172" spans="1:2" x14ac:dyDescent="0.3">
      <c r="A172" s="22">
        <v>45828</v>
      </c>
      <c r="B172" s="23" t="s">
        <v>230</v>
      </c>
    </row>
    <row r="173" spans="1:2" x14ac:dyDescent="0.3">
      <c r="A173" s="22">
        <v>45829</v>
      </c>
      <c r="B173" s="7" t="s">
        <v>231</v>
      </c>
    </row>
    <row r="174" spans="1:2" x14ac:dyDescent="0.3">
      <c r="A174" s="22">
        <v>45830</v>
      </c>
      <c r="B174" s="23" t="s">
        <v>174</v>
      </c>
    </row>
    <row r="175" spans="1:2" x14ac:dyDescent="0.3">
      <c r="A175" s="22">
        <v>45831</v>
      </c>
      <c r="B175" s="7" t="s">
        <v>225</v>
      </c>
    </row>
    <row r="176" spans="1:2" x14ac:dyDescent="0.3">
      <c r="A176" s="22">
        <v>45832</v>
      </c>
      <c r="B176" s="23" t="s">
        <v>224</v>
      </c>
    </row>
    <row r="177" spans="1:2" x14ac:dyDescent="0.3">
      <c r="A177" s="22">
        <v>45833</v>
      </c>
      <c r="B177" s="7" t="s">
        <v>226</v>
      </c>
    </row>
    <row r="178" spans="1:2" x14ac:dyDescent="0.3">
      <c r="A178" s="22">
        <v>45834</v>
      </c>
      <c r="B178" s="23" t="s">
        <v>228</v>
      </c>
    </row>
    <row r="179" spans="1:2" x14ac:dyDescent="0.3">
      <c r="A179" s="22">
        <v>45835</v>
      </c>
      <c r="B179" s="7" t="s">
        <v>230</v>
      </c>
    </row>
    <row r="180" spans="1:2" x14ac:dyDescent="0.3">
      <c r="A180" s="22">
        <v>45836</v>
      </c>
      <c r="B180" s="23" t="s">
        <v>231</v>
      </c>
    </row>
    <row r="181" spans="1:2" x14ac:dyDescent="0.3">
      <c r="A181" s="22">
        <v>45837</v>
      </c>
      <c r="B181" s="7" t="s">
        <v>174</v>
      </c>
    </row>
    <row r="182" spans="1:2" x14ac:dyDescent="0.3">
      <c r="A182" s="22">
        <v>45838</v>
      </c>
      <c r="B182" s="23" t="s">
        <v>225</v>
      </c>
    </row>
    <row r="183" spans="1:2" x14ac:dyDescent="0.3">
      <c r="A183" s="22">
        <v>45839</v>
      </c>
      <c r="B183" s="7" t="s">
        <v>224</v>
      </c>
    </row>
    <row r="184" spans="1:2" x14ac:dyDescent="0.3">
      <c r="A184" s="22">
        <v>45840</v>
      </c>
      <c r="B184" s="23" t="s">
        <v>226</v>
      </c>
    </row>
    <row r="185" spans="1:2" x14ac:dyDescent="0.3">
      <c r="A185" s="22">
        <v>45841</v>
      </c>
      <c r="B185" s="7" t="s">
        <v>228</v>
      </c>
    </row>
    <row r="186" spans="1:2" x14ac:dyDescent="0.3">
      <c r="A186" s="22">
        <v>45842</v>
      </c>
      <c r="B186" s="23" t="s">
        <v>230</v>
      </c>
    </row>
    <row r="187" spans="1:2" x14ac:dyDescent="0.3">
      <c r="A187" s="22">
        <v>45843</v>
      </c>
      <c r="B187" s="7" t="s">
        <v>231</v>
      </c>
    </row>
    <row r="188" spans="1:2" x14ac:dyDescent="0.3">
      <c r="A188" s="22">
        <v>45844</v>
      </c>
      <c r="B188" s="23" t="s">
        <v>174</v>
      </c>
    </row>
    <row r="189" spans="1:2" x14ac:dyDescent="0.3">
      <c r="A189" s="22">
        <v>45845</v>
      </c>
      <c r="B189" s="7" t="s">
        <v>225</v>
      </c>
    </row>
    <row r="190" spans="1:2" x14ac:dyDescent="0.3">
      <c r="A190" s="22">
        <v>45846</v>
      </c>
      <c r="B190" s="23" t="s">
        <v>224</v>
      </c>
    </row>
    <row r="191" spans="1:2" x14ac:dyDescent="0.3">
      <c r="A191" s="22">
        <v>45847</v>
      </c>
      <c r="B191" s="7" t="s">
        <v>226</v>
      </c>
    </row>
    <row r="192" spans="1:2" x14ac:dyDescent="0.3">
      <c r="A192" s="22">
        <v>45848</v>
      </c>
      <c r="B192" s="23" t="s">
        <v>228</v>
      </c>
    </row>
    <row r="193" spans="1:2" x14ac:dyDescent="0.3">
      <c r="A193" s="22">
        <v>45849</v>
      </c>
      <c r="B193" s="7" t="s">
        <v>230</v>
      </c>
    </row>
    <row r="194" spans="1:2" x14ac:dyDescent="0.3">
      <c r="A194" s="22">
        <v>45850</v>
      </c>
      <c r="B194" s="23" t="s">
        <v>231</v>
      </c>
    </row>
    <row r="195" spans="1:2" x14ac:dyDescent="0.3">
      <c r="A195" s="22">
        <v>45851</v>
      </c>
      <c r="B195" s="7" t="s">
        <v>174</v>
      </c>
    </row>
    <row r="196" spans="1:2" x14ac:dyDescent="0.3">
      <c r="A196" s="22">
        <v>45852</v>
      </c>
      <c r="B196" s="23" t="s">
        <v>225</v>
      </c>
    </row>
    <row r="197" spans="1:2" x14ac:dyDescent="0.3">
      <c r="A197" s="22">
        <v>45853</v>
      </c>
      <c r="B197" s="7" t="s">
        <v>224</v>
      </c>
    </row>
    <row r="198" spans="1:2" x14ac:dyDescent="0.3">
      <c r="A198" s="22">
        <v>45854</v>
      </c>
      <c r="B198" s="23" t="s">
        <v>226</v>
      </c>
    </row>
    <row r="199" spans="1:2" x14ac:dyDescent="0.3">
      <c r="A199" s="22">
        <v>45855</v>
      </c>
      <c r="B199" s="7" t="s">
        <v>228</v>
      </c>
    </row>
    <row r="200" spans="1:2" x14ac:dyDescent="0.3">
      <c r="A200" s="22">
        <v>45856</v>
      </c>
      <c r="B200" s="23" t="s">
        <v>230</v>
      </c>
    </row>
    <row r="201" spans="1:2" x14ac:dyDescent="0.3">
      <c r="A201" s="22">
        <v>45857</v>
      </c>
      <c r="B201" s="7" t="s">
        <v>231</v>
      </c>
    </row>
    <row r="202" spans="1:2" x14ac:dyDescent="0.3">
      <c r="A202" s="22">
        <v>45858</v>
      </c>
      <c r="B202" s="23" t="s">
        <v>174</v>
      </c>
    </row>
    <row r="203" spans="1:2" x14ac:dyDescent="0.3">
      <c r="A203" s="22">
        <v>45859</v>
      </c>
      <c r="B203" s="7" t="s">
        <v>225</v>
      </c>
    </row>
    <row r="204" spans="1:2" x14ac:dyDescent="0.3">
      <c r="A204" s="22">
        <v>45860</v>
      </c>
      <c r="B204" s="23" t="s">
        <v>224</v>
      </c>
    </row>
    <row r="205" spans="1:2" x14ac:dyDescent="0.3">
      <c r="A205" s="22">
        <v>45861</v>
      </c>
      <c r="B205" s="7" t="s">
        <v>226</v>
      </c>
    </row>
    <row r="206" spans="1:2" x14ac:dyDescent="0.3">
      <c r="A206" s="22">
        <v>45862</v>
      </c>
      <c r="B206" s="23" t="s">
        <v>228</v>
      </c>
    </row>
    <row r="207" spans="1:2" x14ac:dyDescent="0.3">
      <c r="A207" s="22">
        <v>45863</v>
      </c>
      <c r="B207" s="7" t="s">
        <v>230</v>
      </c>
    </row>
    <row r="208" spans="1:2" x14ac:dyDescent="0.3">
      <c r="A208" s="22">
        <v>45864</v>
      </c>
      <c r="B208" s="23" t="s">
        <v>231</v>
      </c>
    </row>
    <row r="209" spans="1:2" x14ac:dyDescent="0.3">
      <c r="A209" s="22">
        <v>45865</v>
      </c>
      <c r="B209" s="7" t="s">
        <v>174</v>
      </c>
    </row>
    <row r="210" spans="1:2" x14ac:dyDescent="0.3">
      <c r="A210" s="22">
        <v>45866</v>
      </c>
      <c r="B210" s="23" t="s">
        <v>225</v>
      </c>
    </row>
    <row r="211" spans="1:2" x14ac:dyDescent="0.3">
      <c r="A211" s="22">
        <v>45867</v>
      </c>
      <c r="B211" s="7" t="s">
        <v>224</v>
      </c>
    </row>
    <row r="212" spans="1:2" x14ac:dyDescent="0.3">
      <c r="A212" s="22">
        <v>45868</v>
      </c>
      <c r="B212" s="23" t="s">
        <v>226</v>
      </c>
    </row>
    <row r="213" spans="1:2" x14ac:dyDescent="0.3">
      <c r="A213" s="22">
        <v>45869</v>
      </c>
      <c r="B213" s="7" t="s">
        <v>228</v>
      </c>
    </row>
    <row r="214" spans="1:2" x14ac:dyDescent="0.3">
      <c r="A214" s="22">
        <v>45870</v>
      </c>
      <c r="B214" s="23" t="s">
        <v>230</v>
      </c>
    </row>
    <row r="215" spans="1:2" x14ac:dyDescent="0.3">
      <c r="A215" s="22">
        <v>45871</v>
      </c>
      <c r="B215" s="7" t="s">
        <v>231</v>
      </c>
    </row>
    <row r="216" spans="1:2" x14ac:dyDescent="0.3">
      <c r="A216" s="22">
        <v>45872</v>
      </c>
      <c r="B216" s="23" t="s">
        <v>174</v>
      </c>
    </row>
    <row r="217" spans="1:2" x14ac:dyDescent="0.3">
      <c r="A217" s="22">
        <v>45873</v>
      </c>
      <c r="B217" s="7" t="s">
        <v>225</v>
      </c>
    </row>
    <row r="218" spans="1:2" x14ac:dyDescent="0.3">
      <c r="A218" s="22">
        <v>45874</v>
      </c>
      <c r="B218" s="23" t="s">
        <v>224</v>
      </c>
    </row>
    <row r="219" spans="1:2" x14ac:dyDescent="0.3">
      <c r="A219" s="22">
        <v>45875</v>
      </c>
      <c r="B219" s="7" t="s">
        <v>226</v>
      </c>
    </row>
    <row r="220" spans="1:2" x14ac:dyDescent="0.3">
      <c r="A220" s="22">
        <v>45876</v>
      </c>
      <c r="B220" s="23" t="s">
        <v>228</v>
      </c>
    </row>
    <row r="221" spans="1:2" x14ac:dyDescent="0.3">
      <c r="A221" s="22">
        <v>45877</v>
      </c>
      <c r="B221" s="7" t="s">
        <v>230</v>
      </c>
    </row>
    <row r="222" spans="1:2" x14ac:dyDescent="0.3">
      <c r="A222" s="22">
        <v>45878</v>
      </c>
      <c r="B222" s="23" t="s">
        <v>231</v>
      </c>
    </row>
    <row r="223" spans="1:2" x14ac:dyDescent="0.3">
      <c r="A223" s="22">
        <v>45879</v>
      </c>
      <c r="B223" s="7" t="s">
        <v>174</v>
      </c>
    </row>
    <row r="224" spans="1:2" x14ac:dyDescent="0.3">
      <c r="A224" s="22">
        <v>45880</v>
      </c>
      <c r="B224" s="23" t="s">
        <v>225</v>
      </c>
    </row>
    <row r="225" spans="1:2" x14ac:dyDescent="0.3">
      <c r="A225" s="22">
        <v>45881</v>
      </c>
      <c r="B225" s="7" t="s">
        <v>224</v>
      </c>
    </row>
    <row r="226" spans="1:2" x14ac:dyDescent="0.3">
      <c r="A226" s="22">
        <v>45882</v>
      </c>
      <c r="B226" s="23" t="s">
        <v>226</v>
      </c>
    </row>
    <row r="227" spans="1:2" x14ac:dyDescent="0.3">
      <c r="A227" s="22">
        <v>45883</v>
      </c>
      <c r="B227" s="7" t="s">
        <v>228</v>
      </c>
    </row>
    <row r="228" spans="1:2" x14ac:dyDescent="0.3">
      <c r="A228" s="22">
        <v>45884</v>
      </c>
      <c r="B228" s="23" t="s">
        <v>230</v>
      </c>
    </row>
    <row r="229" spans="1:2" x14ac:dyDescent="0.3">
      <c r="A229" s="22">
        <v>45885</v>
      </c>
      <c r="B229" s="7" t="s">
        <v>231</v>
      </c>
    </row>
    <row r="230" spans="1:2" x14ac:dyDescent="0.3">
      <c r="A230" s="22">
        <v>45886</v>
      </c>
      <c r="B230" s="23" t="s">
        <v>174</v>
      </c>
    </row>
    <row r="231" spans="1:2" x14ac:dyDescent="0.3">
      <c r="A231" s="22">
        <v>45887</v>
      </c>
      <c r="B231" s="7" t="s">
        <v>225</v>
      </c>
    </row>
    <row r="232" spans="1:2" x14ac:dyDescent="0.3">
      <c r="A232" s="22">
        <v>45888</v>
      </c>
      <c r="B232" s="23" t="s">
        <v>224</v>
      </c>
    </row>
    <row r="233" spans="1:2" x14ac:dyDescent="0.3">
      <c r="A233" s="22">
        <v>45889</v>
      </c>
      <c r="B233" s="7" t="s">
        <v>226</v>
      </c>
    </row>
    <row r="234" spans="1:2" x14ac:dyDescent="0.3">
      <c r="A234" s="22">
        <v>45890</v>
      </c>
      <c r="B234" s="23" t="s">
        <v>228</v>
      </c>
    </row>
    <row r="235" spans="1:2" x14ac:dyDescent="0.3">
      <c r="A235" s="22">
        <v>45891</v>
      </c>
      <c r="B235" s="7" t="s">
        <v>230</v>
      </c>
    </row>
    <row r="236" spans="1:2" x14ac:dyDescent="0.3">
      <c r="A236" s="22">
        <v>45892</v>
      </c>
      <c r="B236" s="23" t="s">
        <v>231</v>
      </c>
    </row>
    <row r="237" spans="1:2" x14ac:dyDescent="0.3">
      <c r="A237" s="22">
        <v>45893</v>
      </c>
      <c r="B237" s="7" t="s">
        <v>174</v>
      </c>
    </row>
    <row r="238" spans="1:2" x14ac:dyDescent="0.3">
      <c r="A238" s="22">
        <v>45894</v>
      </c>
      <c r="B238" s="23" t="s">
        <v>225</v>
      </c>
    </row>
    <row r="239" spans="1:2" x14ac:dyDescent="0.3">
      <c r="A239" s="22">
        <v>45895</v>
      </c>
      <c r="B239" s="7" t="s">
        <v>224</v>
      </c>
    </row>
    <row r="240" spans="1:2" x14ac:dyDescent="0.3">
      <c r="A240" s="22">
        <v>45896</v>
      </c>
      <c r="B240" s="23" t="s">
        <v>226</v>
      </c>
    </row>
    <row r="241" spans="1:2" x14ac:dyDescent="0.3">
      <c r="A241" s="22">
        <v>45897</v>
      </c>
      <c r="B241" s="7" t="s">
        <v>228</v>
      </c>
    </row>
    <row r="242" spans="1:2" x14ac:dyDescent="0.3">
      <c r="A242" s="22">
        <v>45898</v>
      </c>
      <c r="B242" s="23" t="s">
        <v>230</v>
      </c>
    </row>
    <row r="243" spans="1:2" x14ac:dyDescent="0.3">
      <c r="A243" s="22">
        <v>45899</v>
      </c>
      <c r="B243" s="7" t="s">
        <v>231</v>
      </c>
    </row>
    <row r="244" spans="1:2" x14ac:dyDescent="0.3">
      <c r="A244" s="22">
        <v>45900</v>
      </c>
      <c r="B244" s="23" t="s">
        <v>174</v>
      </c>
    </row>
    <row r="245" spans="1:2" x14ac:dyDescent="0.3">
      <c r="A245" s="22">
        <v>45901</v>
      </c>
      <c r="B245" s="7" t="s">
        <v>225</v>
      </c>
    </row>
    <row r="246" spans="1:2" x14ac:dyDescent="0.3">
      <c r="A246" s="22">
        <v>45902</v>
      </c>
      <c r="B246" s="23" t="s">
        <v>224</v>
      </c>
    </row>
    <row r="247" spans="1:2" x14ac:dyDescent="0.3">
      <c r="A247" s="22">
        <v>45903</v>
      </c>
      <c r="B247" s="7" t="s">
        <v>226</v>
      </c>
    </row>
    <row r="248" spans="1:2" x14ac:dyDescent="0.3">
      <c r="A248" s="22">
        <v>45904</v>
      </c>
      <c r="B248" s="23" t="s">
        <v>228</v>
      </c>
    </row>
    <row r="249" spans="1:2" x14ac:dyDescent="0.3">
      <c r="A249" s="22">
        <v>45905</v>
      </c>
      <c r="B249" s="7" t="s">
        <v>230</v>
      </c>
    </row>
    <row r="250" spans="1:2" x14ac:dyDescent="0.3">
      <c r="A250" s="22">
        <v>45906</v>
      </c>
      <c r="B250" s="23" t="s">
        <v>231</v>
      </c>
    </row>
    <row r="251" spans="1:2" x14ac:dyDescent="0.3">
      <c r="A251" s="22">
        <v>45907</v>
      </c>
      <c r="B251" s="7" t="s">
        <v>174</v>
      </c>
    </row>
    <row r="252" spans="1:2" x14ac:dyDescent="0.3">
      <c r="A252" s="22">
        <v>45908</v>
      </c>
      <c r="B252" s="23" t="s">
        <v>225</v>
      </c>
    </row>
    <row r="253" spans="1:2" x14ac:dyDescent="0.3">
      <c r="A253" s="22">
        <v>45909</v>
      </c>
      <c r="B253" s="7" t="s">
        <v>224</v>
      </c>
    </row>
    <row r="254" spans="1:2" x14ac:dyDescent="0.3">
      <c r="A254" s="22">
        <v>45910</v>
      </c>
      <c r="B254" s="23" t="s">
        <v>226</v>
      </c>
    </row>
    <row r="255" spans="1:2" x14ac:dyDescent="0.3">
      <c r="A255" s="22">
        <v>45911</v>
      </c>
      <c r="B255" s="7" t="s">
        <v>228</v>
      </c>
    </row>
    <row r="256" spans="1:2" x14ac:dyDescent="0.3">
      <c r="A256" s="22">
        <v>45912</v>
      </c>
      <c r="B256" s="23" t="s">
        <v>230</v>
      </c>
    </row>
    <row r="257" spans="1:2" x14ac:dyDescent="0.3">
      <c r="A257" s="22">
        <v>45913</v>
      </c>
      <c r="B257" s="7" t="s">
        <v>231</v>
      </c>
    </row>
    <row r="258" spans="1:2" x14ac:dyDescent="0.3">
      <c r="A258" s="22">
        <v>45914</v>
      </c>
      <c r="B258" s="23" t="s">
        <v>174</v>
      </c>
    </row>
    <row r="259" spans="1:2" x14ac:dyDescent="0.3">
      <c r="A259" s="22">
        <v>45915</v>
      </c>
      <c r="B259" s="7" t="s">
        <v>225</v>
      </c>
    </row>
    <row r="260" spans="1:2" x14ac:dyDescent="0.3">
      <c r="A260" s="22">
        <v>45916</v>
      </c>
      <c r="B260" s="23" t="s">
        <v>224</v>
      </c>
    </row>
    <row r="261" spans="1:2" x14ac:dyDescent="0.3">
      <c r="A261" s="22">
        <v>45917</v>
      </c>
      <c r="B261" s="7" t="s">
        <v>226</v>
      </c>
    </row>
    <row r="262" spans="1:2" x14ac:dyDescent="0.3">
      <c r="A262" s="22">
        <v>45918</v>
      </c>
      <c r="B262" s="23" t="s">
        <v>228</v>
      </c>
    </row>
    <row r="263" spans="1:2" x14ac:dyDescent="0.3">
      <c r="A263" s="22">
        <v>45919</v>
      </c>
      <c r="B263" s="7" t="s">
        <v>230</v>
      </c>
    </row>
    <row r="264" spans="1:2" x14ac:dyDescent="0.3">
      <c r="A264" s="22">
        <v>45920</v>
      </c>
      <c r="B264" s="23" t="s">
        <v>231</v>
      </c>
    </row>
    <row r="265" spans="1:2" x14ac:dyDescent="0.3">
      <c r="A265" s="22">
        <v>45921</v>
      </c>
      <c r="B265" s="7" t="s">
        <v>174</v>
      </c>
    </row>
    <row r="266" spans="1:2" x14ac:dyDescent="0.3">
      <c r="A266" s="22">
        <v>45922</v>
      </c>
      <c r="B266" s="23" t="s">
        <v>225</v>
      </c>
    </row>
    <row r="267" spans="1:2" x14ac:dyDescent="0.3">
      <c r="A267" s="22">
        <v>45923</v>
      </c>
      <c r="B267" s="7" t="s">
        <v>224</v>
      </c>
    </row>
    <row r="268" spans="1:2" x14ac:dyDescent="0.3">
      <c r="A268" s="22">
        <v>45924</v>
      </c>
      <c r="B268" s="23" t="s">
        <v>226</v>
      </c>
    </row>
    <row r="269" spans="1:2" x14ac:dyDescent="0.3">
      <c r="A269" s="22">
        <v>45925</v>
      </c>
      <c r="B269" s="7" t="s">
        <v>228</v>
      </c>
    </row>
    <row r="270" spans="1:2" x14ac:dyDescent="0.3">
      <c r="A270" s="22">
        <v>45926</v>
      </c>
      <c r="B270" s="23" t="s">
        <v>230</v>
      </c>
    </row>
    <row r="271" spans="1:2" x14ac:dyDescent="0.3">
      <c r="A271" s="22">
        <v>45927</v>
      </c>
      <c r="B271" s="7" t="s">
        <v>231</v>
      </c>
    </row>
    <row r="272" spans="1:2" x14ac:dyDescent="0.3">
      <c r="A272" s="22">
        <v>45928</v>
      </c>
      <c r="B272" s="23" t="s">
        <v>174</v>
      </c>
    </row>
    <row r="273" spans="1:2" x14ac:dyDescent="0.3">
      <c r="A273" s="22">
        <v>45929</v>
      </c>
      <c r="B273" s="7" t="s">
        <v>225</v>
      </c>
    </row>
    <row r="274" spans="1:2" x14ac:dyDescent="0.3">
      <c r="A274" s="22">
        <v>45930</v>
      </c>
      <c r="B274" s="23" t="s">
        <v>224</v>
      </c>
    </row>
    <row r="275" spans="1:2" x14ac:dyDescent="0.3">
      <c r="A275" s="22">
        <v>45931</v>
      </c>
      <c r="B275" s="7" t="s">
        <v>226</v>
      </c>
    </row>
    <row r="276" spans="1:2" x14ac:dyDescent="0.3">
      <c r="A276" s="22">
        <v>45932</v>
      </c>
      <c r="B276" s="23" t="s">
        <v>228</v>
      </c>
    </row>
    <row r="277" spans="1:2" x14ac:dyDescent="0.3">
      <c r="A277" s="22">
        <v>45933</v>
      </c>
      <c r="B277" s="7" t="s">
        <v>230</v>
      </c>
    </row>
    <row r="278" spans="1:2" x14ac:dyDescent="0.3">
      <c r="A278" s="22">
        <v>45934</v>
      </c>
      <c r="B278" s="23" t="s">
        <v>231</v>
      </c>
    </row>
    <row r="279" spans="1:2" x14ac:dyDescent="0.3">
      <c r="A279" s="22">
        <v>45935</v>
      </c>
      <c r="B279" s="7" t="s">
        <v>174</v>
      </c>
    </row>
    <row r="280" spans="1:2" x14ac:dyDescent="0.3">
      <c r="A280" s="22">
        <v>45936</v>
      </c>
      <c r="B280" s="23" t="s">
        <v>225</v>
      </c>
    </row>
    <row r="281" spans="1:2" x14ac:dyDescent="0.3">
      <c r="A281" s="22">
        <v>45937</v>
      </c>
      <c r="B281" s="7" t="s">
        <v>224</v>
      </c>
    </row>
    <row r="282" spans="1:2" x14ac:dyDescent="0.3">
      <c r="A282" s="22">
        <v>45938</v>
      </c>
      <c r="B282" s="23" t="s">
        <v>226</v>
      </c>
    </row>
    <row r="283" spans="1:2" x14ac:dyDescent="0.3">
      <c r="A283" s="22">
        <v>45939</v>
      </c>
      <c r="B283" s="7" t="s">
        <v>228</v>
      </c>
    </row>
    <row r="284" spans="1:2" x14ac:dyDescent="0.3">
      <c r="A284" s="22">
        <v>45940</v>
      </c>
      <c r="B284" s="23" t="s">
        <v>230</v>
      </c>
    </row>
    <row r="285" spans="1:2" x14ac:dyDescent="0.3">
      <c r="A285" s="22">
        <v>45941</v>
      </c>
      <c r="B285" s="7" t="s">
        <v>231</v>
      </c>
    </row>
    <row r="286" spans="1:2" x14ac:dyDescent="0.3">
      <c r="A286" s="22">
        <v>45942</v>
      </c>
      <c r="B286" s="23" t="s">
        <v>174</v>
      </c>
    </row>
    <row r="287" spans="1:2" x14ac:dyDescent="0.3">
      <c r="A287" s="22">
        <v>45943</v>
      </c>
      <c r="B287" s="7" t="s">
        <v>225</v>
      </c>
    </row>
    <row r="288" spans="1:2" x14ac:dyDescent="0.3">
      <c r="A288" s="22">
        <v>45944</v>
      </c>
      <c r="B288" s="23" t="s">
        <v>224</v>
      </c>
    </row>
    <row r="289" spans="1:2" x14ac:dyDescent="0.3">
      <c r="A289" s="22">
        <v>45945</v>
      </c>
      <c r="B289" s="7" t="s">
        <v>226</v>
      </c>
    </row>
    <row r="290" spans="1:2" x14ac:dyDescent="0.3">
      <c r="A290" s="22">
        <v>45946</v>
      </c>
      <c r="B290" s="23" t="s">
        <v>228</v>
      </c>
    </row>
    <row r="291" spans="1:2" x14ac:dyDescent="0.3">
      <c r="A291" s="22">
        <v>45947</v>
      </c>
      <c r="B291" s="7" t="s">
        <v>230</v>
      </c>
    </row>
    <row r="292" spans="1:2" x14ac:dyDescent="0.3">
      <c r="A292" s="22">
        <v>45948</v>
      </c>
      <c r="B292" s="23" t="s">
        <v>231</v>
      </c>
    </row>
    <row r="293" spans="1:2" x14ac:dyDescent="0.3">
      <c r="A293" s="22">
        <v>45949</v>
      </c>
      <c r="B293" s="7" t="s">
        <v>174</v>
      </c>
    </row>
    <row r="294" spans="1:2" x14ac:dyDescent="0.3">
      <c r="A294" s="22">
        <v>45950</v>
      </c>
      <c r="B294" s="23" t="s">
        <v>225</v>
      </c>
    </row>
    <row r="295" spans="1:2" x14ac:dyDescent="0.3">
      <c r="A295" s="22">
        <v>45951</v>
      </c>
      <c r="B295" s="7" t="s">
        <v>224</v>
      </c>
    </row>
    <row r="296" spans="1:2" x14ac:dyDescent="0.3">
      <c r="A296" s="22">
        <v>45952</v>
      </c>
      <c r="B296" s="23" t="s">
        <v>226</v>
      </c>
    </row>
    <row r="297" spans="1:2" x14ac:dyDescent="0.3">
      <c r="A297" s="22">
        <v>45953</v>
      </c>
      <c r="B297" s="7" t="s">
        <v>228</v>
      </c>
    </row>
    <row r="298" spans="1:2" x14ac:dyDescent="0.3">
      <c r="A298" s="22">
        <v>45954</v>
      </c>
      <c r="B298" s="23" t="s">
        <v>230</v>
      </c>
    </row>
    <row r="299" spans="1:2" x14ac:dyDescent="0.3">
      <c r="A299" s="22">
        <v>45955</v>
      </c>
      <c r="B299" s="7" t="s">
        <v>231</v>
      </c>
    </row>
    <row r="300" spans="1:2" x14ac:dyDescent="0.3">
      <c r="A300" s="22">
        <v>45956</v>
      </c>
      <c r="B300" s="23" t="s">
        <v>174</v>
      </c>
    </row>
    <row r="301" spans="1:2" x14ac:dyDescent="0.3">
      <c r="A301" s="22">
        <v>45957</v>
      </c>
      <c r="B301" s="7" t="s">
        <v>225</v>
      </c>
    </row>
    <row r="302" spans="1:2" x14ac:dyDescent="0.3">
      <c r="A302" s="22">
        <v>45958</v>
      </c>
      <c r="B302" s="23" t="s">
        <v>224</v>
      </c>
    </row>
    <row r="303" spans="1:2" x14ac:dyDescent="0.3">
      <c r="A303" s="22">
        <v>45959</v>
      </c>
      <c r="B303" s="7" t="s">
        <v>226</v>
      </c>
    </row>
    <row r="304" spans="1:2" x14ac:dyDescent="0.3">
      <c r="A304" s="22">
        <v>45960</v>
      </c>
      <c r="B304" s="23" t="s">
        <v>228</v>
      </c>
    </row>
    <row r="305" spans="1:2" x14ac:dyDescent="0.3">
      <c r="A305" s="22">
        <v>45961</v>
      </c>
      <c r="B305" s="7" t="s">
        <v>230</v>
      </c>
    </row>
    <row r="306" spans="1:2" x14ac:dyDescent="0.3">
      <c r="A306" s="22">
        <v>45962</v>
      </c>
      <c r="B306" s="23" t="s">
        <v>231</v>
      </c>
    </row>
    <row r="307" spans="1:2" x14ac:dyDescent="0.3">
      <c r="A307" s="22">
        <v>45963</v>
      </c>
      <c r="B307" s="7" t="s">
        <v>174</v>
      </c>
    </row>
    <row r="308" spans="1:2" x14ac:dyDescent="0.3">
      <c r="A308" s="22">
        <v>45964</v>
      </c>
      <c r="B308" s="23" t="s">
        <v>225</v>
      </c>
    </row>
    <row r="309" spans="1:2" x14ac:dyDescent="0.3">
      <c r="A309" s="22">
        <v>45965</v>
      </c>
      <c r="B309" s="7" t="s">
        <v>224</v>
      </c>
    </row>
    <row r="310" spans="1:2" x14ac:dyDescent="0.3">
      <c r="A310" s="22">
        <v>45966</v>
      </c>
      <c r="B310" s="23" t="s">
        <v>226</v>
      </c>
    </row>
    <row r="311" spans="1:2" x14ac:dyDescent="0.3">
      <c r="A311" s="22">
        <v>45967</v>
      </c>
      <c r="B311" s="7" t="s">
        <v>228</v>
      </c>
    </row>
    <row r="312" spans="1:2" x14ac:dyDescent="0.3">
      <c r="A312" s="22">
        <v>45968</v>
      </c>
      <c r="B312" s="23" t="s">
        <v>230</v>
      </c>
    </row>
    <row r="313" spans="1:2" x14ac:dyDescent="0.3">
      <c r="A313" s="22">
        <v>45969</v>
      </c>
      <c r="B313" s="7" t="s">
        <v>231</v>
      </c>
    </row>
    <row r="314" spans="1:2" x14ac:dyDescent="0.3">
      <c r="A314" s="22">
        <v>45970</v>
      </c>
      <c r="B314" s="23" t="s">
        <v>174</v>
      </c>
    </row>
    <row r="315" spans="1:2" x14ac:dyDescent="0.3">
      <c r="A315" s="22">
        <v>45971</v>
      </c>
      <c r="B315" s="7" t="s">
        <v>225</v>
      </c>
    </row>
    <row r="316" spans="1:2" x14ac:dyDescent="0.3">
      <c r="A316" s="22">
        <v>45972</v>
      </c>
      <c r="B316" s="23" t="s">
        <v>224</v>
      </c>
    </row>
    <row r="317" spans="1:2" x14ac:dyDescent="0.3">
      <c r="A317" s="22">
        <v>45973</v>
      </c>
      <c r="B317" s="7" t="s">
        <v>226</v>
      </c>
    </row>
    <row r="318" spans="1:2" x14ac:dyDescent="0.3">
      <c r="A318" s="22">
        <v>45974</v>
      </c>
      <c r="B318" s="23" t="s">
        <v>228</v>
      </c>
    </row>
    <row r="319" spans="1:2" x14ac:dyDescent="0.3">
      <c r="A319" s="22">
        <v>45975</v>
      </c>
      <c r="B319" s="7" t="s">
        <v>230</v>
      </c>
    </row>
    <row r="320" spans="1:2" x14ac:dyDescent="0.3">
      <c r="A320" s="22">
        <v>45976</v>
      </c>
      <c r="B320" s="23" t="s">
        <v>231</v>
      </c>
    </row>
    <row r="321" spans="1:2" x14ac:dyDescent="0.3">
      <c r="A321" s="22">
        <v>45977</v>
      </c>
      <c r="B321" s="7" t="s">
        <v>174</v>
      </c>
    </row>
    <row r="322" spans="1:2" x14ac:dyDescent="0.3">
      <c r="A322" s="22">
        <v>45978</v>
      </c>
      <c r="B322" s="23" t="s">
        <v>225</v>
      </c>
    </row>
    <row r="323" spans="1:2" x14ac:dyDescent="0.3">
      <c r="A323" s="22">
        <v>45979</v>
      </c>
      <c r="B323" s="7" t="s">
        <v>224</v>
      </c>
    </row>
    <row r="324" spans="1:2" x14ac:dyDescent="0.3">
      <c r="A324" s="22">
        <v>45980</v>
      </c>
      <c r="B324" s="23" t="s">
        <v>226</v>
      </c>
    </row>
    <row r="325" spans="1:2" x14ac:dyDescent="0.3">
      <c r="A325" s="22">
        <v>45981</v>
      </c>
      <c r="B325" s="7" t="s">
        <v>228</v>
      </c>
    </row>
    <row r="326" spans="1:2" x14ac:dyDescent="0.3">
      <c r="A326" s="22">
        <v>45982</v>
      </c>
      <c r="B326" s="23" t="s">
        <v>230</v>
      </c>
    </row>
    <row r="327" spans="1:2" x14ac:dyDescent="0.3">
      <c r="A327" s="22">
        <v>45983</v>
      </c>
      <c r="B327" s="7" t="s">
        <v>231</v>
      </c>
    </row>
    <row r="328" spans="1:2" x14ac:dyDescent="0.3">
      <c r="A328" s="22">
        <v>45984</v>
      </c>
      <c r="B328" s="23" t="s">
        <v>174</v>
      </c>
    </row>
    <row r="329" spans="1:2" x14ac:dyDescent="0.3">
      <c r="A329" s="22">
        <v>45985</v>
      </c>
      <c r="B329" s="7" t="s">
        <v>225</v>
      </c>
    </row>
    <row r="330" spans="1:2" x14ac:dyDescent="0.3">
      <c r="A330" s="22">
        <v>45986</v>
      </c>
      <c r="B330" s="23" t="s">
        <v>224</v>
      </c>
    </row>
    <row r="331" spans="1:2" x14ac:dyDescent="0.3">
      <c r="A331" s="22">
        <v>45987</v>
      </c>
      <c r="B331" s="7" t="s">
        <v>226</v>
      </c>
    </row>
    <row r="332" spans="1:2" x14ac:dyDescent="0.3">
      <c r="A332" s="22">
        <v>45988</v>
      </c>
      <c r="B332" s="23" t="s">
        <v>228</v>
      </c>
    </row>
    <row r="333" spans="1:2" x14ac:dyDescent="0.3">
      <c r="A333" s="22">
        <v>45989</v>
      </c>
      <c r="B333" s="7" t="s">
        <v>230</v>
      </c>
    </row>
    <row r="334" spans="1:2" x14ac:dyDescent="0.3">
      <c r="A334" s="22">
        <v>45990</v>
      </c>
      <c r="B334" s="23" t="s">
        <v>231</v>
      </c>
    </row>
    <row r="335" spans="1:2" x14ac:dyDescent="0.3">
      <c r="A335" s="22">
        <v>45991</v>
      </c>
      <c r="B335" s="7" t="s">
        <v>174</v>
      </c>
    </row>
    <row r="336" spans="1:2" x14ac:dyDescent="0.3">
      <c r="A336" s="22">
        <v>45992</v>
      </c>
      <c r="B336" s="23" t="s">
        <v>225</v>
      </c>
    </row>
    <row r="337" spans="1:2" x14ac:dyDescent="0.3">
      <c r="A337" s="22">
        <v>45993</v>
      </c>
      <c r="B337" s="7" t="s">
        <v>224</v>
      </c>
    </row>
    <row r="338" spans="1:2" x14ac:dyDescent="0.3">
      <c r="A338" s="22">
        <v>45994</v>
      </c>
      <c r="B338" s="23" t="s">
        <v>226</v>
      </c>
    </row>
    <row r="339" spans="1:2" x14ac:dyDescent="0.3">
      <c r="A339" s="22">
        <v>45995</v>
      </c>
      <c r="B339" s="7" t="s">
        <v>228</v>
      </c>
    </row>
    <row r="340" spans="1:2" x14ac:dyDescent="0.3">
      <c r="A340" s="22">
        <v>45996</v>
      </c>
      <c r="B340" s="23" t="s">
        <v>230</v>
      </c>
    </row>
    <row r="341" spans="1:2" x14ac:dyDescent="0.3">
      <c r="A341" s="22">
        <v>45997</v>
      </c>
      <c r="B341" s="7" t="s">
        <v>231</v>
      </c>
    </row>
    <row r="342" spans="1:2" x14ac:dyDescent="0.3">
      <c r="A342" s="22">
        <v>45998</v>
      </c>
      <c r="B342" s="23" t="s">
        <v>174</v>
      </c>
    </row>
    <row r="343" spans="1:2" x14ac:dyDescent="0.3">
      <c r="A343" s="22">
        <v>45999</v>
      </c>
      <c r="B343" s="7" t="s">
        <v>225</v>
      </c>
    </row>
    <row r="344" spans="1:2" x14ac:dyDescent="0.3">
      <c r="A344" s="22">
        <v>46000</v>
      </c>
      <c r="B344" s="23" t="s">
        <v>224</v>
      </c>
    </row>
    <row r="345" spans="1:2" x14ac:dyDescent="0.3">
      <c r="A345" s="22">
        <v>46001</v>
      </c>
      <c r="B345" s="7" t="s">
        <v>226</v>
      </c>
    </row>
    <row r="346" spans="1:2" x14ac:dyDescent="0.3">
      <c r="A346" s="22">
        <v>46002</v>
      </c>
      <c r="B346" s="23" t="s">
        <v>228</v>
      </c>
    </row>
    <row r="347" spans="1:2" x14ac:dyDescent="0.3">
      <c r="A347" s="22">
        <v>46003</v>
      </c>
      <c r="B347" s="7" t="s">
        <v>230</v>
      </c>
    </row>
    <row r="348" spans="1:2" x14ac:dyDescent="0.3">
      <c r="A348" s="22">
        <v>46004</v>
      </c>
      <c r="B348" s="23" t="s">
        <v>231</v>
      </c>
    </row>
    <row r="349" spans="1:2" x14ac:dyDescent="0.3">
      <c r="A349" s="22">
        <v>46005</v>
      </c>
      <c r="B349" s="7" t="s">
        <v>174</v>
      </c>
    </row>
    <row r="350" spans="1:2" x14ac:dyDescent="0.3">
      <c r="A350" s="22">
        <v>46006</v>
      </c>
      <c r="B350" s="23" t="s">
        <v>225</v>
      </c>
    </row>
    <row r="351" spans="1:2" x14ac:dyDescent="0.3">
      <c r="A351" s="22">
        <v>46007</v>
      </c>
      <c r="B351" s="7" t="s">
        <v>224</v>
      </c>
    </row>
    <row r="352" spans="1:2" x14ac:dyDescent="0.3">
      <c r="A352" s="22">
        <v>46008</v>
      </c>
      <c r="B352" s="23" t="s">
        <v>226</v>
      </c>
    </row>
    <row r="353" spans="1:2" x14ac:dyDescent="0.3">
      <c r="A353" s="22">
        <v>46009</v>
      </c>
      <c r="B353" s="7" t="s">
        <v>228</v>
      </c>
    </row>
    <row r="354" spans="1:2" x14ac:dyDescent="0.3">
      <c r="A354" s="22">
        <v>46010</v>
      </c>
      <c r="B354" s="23" t="s">
        <v>230</v>
      </c>
    </row>
    <row r="355" spans="1:2" x14ac:dyDescent="0.3">
      <c r="A355" s="22">
        <v>46011</v>
      </c>
      <c r="B355" s="7" t="s">
        <v>231</v>
      </c>
    </row>
    <row r="356" spans="1:2" x14ac:dyDescent="0.3">
      <c r="A356" s="22">
        <v>46012</v>
      </c>
      <c r="B356" s="23" t="s">
        <v>174</v>
      </c>
    </row>
    <row r="357" spans="1:2" x14ac:dyDescent="0.3">
      <c r="A357" s="22">
        <v>46013</v>
      </c>
      <c r="B357" s="7" t="s">
        <v>225</v>
      </c>
    </row>
    <row r="358" spans="1:2" x14ac:dyDescent="0.3">
      <c r="A358" s="22">
        <v>46014</v>
      </c>
      <c r="B358" s="23" t="s">
        <v>224</v>
      </c>
    </row>
    <row r="359" spans="1:2" x14ac:dyDescent="0.3">
      <c r="A359" s="22">
        <v>46015</v>
      </c>
      <c r="B359" s="7" t="s">
        <v>226</v>
      </c>
    </row>
    <row r="360" spans="1:2" x14ac:dyDescent="0.3">
      <c r="A360" s="22">
        <v>46016</v>
      </c>
      <c r="B360" s="23" t="s">
        <v>228</v>
      </c>
    </row>
    <row r="361" spans="1:2" x14ac:dyDescent="0.3">
      <c r="A361" s="22">
        <v>46017</v>
      </c>
      <c r="B361" s="7" t="s">
        <v>230</v>
      </c>
    </row>
    <row r="362" spans="1:2" x14ac:dyDescent="0.3">
      <c r="A362" s="22">
        <v>46018</v>
      </c>
      <c r="B362" s="23" t="s">
        <v>231</v>
      </c>
    </row>
    <row r="363" spans="1:2" x14ac:dyDescent="0.3">
      <c r="A363" s="22">
        <v>46019</v>
      </c>
      <c r="B363" s="7" t="s">
        <v>174</v>
      </c>
    </row>
    <row r="364" spans="1:2" x14ac:dyDescent="0.3">
      <c r="A364" s="22">
        <v>46020</v>
      </c>
      <c r="B364" s="23" t="s">
        <v>225</v>
      </c>
    </row>
    <row r="365" spans="1:2" x14ac:dyDescent="0.3">
      <c r="A365" s="22">
        <v>46021</v>
      </c>
      <c r="B365" s="7" t="s">
        <v>224</v>
      </c>
    </row>
    <row r="366" spans="1:2" x14ac:dyDescent="0.3">
      <c r="A366" s="22">
        <v>46022</v>
      </c>
      <c r="B366" s="23" t="s">
        <v>226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6F92E-7A69-413D-8906-9834669E4025}">
  <dimension ref="A1:R51"/>
  <sheetViews>
    <sheetView zoomScale="115" zoomScaleNormal="115" workbookViewId="0">
      <selection activeCell="H22" sqref="H22"/>
    </sheetView>
  </sheetViews>
  <sheetFormatPr defaultRowHeight="16.5" x14ac:dyDescent="0.3"/>
  <cols>
    <col min="6" max="6" width="32.375" bestFit="1" customWidth="1"/>
  </cols>
  <sheetData>
    <row r="1" spans="1:18" s="82" customFormat="1" x14ac:dyDescent="0.3">
      <c r="A1" s="80"/>
      <c r="B1" s="81" t="s">
        <v>387</v>
      </c>
      <c r="C1" s="81"/>
      <c r="D1" s="81" t="s">
        <v>233</v>
      </c>
      <c r="E1" s="81" t="s">
        <v>398</v>
      </c>
      <c r="F1" s="81" t="s">
        <v>232</v>
      </c>
      <c r="G1" s="81" t="s">
        <v>406</v>
      </c>
      <c r="H1" s="82" t="s">
        <v>1</v>
      </c>
      <c r="J1" s="81" t="s">
        <v>389</v>
      </c>
      <c r="K1" s="81" t="s">
        <v>390</v>
      </c>
      <c r="L1" s="81" t="s">
        <v>391</v>
      </c>
      <c r="M1" s="81" t="s">
        <v>392</v>
      </c>
      <c r="N1" s="82" t="s">
        <v>393</v>
      </c>
      <c r="O1" s="82" t="s">
        <v>394</v>
      </c>
      <c r="P1" s="82" t="s">
        <v>389</v>
      </c>
      <c r="Q1" s="82" t="s">
        <v>390</v>
      </c>
      <c r="R1" s="82" t="s">
        <v>391</v>
      </c>
    </row>
    <row r="2" spans="1:18" s="7" customFormat="1" x14ac:dyDescent="0.3">
      <c r="A2" s="74"/>
      <c r="B2" s="23"/>
      <c r="C2" s="23"/>
      <c r="D2" s="23"/>
      <c r="F2" s="23"/>
      <c r="H2" s="23"/>
      <c r="J2" s="23"/>
      <c r="K2" s="23"/>
      <c r="L2" s="23"/>
      <c r="M2" s="23"/>
    </row>
    <row r="3" spans="1:18" x14ac:dyDescent="0.3">
      <c r="A3" s="78">
        <v>0.25</v>
      </c>
      <c r="B3" s="23"/>
      <c r="C3" s="7"/>
      <c r="D3" s="7"/>
      <c r="E3" s="7" t="s">
        <v>317</v>
      </c>
    </row>
    <row r="4" spans="1:18" x14ac:dyDescent="0.3">
      <c r="A4" s="78">
        <v>0.27083333333333298</v>
      </c>
      <c r="B4" s="23"/>
      <c r="C4" s="7"/>
      <c r="D4" s="7"/>
      <c r="E4" s="7"/>
    </row>
    <row r="5" spans="1:18" x14ac:dyDescent="0.3">
      <c r="A5" s="78">
        <v>0.29166666666666702</v>
      </c>
      <c r="B5" s="23"/>
      <c r="C5" s="7"/>
      <c r="D5" s="7"/>
      <c r="E5" s="7" t="s">
        <v>399</v>
      </c>
      <c r="F5" t="s">
        <v>402</v>
      </c>
    </row>
    <row r="6" spans="1:18" x14ac:dyDescent="0.3">
      <c r="A6" s="78">
        <v>0.3125</v>
      </c>
      <c r="B6" s="23"/>
      <c r="C6" s="7"/>
      <c r="D6" s="7"/>
      <c r="E6" s="7" t="s">
        <v>396</v>
      </c>
      <c r="F6" t="s">
        <v>403</v>
      </c>
      <c r="J6" s="3"/>
    </row>
    <row r="7" spans="1:18" x14ac:dyDescent="0.3">
      <c r="A7" s="78">
        <v>0.33333333333333298</v>
      </c>
      <c r="B7" s="23"/>
      <c r="C7" s="7"/>
      <c r="D7" s="7"/>
      <c r="E7" s="7" t="s">
        <v>366</v>
      </c>
      <c r="F7" t="s">
        <v>401</v>
      </c>
    </row>
    <row r="8" spans="1:18" x14ac:dyDescent="0.3">
      <c r="A8" s="78">
        <v>0.35416666666666602</v>
      </c>
      <c r="B8" s="23"/>
      <c r="C8" s="7"/>
      <c r="D8" s="7"/>
      <c r="E8" s="7" t="s">
        <v>400</v>
      </c>
      <c r="F8" t="s">
        <v>36</v>
      </c>
    </row>
    <row r="9" spans="1:18" x14ac:dyDescent="0.3">
      <c r="A9" s="78">
        <v>0.375</v>
      </c>
      <c r="B9" s="23"/>
      <c r="C9" s="7"/>
      <c r="D9" s="7"/>
      <c r="E9" s="7" t="s">
        <v>395</v>
      </c>
    </row>
    <row r="10" spans="1:18" x14ac:dyDescent="0.3">
      <c r="A10" s="78">
        <v>0.39583333333333298</v>
      </c>
      <c r="B10" s="23"/>
      <c r="C10" s="7"/>
      <c r="D10" s="7"/>
      <c r="E10" s="7" t="s">
        <v>395</v>
      </c>
    </row>
    <row r="11" spans="1:18" x14ac:dyDescent="0.3">
      <c r="A11" s="78">
        <v>0.41666666666666602</v>
      </c>
      <c r="B11" s="23"/>
      <c r="C11" s="7"/>
      <c r="D11" s="7"/>
      <c r="E11" s="7" t="s">
        <v>395</v>
      </c>
    </row>
    <row r="12" spans="1:18" x14ac:dyDescent="0.3">
      <c r="A12" s="78">
        <v>0.437499999999999</v>
      </c>
      <c r="B12" s="23"/>
      <c r="C12" s="7"/>
      <c r="D12" s="7"/>
      <c r="E12" s="7" t="s">
        <v>395</v>
      </c>
    </row>
    <row r="13" spans="1:18" x14ac:dyDescent="0.3">
      <c r="A13" s="78">
        <v>0.45833333333333298</v>
      </c>
      <c r="B13" s="23"/>
      <c r="C13" s="7"/>
      <c r="D13" s="7"/>
      <c r="E13" s="7" t="s">
        <v>395</v>
      </c>
    </row>
    <row r="14" spans="1:18" x14ac:dyDescent="0.3">
      <c r="A14" s="78">
        <v>0.47916666666666602</v>
      </c>
      <c r="B14" s="23"/>
      <c r="C14" s="7"/>
      <c r="D14" s="7"/>
      <c r="E14" s="7" t="s">
        <v>395</v>
      </c>
    </row>
    <row r="15" spans="1:18" x14ac:dyDescent="0.3">
      <c r="A15" s="78">
        <v>0.499999999999999</v>
      </c>
      <c r="B15" s="23"/>
      <c r="C15" s="7"/>
      <c r="D15" s="7"/>
      <c r="E15" s="7" t="s">
        <v>395</v>
      </c>
    </row>
    <row r="16" spans="1:18" x14ac:dyDescent="0.3">
      <c r="A16" s="78">
        <v>0.52083333333333304</v>
      </c>
      <c r="B16" s="23"/>
      <c r="C16" s="7"/>
      <c r="D16" s="7"/>
      <c r="E16" s="7" t="s">
        <v>395</v>
      </c>
    </row>
    <row r="17" spans="1:18" x14ac:dyDescent="0.3">
      <c r="A17" s="78">
        <v>0.54166666666666596</v>
      </c>
      <c r="B17" s="23"/>
      <c r="C17" s="7"/>
      <c r="D17" s="7"/>
      <c r="E17" s="7" t="s">
        <v>333</v>
      </c>
      <c r="F17" t="s">
        <v>36</v>
      </c>
    </row>
    <row r="18" spans="1:18" x14ac:dyDescent="0.3">
      <c r="A18" s="78">
        <v>0.562499999999999</v>
      </c>
      <c r="B18" s="23"/>
      <c r="C18" s="7"/>
      <c r="D18" s="7"/>
      <c r="E18" s="7" t="s">
        <v>397</v>
      </c>
    </row>
    <row r="19" spans="1:18" x14ac:dyDescent="0.3">
      <c r="A19" s="78">
        <v>0.58333333333333204</v>
      </c>
      <c r="B19" s="23"/>
      <c r="C19" s="7"/>
      <c r="D19" s="7"/>
      <c r="E19" s="7" t="s">
        <v>397</v>
      </c>
      <c r="J19" s="23"/>
      <c r="K19" s="23"/>
      <c r="L19" s="23"/>
      <c r="M19" s="23"/>
      <c r="N19" s="7"/>
      <c r="O19" s="7"/>
      <c r="P19" s="7"/>
      <c r="Q19" s="7"/>
      <c r="R19" s="7"/>
    </row>
    <row r="20" spans="1:18" x14ac:dyDescent="0.3">
      <c r="A20" s="78">
        <v>0.60416666666666496</v>
      </c>
      <c r="B20" s="23"/>
      <c r="C20" s="7"/>
      <c r="D20" s="7"/>
      <c r="E20" s="7" t="s">
        <v>404</v>
      </c>
      <c r="J20" s="3"/>
      <c r="K20" s="3"/>
      <c r="L20" s="3"/>
      <c r="M20" s="3"/>
      <c r="N20" s="3"/>
      <c r="O20" s="3"/>
      <c r="P20" s="3"/>
      <c r="Q20" s="3"/>
    </row>
    <row r="21" spans="1:18" x14ac:dyDescent="0.3">
      <c r="A21" s="78">
        <v>0.624999999999998</v>
      </c>
      <c r="B21" s="23"/>
      <c r="C21" s="7"/>
      <c r="D21" s="7"/>
      <c r="E21" s="7" t="s">
        <v>317</v>
      </c>
    </row>
    <row r="22" spans="1:18" x14ac:dyDescent="0.3">
      <c r="A22" s="78">
        <v>0.64583333333333104</v>
      </c>
      <c r="B22" s="23"/>
      <c r="C22" s="7"/>
      <c r="D22" s="7"/>
      <c r="E22" s="7" t="s">
        <v>317</v>
      </c>
    </row>
    <row r="23" spans="1:18" x14ac:dyDescent="0.3">
      <c r="A23" s="78">
        <v>0.66666666666666397</v>
      </c>
      <c r="B23" s="23"/>
      <c r="C23" s="7"/>
      <c r="D23" s="7"/>
      <c r="E23" s="7" t="s">
        <v>317</v>
      </c>
    </row>
    <row r="24" spans="1:18" x14ac:dyDescent="0.3">
      <c r="A24" s="78">
        <v>0.687499999999997</v>
      </c>
      <c r="B24" s="23"/>
      <c r="C24" s="7"/>
      <c r="D24" s="7"/>
      <c r="E24" s="7" t="s">
        <v>317</v>
      </c>
      <c r="J24" s="3"/>
    </row>
    <row r="25" spans="1:18" x14ac:dyDescent="0.3">
      <c r="A25" s="78">
        <v>0.70833333333333004</v>
      </c>
      <c r="B25" s="23"/>
      <c r="C25" s="7"/>
      <c r="D25" s="7"/>
      <c r="E25" s="7" t="s">
        <v>317</v>
      </c>
    </row>
    <row r="26" spans="1:18" x14ac:dyDescent="0.3">
      <c r="A26" s="78">
        <v>0.72916666666666297</v>
      </c>
      <c r="B26" s="23"/>
      <c r="C26" s="7"/>
      <c r="D26" s="7"/>
      <c r="E26" s="7" t="s">
        <v>317</v>
      </c>
    </row>
    <row r="27" spans="1:18" x14ac:dyDescent="0.3">
      <c r="A27" s="78">
        <v>0.749999999999996</v>
      </c>
      <c r="B27" s="23"/>
      <c r="C27" s="7"/>
      <c r="D27" s="7"/>
      <c r="E27" s="7" t="s">
        <v>317</v>
      </c>
    </row>
    <row r="28" spans="1:18" x14ac:dyDescent="0.3">
      <c r="A28" s="78">
        <v>0.77083333333332904</v>
      </c>
      <c r="B28" s="23"/>
      <c r="C28" s="7"/>
      <c r="D28" s="7"/>
      <c r="E28" s="7"/>
    </row>
    <row r="29" spans="1:18" x14ac:dyDescent="0.3">
      <c r="A29" s="78">
        <v>0.79166666666666197</v>
      </c>
      <c r="B29" s="23"/>
      <c r="C29" s="7"/>
      <c r="D29" s="7"/>
      <c r="E29" s="7" t="s">
        <v>399</v>
      </c>
      <c r="F29" t="s">
        <v>402</v>
      </c>
    </row>
    <row r="30" spans="1:18" x14ac:dyDescent="0.3">
      <c r="A30" s="78">
        <v>0.812499999999995</v>
      </c>
      <c r="B30" s="23"/>
      <c r="C30" s="7"/>
      <c r="D30" s="7"/>
      <c r="E30" s="7" t="s">
        <v>396</v>
      </c>
      <c r="F30" t="s">
        <v>403</v>
      </c>
    </row>
    <row r="31" spans="1:18" x14ac:dyDescent="0.3">
      <c r="A31" s="78">
        <v>0.83333333333332904</v>
      </c>
      <c r="B31" s="23"/>
      <c r="C31" s="7"/>
      <c r="D31" s="7"/>
      <c r="E31" s="7" t="s">
        <v>366</v>
      </c>
      <c r="F31" t="s">
        <v>401</v>
      </c>
    </row>
    <row r="32" spans="1:18" x14ac:dyDescent="0.3">
      <c r="A32" s="78">
        <v>0.85416666666666197</v>
      </c>
      <c r="B32" s="23"/>
      <c r="C32" s="7"/>
      <c r="D32" s="7"/>
      <c r="E32" s="7" t="s">
        <v>400</v>
      </c>
      <c r="F32" t="s">
        <v>36</v>
      </c>
    </row>
    <row r="33" spans="1:9" x14ac:dyDescent="0.3">
      <c r="A33" s="78">
        <v>0.874999999999995</v>
      </c>
      <c r="B33" s="23"/>
      <c r="C33" s="7"/>
      <c r="D33" s="7"/>
      <c r="E33" s="7" t="s">
        <v>388</v>
      </c>
    </row>
    <row r="34" spans="1:9" x14ac:dyDescent="0.3">
      <c r="A34" s="78">
        <v>0.89583333333332804</v>
      </c>
      <c r="B34" s="23"/>
      <c r="C34" s="7"/>
      <c r="D34" s="7"/>
      <c r="E34" s="7" t="s">
        <v>388</v>
      </c>
    </row>
    <row r="35" spans="1:9" x14ac:dyDescent="0.3">
      <c r="A35" s="78">
        <v>0.91666666666666097</v>
      </c>
      <c r="B35" s="23"/>
      <c r="C35" s="7"/>
      <c r="D35" s="7"/>
      <c r="E35" s="7" t="s">
        <v>388</v>
      </c>
    </row>
    <row r="36" spans="1:9" x14ac:dyDescent="0.3">
      <c r="A36" s="78">
        <v>0.937499999999994</v>
      </c>
      <c r="B36" s="23"/>
      <c r="C36" s="7"/>
      <c r="D36" s="7"/>
      <c r="E36" s="7" t="s">
        <v>388</v>
      </c>
    </row>
    <row r="37" spans="1:9" x14ac:dyDescent="0.3">
      <c r="A37" s="78">
        <v>0.95833333333332704</v>
      </c>
      <c r="B37" s="23"/>
      <c r="C37" s="7"/>
      <c r="D37" s="7"/>
      <c r="E37" s="7" t="s">
        <v>388</v>
      </c>
    </row>
    <row r="38" spans="1:9" x14ac:dyDescent="0.3">
      <c r="A38" s="78">
        <v>0.97916666666665997</v>
      </c>
      <c r="B38" s="23"/>
      <c r="C38" s="7"/>
      <c r="D38" s="7"/>
      <c r="E38" s="7" t="s">
        <v>388</v>
      </c>
    </row>
    <row r="39" spans="1:9" x14ac:dyDescent="0.3">
      <c r="A39" s="78">
        <v>0.99999999999999301</v>
      </c>
      <c r="B39" s="23"/>
      <c r="C39" s="7"/>
      <c r="D39" s="7"/>
      <c r="E39" s="7" t="s">
        <v>388</v>
      </c>
    </row>
    <row r="40" spans="1:9" x14ac:dyDescent="0.3">
      <c r="A40" s="78">
        <v>1.0208333333333299</v>
      </c>
      <c r="B40" s="23"/>
      <c r="C40" s="7"/>
      <c r="D40" s="7"/>
      <c r="E40" s="7" t="s">
        <v>388</v>
      </c>
    </row>
    <row r="41" spans="1:9" s="7" customFormat="1" x14ac:dyDescent="0.3">
      <c r="A41" s="78">
        <v>1.0416666666666601</v>
      </c>
      <c r="B41" s="23"/>
      <c r="C41" s="23"/>
      <c r="D41" s="23"/>
      <c r="E41" s="7" t="s">
        <v>333</v>
      </c>
      <c r="F41" t="s">
        <v>36</v>
      </c>
      <c r="I41" s="23"/>
    </row>
    <row r="42" spans="1:9" x14ac:dyDescent="0.3">
      <c r="A42" s="78">
        <v>1.06249999999999</v>
      </c>
      <c r="B42" s="23"/>
      <c r="C42" s="7"/>
      <c r="D42" s="7"/>
      <c r="E42" s="7" t="s">
        <v>397</v>
      </c>
      <c r="H42" s="23" t="s">
        <v>405</v>
      </c>
    </row>
    <row r="43" spans="1:9" x14ac:dyDescent="0.3">
      <c r="A43" s="78">
        <v>1.0833333333333299</v>
      </c>
      <c r="B43" s="23"/>
      <c r="C43" s="7"/>
      <c r="D43" s="7"/>
      <c r="E43" s="7" t="s">
        <v>397</v>
      </c>
      <c r="H43" s="7" t="s">
        <v>407</v>
      </c>
    </row>
    <row r="44" spans="1:9" x14ac:dyDescent="0.3">
      <c r="A44" s="78">
        <v>1.1041666666666701</v>
      </c>
      <c r="B44" s="23"/>
      <c r="C44" s="7"/>
      <c r="D44" s="7"/>
      <c r="E44" s="7" t="s">
        <v>404</v>
      </c>
    </row>
    <row r="45" spans="1:9" x14ac:dyDescent="0.3">
      <c r="A45" s="78">
        <v>1.12500000000001</v>
      </c>
      <c r="B45" s="23"/>
      <c r="C45" s="7"/>
      <c r="D45" s="7"/>
      <c r="E45" s="7" t="s">
        <v>317</v>
      </c>
    </row>
    <row r="46" spans="1:9" s="7" customFormat="1" x14ac:dyDescent="0.3">
      <c r="A46" s="78">
        <v>1.1458333333333499</v>
      </c>
      <c r="B46" s="23"/>
      <c r="C46" s="23"/>
      <c r="D46" s="23"/>
      <c r="E46" s="7" t="s">
        <v>317</v>
      </c>
      <c r="F46" s="23"/>
      <c r="G46" s="23"/>
      <c r="H46" s="23"/>
      <c r="I46" s="23"/>
    </row>
    <row r="47" spans="1:9" x14ac:dyDescent="0.3">
      <c r="A47" s="78">
        <v>1.1666666666666901</v>
      </c>
      <c r="E47" s="7" t="s">
        <v>317</v>
      </c>
    </row>
    <row r="48" spans="1:9" x14ac:dyDescent="0.3">
      <c r="A48" s="78">
        <v>1.18750000000003</v>
      </c>
      <c r="E48" s="7" t="s">
        <v>317</v>
      </c>
    </row>
    <row r="49" spans="1:5" x14ac:dyDescent="0.3">
      <c r="A49" s="78">
        <v>1.2083333333333699</v>
      </c>
      <c r="E49" s="7" t="s">
        <v>317</v>
      </c>
    </row>
    <row r="50" spans="1:5" x14ac:dyDescent="0.3">
      <c r="A50" s="78">
        <v>1.22916666666671</v>
      </c>
      <c r="E50" s="7" t="s">
        <v>317</v>
      </c>
    </row>
    <row r="51" spans="1:5" x14ac:dyDescent="0.3">
      <c r="A51" s="78">
        <v>1.25000000000005</v>
      </c>
      <c r="E51" s="7" t="s">
        <v>317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1DD34-5B6B-421D-9EB4-85C41AB8232F}">
  <sheetPr codeName="Sheet3"/>
  <dimension ref="A1:T186"/>
  <sheetViews>
    <sheetView zoomScaleNormal="100" workbookViewId="0">
      <pane ySplit="2" topLeftCell="A90" activePane="bottomLeft" state="frozen"/>
      <selection pane="bottomLeft" activeCell="D131" sqref="D131"/>
    </sheetView>
  </sheetViews>
  <sheetFormatPr defaultRowHeight="16.5" x14ac:dyDescent="0.3"/>
  <cols>
    <col min="1" max="1" width="13" style="47" customWidth="1"/>
    <col min="2" max="11" width="13" style="7" customWidth="1"/>
    <col min="12" max="19" width="13" customWidth="1"/>
  </cols>
  <sheetData>
    <row r="1" spans="1:13" s="50" customFormat="1" ht="49.5" x14ac:dyDescent="0.3">
      <c r="A1" s="48">
        <v>0.63749999999999996</v>
      </c>
      <c r="B1" s="49" t="s">
        <v>316</v>
      </c>
      <c r="D1" s="49" t="s">
        <v>338</v>
      </c>
      <c r="E1" s="49" t="s">
        <v>327</v>
      </c>
      <c r="F1" s="49" t="s">
        <v>326</v>
      </c>
      <c r="G1" s="49" t="s">
        <v>241</v>
      </c>
      <c r="H1" s="49" t="s">
        <v>325</v>
      </c>
      <c r="I1" s="49" t="s">
        <v>328</v>
      </c>
      <c r="J1" s="49" t="s">
        <v>339</v>
      </c>
      <c r="K1" s="49" t="s">
        <v>350</v>
      </c>
      <c r="M1" s="49"/>
    </row>
    <row r="2" spans="1:13" s="52" customFormat="1" ht="19.5" x14ac:dyDescent="0.3">
      <c r="A2" s="48"/>
      <c r="B2" s="51"/>
      <c r="D2" s="53"/>
      <c r="E2" s="52" t="str">
        <f ca="1">TEXT(NOW(),"AM/PM h:mm:ss")</f>
        <v>PM 3:44:17</v>
      </c>
      <c r="F2" s="52" t="str">
        <f ca="1">TEXT(NOW()-1/24,"AM/PM h:mm:ss")</f>
        <v>PM 2:44:17</v>
      </c>
      <c r="G2" s="52" t="str">
        <f ca="1">TEXT(NOW()-1/24,"AM/PM h:mm:ss")</f>
        <v>PM 2:44:17</v>
      </c>
      <c r="H2" s="52" t="str">
        <f ca="1">TEXT(NOW()-3.5/24,"AM/PM h:mm:ss")</f>
        <v>PM 12:14:17</v>
      </c>
      <c r="I2" s="52" t="str">
        <f ca="1">TEXT(NOW()-8/24,"AM/PM h:mm:ss")</f>
        <v>AM 7:44:17</v>
      </c>
      <c r="J2" s="52" t="str">
        <f ca="1">TEXT(NOW()-14/24,"AM/PM h:mm:ss")</f>
        <v>AM 1:44:17</v>
      </c>
      <c r="K2" s="52" t="str">
        <f ca="1">TEXT(NOW()-15/24,"AM/PM h:mm:ss")</f>
        <v>AM 12:44:17</v>
      </c>
      <c r="M2" s="51"/>
    </row>
    <row r="3" spans="1:13" ht="33" x14ac:dyDescent="0.3">
      <c r="A3" s="47">
        <v>0.1875</v>
      </c>
      <c r="E3" s="66"/>
      <c r="F3" s="67"/>
      <c r="G3" s="67"/>
      <c r="H3" s="67"/>
      <c r="I3" s="67" t="s">
        <v>239</v>
      </c>
      <c r="J3" s="21" t="s">
        <v>8</v>
      </c>
    </row>
    <row r="4" spans="1:13" x14ac:dyDescent="0.3">
      <c r="A4" s="47">
        <v>0.20833333333333334</v>
      </c>
      <c r="E4" s="67"/>
      <c r="F4" s="67"/>
      <c r="G4" s="67"/>
      <c r="H4" s="67"/>
      <c r="I4"/>
      <c r="J4" s="21"/>
    </row>
    <row r="5" spans="1:13" ht="33" x14ac:dyDescent="0.3">
      <c r="A5" s="47">
        <v>0.22916666666666699</v>
      </c>
      <c r="E5" s="67" t="s">
        <v>238</v>
      </c>
      <c r="F5" s="67" t="s">
        <v>238</v>
      </c>
      <c r="G5" s="67"/>
      <c r="J5" s="68" t="s">
        <v>8</v>
      </c>
      <c r="K5"/>
    </row>
    <row r="6" spans="1:13" ht="33" x14ac:dyDescent="0.3">
      <c r="A6" s="47">
        <v>0.25</v>
      </c>
      <c r="B6" s="7" t="s">
        <v>367</v>
      </c>
      <c r="D6" s="67" t="s">
        <v>349</v>
      </c>
    </row>
    <row r="7" spans="1:13" ht="49.5" x14ac:dyDescent="0.3">
      <c r="A7" s="47">
        <v>0.27083333333333298</v>
      </c>
      <c r="B7" s="67"/>
      <c r="E7" s="67"/>
      <c r="F7" s="67"/>
      <c r="G7" s="67"/>
      <c r="H7" s="67"/>
      <c r="I7" s="67"/>
      <c r="K7" s="67" t="s">
        <v>352</v>
      </c>
    </row>
    <row r="8" spans="1:13" ht="33" x14ac:dyDescent="0.3">
      <c r="A8" s="47">
        <v>0.29166666666666602</v>
      </c>
      <c r="B8" s="67" t="s">
        <v>330</v>
      </c>
      <c r="D8" s="67" t="s">
        <v>341</v>
      </c>
      <c r="J8"/>
      <c r="K8"/>
    </row>
    <row r="9" spans="1:13" x14ac:dyDescent="0.3">
      <c r="A9" s="47">
        <v>0.3125</v>
      </c>
      <c r="B9" s="7" t="s">
        <v>285</v>
      </c>
      <c r="K9"/>
    </row>
    <row r="10" spans="1:13" ht="49.5" x14ac:dyDescent="0.3">
      <c r="A10" s="47">
        <v>0.33333333333333298</v>
      </c>
      <c r="B10" s="7" t="s">
        <v>285</v>
      </c>
      <c r="C10" s="7" t="s">
        <v>222</v>
      </c>
      <c r="D10" s="67" t="s">
        <v>342</v>
      </c>
      <c r="K10" s="67" t="s">
        <v>353</v>
      </c>
    </row>
    <row r="11" spans="1:13" ht="33" x14ac:dyDescent="0.3">
      <c r="A11" s="47">
        <v>0.35416666666666602</v>
      </c>
      <c r="C11" s="7" t="s">
        <v>222</v>
      </c>
      <c r="E11" s="67" t="s">
        <v>331</v>
      </c>
    </row>
    <row r="12" spans="1:13" ht="33" x14ac:dyDescent="0.3">
      <c r="A12" s="47">
        <v>0.374999999999999</v>
      </c>
      <c r="B12" s="69"/>
      <c r="C12" s="67" t="s">
        <v>222</v>
      </c>
      <c r="E12" s="21" t="s">
        <v>235</v>
      </c>
      <c r="H12" s="67"/>
      <c r="I12" s="67" t="s">
        <v>237</v>
      </c>
    </row>
    <row r="13" spans="1:13" ht="33" x14ac:dyDescent="0.3">
      <c r="A13" s="47">
        <v>0.39583333333333298</v>
      </c>
      <c r="B13" s="69"/>
      <c r="C13" s="7" t="s">
        <v>222</v>
      </c>
      <c r="D13" s="67" t="s">
        <v>346</v>
      </c>
      <c r="E13" s="21"/>
    </row>
    <row r="14" spans="1:13" ht="33" x14ac:dyDescent="0.3">
      <c r="A14" s="47">
        <v>0.41666666666666602</v>
      </c>
      <c r="B14" s="66"/>
      <c r="C14" s="7" t="s">
        <v>318</v>
      </c>
      <c r="E14" s="21"/>
      <c r="F14" s="68" t="s">
        <v>355</v>
      </c>
      <c r="G14" s="67" t="s">
        <v>273</v>
      </c>
      <c r="K14" s="67" t="s">
        <v>351</v>
      </c>
    </row>
    <row r="15" spans="1:13" x14ac:dyDescent="0.3">
      <c r="A15" s="47">
        <v>0.437499999999999</v>
      </c>
      <c r="B15" s="66"/>
      <c r="C15" s="7" t="s">
        <v>318</v>
      </c>
      <c r="E15" s="21"/>
      <c r="F15" s="21"/>
      <c r="G15" s="21" t="s">
        <v>235</v>
      </c>
    </row>
    <row r="16" spans="1:13" x14ac:dyDescent="0.3">
      <c r="A16" s="47">
        <v>0.45833333333333298</v>
      </c>
      <c r="B16" s="66"/>
      <c r="C16" s="7" t="s">
        <v>318</v>
      </c>
      <c r="E16" s="21" t="s">
        <v>356</v>
      </c>
      <c r="F16" s="21"/>
      <c r="G16" s="21"/>
    </row>
    <row r="17" spans="1:13" x14ac:dyDescent="0.3">
      <c r="A17" s="47">
        <v>0.47916666666666602</v>
      </c>
      <c r="B17" s="66"/>
      <c r="C17" s="7" t="s">
        <v>318</v>
      </c>
      <c r="E17"/>
      <c r="F17" s="21"/>
      <c r="G17" s="21"/>
    </row>
    <row r="18" spans="1:13" x14ac:dyDescent="0.3">
      <c r="A18" s="47">
        <v>0.499999999999999</v>
      </c>
      <c r="C18" s="69"/>
      <c r="F18" s="21"/>
      <c r="G18" s="21"/>
    </row>
    <row r="19" spans="1:13" x14ac:dyDescent="0.3">
      <c r="A19" s="47">
        <v>0.52083333333333304</v>
      </c>
      <c r="B19" s="66"/>
      <c r="E19" s="21" t="s">
        <v>235</v>
      </c>
      <c r="F19" s="21"/>
      <c r="G19" s="21" t="s">
        <v>236</v>
      </c>
      <c r="H19" s="21" t="s">
        <v>9</v>
      </c>
    </row>
    <row r="20" spans="1:13" x14ac:dyDescent="0.3">
      <c r="A20" s="47">
        <v>0.54166666666666596</v>
      </c>
      <c r="B20" s="67" t="s">
        <v>366</v>
      </c>
      <c r="C20" s="7" t="s">
        <v>336</v>
      </c>
      <c r="D20" s="7" t="s">
        <v>337</v>
      </c>
      <c r="E20" s="21"/>
      <c r="F20" s="21"/>
      <c r="G20"/>
      <c r="H20" s="21"/>
    </row>
    <row r="21" spans="1:13" x14ac:dyDescent="0.3">
      <c r="A21" s="47">
        <v>0.562499999999999</v>
      </c>
      <c r="B21" s="67" t="s">
        <v>366</v>
      </c>
      <c r="E21" s="21"/>
      <c r="H21" s="21"/>
      <c r="M21" s="70"/>
    </row>
    <row r="22" spans="1:13" x14ac:dyDescent="0.3">
      <c r="A22" s="47">
        <v>0.58333333333333304</v>
      </c>
      <c r="B22" s="67" t="s">
        <v>366</v>
      </c>
      <c r="E22" s="21"/>
      <c r="G22" s="21" t="s">
        <v>235</v>
      </c>
      <c r="H22" s="21"/>
      <c r="M22" s="70"/>
    </row>
    <row r="23" spans="1:13" ht="17.25" thickBot="1" x14ac:dyDescent="0.35">
      <c r="A23" s="47">
        <v>0.60416666666666596</v>
      </c>
      <c r="B23" s="67" t="s">
        <v>366</v>
      </c>
      <c r="E23" s="21"/>
      <c r="G23" s="21"/>
      <c r="H23" s="21"/>
      <c r="M23" s="70"/>
    </row>
    <row r="24" spans="1:13" ht="51" thickTop="1" thickBot="1" x14ac:dyDescent="0.35">
      <c r="A24" s="54">
        <v>0.624999999999999</v>
      </c>
      <c r="B24" s="57"/>
      <c r="C24" s="55"/>
      <c r="D24" s="60" t="s">
        <v>345</v>
      </c>
      <c r="E24" s="73" t="s">
        <v>240</v>
      </c>
      <c r="F24" s="56"/>
      <c r="G24" s="56"/>
      <c r="H24" s="56"/>
      <c r="I24" s="55"/>
      <c r="J24" s="55"/>
      <c r="K24" s="55"/>
    </row>
    <row r="25" spans="1:13" ht="33.75" thickTop="1" x14ac:dyDescent="0.3">
      <c r="A25" s="47">
        <v>0.64583333333333204</v>
      </c>
      <c r="B25" s="69"/>
      <c r="D25" s="67" t="s">
        <v>343</v>
      </c>
      <c r="F25" s="21"/>
      <c r="G25" s="21"/>
      <c r="H25" s="21"/>
    </row>
    <row r="26" spans="1:13" x14ac:dyDescent="0.3">
      <c r="A26" s="47">
        <v>0.66666666666666496</v>
      </c>
      <c r="F26" s="21"/>
      <c r="G26" s="21"/>
      <c r="H26" s="21"/>
      <c r="I26" s="21" t="s">
        <v>9</v>
      </c>
    </row>
    <row r="27" spans="1:13" ht="33" x14ac:dyDescent="0.3">
      <c r="A27" s="47">
        <v>0.687499999999998</v>
      </c>
      <c r="E27" s="67" t="s">
        <v>221</v>
      </c>
      <c r="F27" s="21"/>
      <c r="G27" s="21"/>
      <c r="H27" s="21"/>
      <c r="I27" s="21"/>
    </row>
    <row r="28" spans="1:13" x14ac:dyDescent="0.3">
      <c r="A28" s="47">
        <v>0.70833333333333104</v>
      </c>
      <c r="F28" s="21"/>
      <c r="G28" s="21" t="s">
        <v>236</v>
      </c>
      <c r="H28" s="21"/>
      <c r="I28" s="21" t="s">
        <v>9</v>
      </c>
    </row>
    <row r="29" spans="1:13" s="70" customFormat="1" ht="33" x14ac:dyDescent="0.3">
      <c r="A29" s="47">
        <v>0.72916666666666397</v>
      </c>
      <c r="B29" s="66"/>
      <c r="C29" s="7"/>
      <c r="D29" s="67" t="s">
        <v>344</v>
      </c>
      <c r="E29" s="69"/>
      <c r="F29" s="71"/>
      <c r="G29" s="69"/>
      <c r="H29" s="21"/>
      <c r="I29" s="21"/>
      <c r="J29" s="69"/>
      <c r="K29" s="69"/>
      <c r="L29"/>
    </row>
    <row r="30" spans="1:13" s="70" customFormat="1" x14ac:dyDescent="0.3">
      <c r="A30" s="47">
        <v>0.749999999999997</v>
      </c>
      <c r="B30" s="70" t="s">
        <v>333</v>
      </c>
      <c r="C30" s="7"/>
      <c r="D30" s="69"/>
      <c r="E30" s="69"/>
      <c r="F30" s="21" t="s">
        <v>236</v>
      </c>
      <c r="G30" s="69"/>
      <c r="H30" s="21"/>
      <c r="I30" s="21"/>
      <c r="J30" s="69"/>
      <c r="K30" s="69"/>
    </row>
    <row r="31" spans="1:13" s="70" customFormat="1" x14ac:dyDescent="0.3">
      <c r="A31" s="47">
        <v>0.77083333333333004</v>
      </c>
      <c r="B31" s="70" t="s">
        <v>335</v>
      </c>
      <c r="C31" s="69"/>
      <c r="D31" s="69"/>
      <c r="E31" s="69"/>
      <c r="F31" s="69"/>
      <c r="G31" s="69"/>
      <c r="H31" s="21"/>
      <c r="I31" s="21"/>
      <c r="J31" s="69"/>
      <c r="K31" s="69"/>
    </row>
    <row r="32" spans="1:13" s="70" customFormat="1" ht="33" x14ac:dyDescent="0.3">
      <c r="A32" s="47">
        <v>0.79166666666666297</v>
      </c>
      <c r="B32" s="67" t="s">
        <v>332</v>
      </c>
      <c r="C32" s="69"/>
      <c r="D32" s="69"/>
      <c r="E32" s="69"/>
      <c r="F32" s="69"/>
      <c r="G32" s="69"/>
      <c r="H32" s="21"/>
      <c r="I32" s="21"/>
      <c r="J32" s="69"/>
      <c r="K32" s="69"/>
      <c r="L32"/>
    </row>
    <row r="33" spans="1:20" s="70" customFormat="1" x14ac:dyDescent="0.3">
      <c r="A33" s="47">
        <v>0.812499999999996</v>
      </c>
      <c r="B33" s="69"/>
      <c r="C33" s="69"/>
      <c r="D33" s="69"/>
      <c r="E33" s="69"/>
      <c r="F33" s="69"/>
      <c r="G33" s="69"/>
      <c r="H33" s="21"/>
      <c r="I33" s="21"/>
      <c r="J33" s="69"/>
      <c r="K33" s="69"/>
    </row>
    <row r="34" spans="1:20" s="70" customFormat="1" x14ac:dyDescent="0.3">
      <c r="A34" s="47">
        <v>0.83333333333332904</v>
      </c>
      <c r="B34" s="69"/>
      <c r="C34" s="69"/>
      <c r="D34" s="69"/>
      <c r="E34" s="69"/>
      <c r="F34" s="69"/>
      <c r="G34" s="69"/>
      <c r="H34" s="21"/>
      <c r="I34" s="21"/>
      <c r="J34" s="69"/>
      <c r="K34" s="69"/>
    </row>
    <row r="35" spans="1:20" s="70" customFormat="1" ht="33" x14ac:dyDescent="0.3">
      <c r="A35" s="47">
        <v>0.85416666666666197</v>
      </c>
      <c r="B35" s="67" t="s">
        <v>332</v>
      </c>
      <c r="C35" s="72" t="s">
        <v>340</v>
      </c>
      <c r="D35" s="69"/>
      <c r="E35" s="69"/>
      <c r="F35" s="69"/>
      <c r="G35" s="69"/>
      <c r="H35" s="21"/>
      <c r="I35" s="21"/>
      <c r="J35" s="69"/>
      <c r="K35" s="69"/>
    </row>
    <row r="36" spans="1:20" ht="33" x14ac:dyDescent="0.3">
      <c r="A36" s="47">
        <v>0.874999999999995</v>
      </c>
      <c r="C36" s="67" t="s">
        <v>223</v>
      </c>
      <c r="D36" s="67" t="s">
        <v>347</v>
      </c>
      <c r="H36" s="21"/>
      <c r="I36" s="21"/>
      <c r="T36" t="s">
        <v>368</v>
      </c>
    </row>
    <row r="37" spans="1:20" ht="33" x14ac:dyDescent="0.3">
      <c r="A37" s="47">
        <v>0.89583333333332904</v>
      </c>
      <c r="C37" s="7" t="s">
        <v>223</v>
      </c>
      <c r="D37" s="67" t="s">
        <v>348</v>
      </c>
      <c r="H37" s="21"/>
      <c r="I37" s="21"/>
    </row>
    <row r="38" spans="1:20" x14ac:dyDescent="0.3">
      <c r="A38" s="47">
        <v>0.91666666666666197</v>
      </c>
      <c r="B38" s="7" t="s">
        <v>329</v>
      </c>
      <c r="C38" s="7" t="s">
        <v>223</v>
      </c>
      <c r="H38" s="21" t="s">
        <v>8</v>
      </c>
      <c r="I38" s="21"/>
    </row>
    <row r="39" spans="1:20" x14ac:dyDescent="0.3">
      <c r="A39" s="47">
        <v>0.9375</v>
      </c>
      <c r="B39" s="7" t="s">
        <v>329</v>
      </c>
      <c r="C39" s="7" t="s">
        <v>223</v>
      </c>
      <c r="E39" s="1"/>
      <c r="I39" s="21"/>
      <c r="J39" s="21" t="s">
        <v>9</v>
      </c>
    </row>
    <row r="40" spans="1:20" x14ac:dyDescent="0.3">
      <c r="A40" s="47">
        <v>0.95833333333332804</v>
      </c>
      <c r="C40" t="s">
        <v>369</v>
      </c>
      <c r="D40" t="s">
        <v>369</v>
      </c>
      <c r="I40" s="21"/>
      <c r="J40" s="21"/>
    </row>
    <row r="41" spans="1:20" x14ac:dyDescent="0.3">
      <c r="A41" s="47">
        <v>0.97916666666666097</v>
      </c>
      <c r="B41" s="69" t="s">
        <v>334</v>
      </c>
      <c r="C41" s="7" t="s">
        <v>223</v>
      </c>
      <c r="D41" s="67" t="s">
        <v>370</v>
      </c>
      <c r="I41" s="21"/>
      <c r="J41" s="21" t="s">
        <v>9</v>
      </c>
    </row>
    <row r="42" spans="1:20" x14ac:dyDescent="0.3">
      <c r="A42" s="47">
        <v>0.999999999999994</v>
      </c>
      <c r="B42" s="69" t="s">
        <v>317</v>
      </c>
      <c r="C42" s="7" t="s">
        <v>223</v>
      </c>
      <c r="D42" s="69"/>
      <c r="I42" s="21" t="s">
        <v>8</v>
      </c>
      <c r="J42" s="21"/>
    </row>
    <row r="43" spans="1:20" x14ac:dyDescent="0.3">
      <c r="A43" s="47">
        <v>2.0833333333333332E-2</v>
      </c>
      <c r="B43" s="69" t="s">
        <v>317</v>
      </c>
      <c r="I43" s="21"/>
      <c r="J43" s="21"/>
    </row>
    <row r="44" spans="1:20" x14ac:dyDescent="0.3">
      <c r="A44" s="47">
        <v>4.1666666666666664E-2</v>
      </c>
      <c r="B44" s="69" t="s">
        <v>317</v>
      </c>
      <c r="I44" s="21" t="s">
        <v>8</v>
      </c>
      <c r="J44" s="21"/>
    </row>
    <row r="45" spans="1:20" x14ac:dyDescent="0.3">
      <c r="A45" s="47">
        <v>6.25E-2</v>
      </c>
      <c r="B45" s="69" t="s">
        <v>317</v>
      </c>
      <c r="I45"/>
      <c r="J45" s="21"/>
    </row>
    <row r="46" spans="1:20" x14ac:dyDescent="0.3">
      <c r="A46" s="47">
        <v>8.3333333333333329E-2</v>
      </c>
      <c r="B46" s="69" t="s">
        <v>317</v>
      </c>
      <c r="J46" s="21"/>
    </row>
    <row r="47" spans="1:20" x14ac:dyDescent="0.3">
      <c r="A47" s="47">
        <v>0.10416666666666667</v>
      </c>
      <c r="B47" s="69" t="s">
        <v>317</v>
      </c>
      <c r="J47" s="21"/>
    </row>
    <row r="48" spans="1:20" x14ac:dyDescent="0.3">
      <c r="A48" s="47">
        <v>0.125</v>
      </c>
      <c r="B48" s="69" t="s">
        <v>317</v>
      </c>
      <c r="J48" s="21"/>
      <c r="K48"/>
    </row>
    <row r="49" spans="1:17" ht="33" x14ac:dyDescent="0.3">
      <c r="A49" s="47">
        <v>0.14583333333333334</v>
      </c>
      <c r="B49" s="69" t="s">
        <v>317</v>
      </c>
      <c r="J49" s="21"/>
      <c r="K49" s="67" t="s">
        <v>354</v>
      </c>
    </row>
    <row r="50" spans="1:17" ht="33" x14ac:dyDescent="0.3">
      <c r="A50" s="47">
        <v>0.16666666666666666</v>
      </c>
      <c r="B50" s="69" t="s">
        <v>317</v>
      </c>
      <c r="G50" s="67" t="s">
        <v>234</v>
      </c>
      <c r="J50" s="21"/>
    </row>
    <row r="51" spans="1:17" x14ac:dyDescent="0.3">
      <c r="A51" s="47">
        <v>0.1875</v>
      </c>
      <c r="B51" s="69" t="s">
        <v>317</v>
      </c>
      <c r="J51" s="21" t="s">
        <v>8</v>
      </c>
    </row>
    <row r="52" spans="1:17" x14ac:dyDescent="0.3">
      <c r="A52" s="47">
        <v>0.20833333333333301</v>
      </c>
      <c r="B52" s="69" t="s">
        <v>317</v>
      </c>
      <c r="J52" s="21"/>
    </row>
    <row r="53" spans="1:17" x14ac:dyDescent="0.3">
      <c r="A53" s="47">
        <v>0.22916666666666699</v>
      </c>
      <c r="B53" s="69" t="s">
        <v>317</v>
      </c>
      <c r="J53" s="21" t="s">
        <v>8</v>
      </c>
    </row>
    <row r="57" spans="1:17" s="45" customFormat="1" x14ac:dyDescent="0.3">
      <c r="A57" s="84"/>
      <c r="B57" s="50"/>
      <c r="E57" s="50"/>
      <c r="F57" s="50"/>
      <c r="G57" s="50"/>
      <c r="H57" s="50"/>
      <c r="I57" s="50"/>
    </row>
    <row r="60" spans="1:17" x14ac:dyDescent="0.3">
      <c r="A60" s="47" t="s">
        <v>427</v>
      </c>
      <c r="B60" s="47" t="s">
        <v>410</v>
      </c>
      <c r="C60" s="7">
        <f>D60^(1/3)</f>
        <v>5.0265256953134791</v>
      </c>
      <c r="D60" s="7">
        <v>127</v>
      </c>
      <c r="E60" s="7">
        <f t="shared" ref="E60:E94" si="0">D60/C60*1.236</f>
        <v>31.228727259139266</v>
      </c>
      <c r="F60" s="7">
        <f t="shared" ref="F60:F94" si="1">D60/C60/C60*1.236</f>
        <v>6.2127857594074598</v>
      </c>
      <c r="G60" s="7">
        <f t="shared" ref="G60:G94" si="2">D60/C60/C60/C60</f>
        <v>1</v>
      </c>
      <c r="K60" s="47" t="s">
        <v>436</v>
      </c>
      <c r="L60" s="47" t="s">
        <v>424</v>
      </c>
      <c r="M60" s="7">
        <f t="shared" ref="M60:M87" si="3">N60^(1/3)</f>
        <v>1.7099759466766968</v>
      </c>
      <c r="N60" s="7">
        <v>5</v>
      </c>
      <c r="O60" s="7">
        <f t="shared" ref="O60:O94" si="4">N60/M60*1.236</f>
        <v>3.614085924431103</v>
      </c>
      <c r="P60" s="7">
        <f t="shared" ref="P60:P94" si="5">N60/M60/M60*1.236</f>
        <v>2.1135302700923977</v>
      </c>
      <c r="Q60" s="7">
        <f t="shared" ref="Q60:Q94" si="6">N60/M60/M60/M60</f>
        <v>1.0000000000000002</v>
      </c>
    </row>
    <row r="61" spans="1:17" x14ac:dyDescent="0.3">
      <c r="A61" s="47" t="s">
        <v>427</v>
      </c>
      <c r="B61" s="47" t="s">
        <v>411</v>
      </c>
      <c r="C61" s="7">
        <f>D61^(1/3)</f>
        <v>4.0412400206221895</v>
      </c>
      <c r="D61" s="7">
        <v>66</v>
      </c>
      <c r="E61" s="7">
        <f t="shared" si="0"/>
        <v>20.185883437688158</v>
      </c>
      <c r="F61" s="7">
        <f t="shared" si="1"/>
        <v>4.9949726654890299</v>
      </c>
      <c r="G61" s="7">
        <f t="shared" si="2"/>
        <v>1.0000000000000007</v>
      </c>
      <c r="K61" s="47" t="s">
        <v>436</v>
      </c>
      <c r="L61" s="47" t="s">
        <v>376</v>
      </c>
      <c r="M61" s="7">
        <f t="shared" si="3"/>
        <v>1.8662555784086241</v>
      </c>
      <c r="N61" s="7">
        <v>6.5</v>
      </c>
      <c r="O61" s="7">
        <f t="shared" si="4"/>
        <v>4.3048766165514571</v>
      </c>
      <c r="P61" s="7">
        <f t="shared" si="5"/>
        <v>2.3066918949130595</v>
      </c>
      <c r="Q61" s="7">
        <f t="shared" si="6"/>
        <v>1.0000000000000002</v>
      </c>
    </row>
    <row r="62" spans="1:17" x14ac:dyDescent="0.3">
      <c r="B62" s="47"/>
      <c r="E62" s="7" t="e">
        <f t="shared" si="0"/>
        <v>#DIV/0!</v>
      </c>
      <c r="F62" s="7" t="e">
        <f t="shared" si="1"/>
        <v>#DIV/0!</v>
      </c>
      <c r="G62" s="7" t="e">
        <f t="shared" si="2"/>
        <v>#DIV/0!</v>
      </c>
      <c r="K62" s="47" t="s">
        <v>436</v>
      </c>
      <c r="L62" s="47" t="s">
        <v>426</v>
      </c>
      <c r="M62" s="7">
        <f t="shared" si="3"/>
        <v>1.8662555784086241</v>
      </c>
      <c r="N62" s="7">
        <v>6.5</v>
      </c>
      <c r="O62" s="7">
        <f t="shared" si="4"/>
        <v>4.3048766165514571</v>
      </c>
      <c r="P62" s="7">
        <f t="shared" si="5"/>
        <v>2.3066918949130595</v>
      </c>
      <c r="Q62" s="7">
        <f t="shared" si="6"/>
        <v>1.0000000000000002</v>
      </c>
    </row>
    <row r="63" spans="1:17" x14ac:dyDescent="0.3">
      <c r="A63" s="47" t="s">
        <v>3</v>
      </c>
      <c r="B63" s="47" t="s">
        <v>408</v>
      </c>
      <c r="C63" s="7">
        <f>D63^(1/3)</f>
        <v>3.0365889718756618</v>
      </c>
      <c r="D63" s="7">
        <v>28</v>
      </c>
      <c r="E63" s="7">
        <f t="shared" si="0"/>
        <v>11.396998513968482</v>
      </c>
      <c r="F63" s="7">
        <f t="shared" si="1"/>
        <v>3.7532239692383205</v>
      </c>
      <c r="G63" s="7">
        <f t="shared" si="2"/>
        <v>1.0000000000000007</v>
      </c>
      <c r="K63" s="47" t="s">
        <v>437</v>
      </c>
      <c r="L63" s="47" t="s">
        <v>425</v>
      </c>
      <c r="M63" s="7">
        <f t="shared" si="3"/>
        <v>2.040827550958674</v>
      </c>
      <c r="N63" s="7">
        <v>8.5</v>
      </c>
      <c r="O63" s="7">
        <f t="shared" si="4"/>
        <v>5.1479116866414474</v>
      </c>
      <c r="P63" s="7">
        <f t="shared" si="5"/>
        <v>2.5224628529849213</v>
      </c>
      <c r="Q63" s="7">
        <f t="shared" si="6"/>
        <v>1.0000000000000002</v>
      </c>
    </row>
    <row r="64" spans="1:17" x14ac:dyDescent="0.3">
      <c r="A64" s="47" t="s">
        <v>428</v>
      </c>
      <c r="B64" s="47" t="s">
        <v>409</v>
      </c>
      <c r="C64" s="7">
        <f>D64^(1/3)</f>
        <v>2.8020393306553872</v>
      </c>
      <c r="D64" s="7">
        <v>22</v>
      </c>
      <c r="E64" s="7">
        <f t="shared" si="0"/>
        <v>9.7043605714270562</v>
      </c>
      <c r="F64" s="7">
        <f t="shared" si="1"/>
        <v>3.4633206126900586</v>
      </c>
      <c r="G64" s="7">
        <f t="shared" si="2"/>
        <v>1</v>
      </c>
      <c r="K64" s="47" t="s">
        <v>438</v>
      </c>
      <c r="L64" s="47" t="s">
        <v>418</v>
      </c>
      <c r="M64" s="7">
        <f t="shared" si="3"/>
        <v>2.2239800905693157</v>
      </c>
      <c r="N64" s="7">
        <v>11</v>
      </c>
      <c r="O64" s="7">
        <f t="shared" si="4"/>
        <v>6.1133640798553932</v>
      </c>
      <c r="P64" s="7">
        <f t="shared" si="5"/>
        <v>2.7488393919436738</v>
      </c>
      <c r="Q64" s="7">
        <f t="shared" si="6"/>
        <v>0.99999999999999978</v>
      </c>
    </row>
    <row r="65" spans="1:17" x14ac:dyDescent="0.3">
      <c r="A65" s="47" t="s">
        <v>7</v>
      </c>
      <c r="B65" s="47" t="s">
        <v>379</v>
      </c>
      <c r="C65" s="7">
        <f>D65^(1/3)</f>
        <v>3.1912521494299533</v>
      </c>
      <c r="D65" s="7">
        <v>32.5</v>
      </c>
      <c r="E65" s="7">
        <f t="shared" si="0"/>
        <v>12.58753558761425</v>
      </c>
      <c r="F65" s="7">
        <f t="shared" si="1"/>
        <v>3.9443876566954237</v>
      </c>
      <c r="G65" s="7">
        <f t="shared" si="2"/>
        <v>1.0000000000000004</v>
      </c>
      <c r="K65" s="47" t="s">
        <v>436</v>
      </c>
      <c r="L65" s="47" t="s">
        <v>423</v>
      </c>
      <c r="M65" s="7">
        <f t="shared" si="3"/>
        <v>2.4101422641752297</v>
      </c>
      <c r="N65" s="7">
        <v>14</v>
      </c>
      <c r="O65" s="7">
        <f t="shared" si="4"/>
        <v>7.1796591666847398</v>
      </c>
      <c r="P65" s="7">
        <f t="shared" si="5"/>
        <v>2.9789358385205849</v>
      </c>
      <c r="Q65" s="7">
        <f t="shared" si="6"/>
        <v>1.0000000000000004</v>
      </c>
    </row>
    <row r="66" spans="1:17" x14ac:dyDescent="0.3">
      <c r="A66" s="47" t="s">
        <v>5</v>
      </c>
      <c r="B66" s="47" t="s">
        <v>412</v>
      </c>
      <c r="C66" s="7">
        <f>D66^(1/3)</f>
        <v>4.0412400206221895</v>
      </c>
      <c r="D66" s="7">
        <v>66</v>
      </c>
      <c r="E66" s="7">
        <f t="shared" si="0"/>
        <v>20.185883437688158</v>
      </c>
      <c r="F66" s="7">
        <f t="shared" si="1"/>
        <v>4.9949726654890299</v>
      </c>
      <c r="G66" s="7">
        <f t="shared" si="2"/>
        <v>1.0000000000000007</v>
      </c>
      <c r="K66" s="47" t="s">
        <v>428</v>
      </c>
      <c r="L66" s="47" t="s">
        <v>409</v>
      </c>
      <c r="M66" s="7">
        <f t="shared" si="3"/>
        <v>2.8020393306553872</v>
      </c>
      <c r="N66" s="7">
        <v>22</v>
      </c>
      <c r="O66" s="7">
        <f t="shared" si="4"/>
        <v>9.7043605714270562</v>
      </c>
      <c r="P66" s="7">
        <f t="shared" si="5"/>
        <v>3.4633206126900586</v>
      </c>
      <c r="Q66" s="7">
        <f t="shared" si="6"/>
        <v>1</v>
      </c>
    </row>
    <row r="67" spans="1:17" x14ac:dyDescent="0.3">
      <c r="B67" s="47"/>
      <c r="E67" s="7" t="e">
        <f t="shared" si="0"/>
        <v>#DIV/0!</v>
      </c>
      <c r="F67" s="7" t="e">
        <f t="shared" si="1"/>
        <v>#DIV/0!</v>
      </c>
      <c r="G67" s="7" t="e">
        <f t="shared" si="2"/>
        <v>#DIV/0!</v>
      </c>
      <c r="K67" s="47" t="s">
        <v>434</v>
      </c>
      <c r="L67" s="47" t="s">
        <v>380</v>
      </c>
      <c r="M67" s="7">
        <f t="shared" si="3"/>
        <v>2.8020393306553872</v>
      </c>
      <c r="N67" s="7">
        <v>22</v>
      </c>
      <c r="O67" s="7">
        <f t="shared" si="4"/>
        <v>9.7043605714270562</v>
      </c>
      <c r="P67" s="7">
        <f t="shared" si="5"/>
        <v>3.4633206126900586</v>
      </c>
      <c r="Q67" s="7">
        <f t="shared" si="6"/>
        <v>1</v>
      </c>
    </row>
    <row r="68" spans="1:17" x14ac:dyDescent="0.3">
      <c r="B68" s="47" t="s">
        <v>414</v>
      </c>
      <c r="C68" s="7">
        <f>D68^(1/3)</f>
        <v>4.2358235842548932</v>
      </c>
      <c r="D68" s="7">
        <v>76</v>
      </c>
      <c r="E68" s="7">
        <f t="shared" si="0"/>
        <v>22.176560976045444</v>
      </c>
      <c r="F68" s="7">
        <f t="shared" si="1"/>
        <v>5.2354779501390478</v>
      </c>
      <c r="G68" s="7">
        <f t="shared" si="2"/>
        <v>1</v>
      </c>
      <c r="K68" s="47" t="s">
        <v>434</v>
      </c>
      <c r="L68" s="47" t="s">
        <v>381</v>
      </c>
      <c r="M68" s="7">
        <f t="shared" si="3"/>
        <v>2.8231080866430851</v>
      </c>
      <c r="N68" s="7">
        <v>22.5</v>
      </c>
      <c r="O68" s="7">
        <f t="shared" si="4"/>
        <v>9.8508449363228063</v>
      </c>
      <c r="P68" s="7">
        <f t="shared" si="5"/>
        <v>3.489361595090855</v>
      </c>
      <c r="Q68" s="7">
        <f t="shared" si="6"/>
        <v>1.0000000000000004</v>
      </c>
    </row>
    <row r="69" spans="1:17" x14ac:dyDescent="0.3">
      <c r="B69" s="47" t="s">
        <v>384</v>
      </c>
      <c r="C69" s="7">
        <f>D69^(1/3)</f>
        <v>3.5303483353260625</v>
      </c>
      <c r="D69" s="7">
        <v>44</v>
      </c>
      <c r="E69" s="7">
        <f t="shared" si="0"/>
        <v>15.404712179762027</v>
      </c>
      <c r="F69" s="7">
        <f t="shared" si="1"/>
        <v>4.3635105424630147</v>
      </c>
      <c r="G69" s="7">
        <f t="shared" si="2"/>
        <v>1.0000000000000004</v>
      </c>
      <c r="K69" s="47" t="s">
        <v>435</v>
      </c>
      <c r="L69" s="47" t="s">
        <v>422</v>
      </c>
      <c r="M69" s="7">
        <f t="shared" si="3"/>
        <v>2.8231080866430851</v>
      </c>
      <c r="N69" s="7">
        <v>22.5</v>
      </c>
      <c r="O69" s="7">
        <f t="shared" si="4"/>
        <v>9.8508449363228063</v>
      </c>
      <c r="P69" s="7">
        <f t="shared" si="5"/>
        <v>3.489361595090855</v>
      </c>
      <c r="Q69" s="7">
        <f t="shared" si="6"/>
        <v>1.0000000000000004</v>
      </c>
    </row>
    <row r="70" spans="1:17" x14ac:dyDescent="0.3">
      <c r="B70" s="47" t="s">
        <v>319</v>
      </c>
      <c r="C70" s="7">
        <f>D70^(1/3)</f>
        <v>6.0822019955734001</v>
      </c>
      <c r="D70" s="7">
        <v>225</v>
      </c>
      <c r="E70" s="7">
        <f t="shared" si="0"/>
        <v>45.72357185808692</v>
      </c>
      <c r="F70" s="7">
        <f t="shared" si="1"/>
        <v>7.5176016665287229</v>
      </c>
      <c r="G70" s="7">
        <f t="shared" si="2"/>
        <v>1</v>
      </c>
      <c r="K70" s="47" t="s">
        <v>433</v>
      </c>
      <c r="L70" s="47" t="s">
        <v>413</v>
      </c>
      <c r="M70" s="7">
        <f t="shared" si="3"/>
        <v>3.018405368398843</v>
      </c>
      <c r="N70" s="7">
        <v>27.5</v>
      </c>
      <c r="O70" s="7">
        <f t="shared" si="4"/>
        <v>11.260912916421988</v>
      </c>
      <c r="P70" s="7">
        <f t="shared" si="5"/>
        <v>3.7307490353409691</v>
      </c>
      <c r="Q70" s="7">
        <f t="shared" si="6"/>
        <v>0.99999999999999989</v>
      </c>
    </row>
    <row r="71" spans="1:17" x14ac:dyDescent="0.3">
      <c r="B71" s="47" t="s">
        <v>415</v>
      </c>
      <c r="C71" s="7">
        <f>D71^(1/3)</f>
        <v>4.179339196381231</v>
      </c>
      <c r="D71" s="7">
        <v>73</v>
      </c>
      <c r="E71" s="7">
        <f t="shared" si="0"/>
        <v>21.589058882352937</v>
      </c>
      <c r="F71" s="7">
        <f t="shared" si="1"/>
        <v>5.1656632467272043</v>
      </c>
      <c r="G71" s="7">
        <f t="shared" si="2"/>
        <v>1.0000000000000007</v>
      </c>
      <c r="K71" s="47" t="s">
        <v>434</v>
      </c>
      <c r="L71" s="47" t="s">
        <v>417</v>
      </c>
      <c r="M71" s="7">
        <f t="shared" si="3"/>
        <v>3.018405368398843</v>
      </c>
      <c r="N71" s="7">
        <v>27.5</v>
      </c>
      <c r="O71" s="7">
        <f t="shared" si="4"/>
        <v>11.260912916421988</v>
      </c>
      <c r="P71" s="7">
        <f t="shared" si="5"/>
        <v>3.7307490353409691</v>
      </c>
      <c r="Q71" s="7">
        <f t="shared" si="6"/>
        <v>0.99999999999999989</v>
      </c>
    </row>
    <row r="72" spans="1:17" x14ac:dyDescent="0.3">
      <c r="B72" s="47"/>
      <c r="E72" s="7" t="e">
        <f t="shared" si="0"/>
        <v>#DIV/0!</v>
      </c>
      <c r="F72" s="7" t="e">
        <f t="shared" si="1"/>
        <v>#DIV/0!</v>
      </c>
      <c r="G72" s="7" t="e">
        <f t="shared" si="2"/>
        <v>#DIV/0!</v>
      </c>
      <c r="K72" s="47" t="s">
        <v>3</v>
      </c>
      <c r="L72" s="47" t="s">
        <v>408</v>
      </c>
      <c r="M72" s="7">
        <f t="shared" si="3"/>
        <v>3.0365889718756618</v>
      </c>
      <c r="N72" s="7">
        <v>28</v>
      </c>
      <c r="O72" s="7">
        <f t="shared" si="4"/>
        <v>11.396998513968482</v>
      </c>
      <c r="P72" s="7">
        <f t="shared" si="5"/>
        <v>3.7532239692383205</v>
      </c>
      <c r="Q72" s="7">
        <f t="shared" si="6"/>
        <v>1.0000000000000007</v>
      </c>
    </row>
    <row r="73" spans="1:17" x14ac:dyDescent="0.3">
      <c r="A73" s="47" t="s">
        <v>430</v>
      </c>
      <c r="B73" s="47" t="s">
        <v>416</v>
      </c>
      <c r="C73" s="7">
        <f>D73^(1/3)</f>
        <v>3.2236528636334572</v>
      </c>
      <c r="D73" s="7">
        <v>33.5</v>
      </c>
      <c r="E73" s="7">
        <f t="shared" si="0"/>
        <v>12.844435102522265</v>
      </c>
      <c r="F73" s="7">
        <f t="shared" si="1"/>
        <v>3.9844349394509528</v>
      </c>
      <c r="G73" s="7">
        <f t="shared" si="2"/>
        <v>1</v>
      </c>
      <c r="K73" s="47" t="s">
        <v>431</v>
      </c>
      <c r="L73" s="47" t="s">
        <v>383</v>
      </c>
      <c r="M73" s="7">
        <f t="shared" si="3"/>
        <v>3.0723168256858471</v>
      </c>
      <c r="N73" s="7">
        <v>29</v>
      </c>
      <c r="O73" s="7">
        <f t="shared" si="4"/>
        <v>11.666765517256959</v>
      </c>
      <c r="P73" s="7">
        <f t="shared" si="5"/>
        <v>3.7973835965477076</v>
      </c>
      <c r="Q73" s="7">
        <f t="shared" si="6"/>
        <v>1.0000000000000002</v>
      </c>
    </row>
    <row r="74" spans="1:17" x14ac:dyDescent="0.3">
      <c r="A74" s="47" t="s">
        <v>429</v>
      </c>
      <c r="B74" s="47" t="s">
        <v>372</v>
      </c>
      <c r="C74" s="7">
        <f>D74^(1/3)</f>
        <v>3.9578916096804058</v>
      </c>
      <c r="D74" s="7">
        <v>62</v>
      </c>
      <c r="E74" s="7">
        <f t="shared" si="0"/>
        <v>19.361823808557489</v>
      </c>
      <c r="F74" s="7">
        <f t="shared" si="1"/>
        <v>4.8919540295649808</v>
      </c>
      <c r="G74" s="7">
        <f t="shared" si="2"/>
        <v>0.99999999999999978</v>
      </c>
      <c r="K74" s="47" t="s">
        <v>7</v>
      </c>
      <c r="L74" s="47" t="s">
        <v>379</v>
      </c>
      <c r="M74" s="7">
        <f t="shared" si="3"/>
        <v>3.1912521494299533</v>
      </c>
      <c r="N74" s="7">
        <v>32.5</v>
      </c>
      <c r="O74" s="7">
        <f t="shared" si="4"/>
        <v>12.58753558761425</v>
      </c>
      <c r="P74" s="7">
        <f t="shared" si="5"/>
        <v>3.9443876566954237</v>
      </c>
      <c r="Q74" s="7">
        <f t="shared" si="6"/>
        <v>1.0000000000000004</v>
      </c>
    </row>
    <row r="75" spans="1:17" x14ac:dyDescent="0.3">
      <c r="A75" s="47" t="s">
        <v>431</v>
      </c>
      <c r="B75" s="47" t="s">
        <v>383</v>
      </c>
      <c r="C75" s="7">
        <f>D75^(1/3)</f>
        <v>3.0723168256858471</v>
      </c>
      <c r="D75" s="7">
        <v>29</v>
      </c>
      <c r="E75" s="7">
        <f t="shared" si="0"/>
        <v>11.666765517256959</v>
      </c>
      <c r="F75" s="7">
        <f t="shared" si="1"/>
        <v>3.7973835965477076</v>
      </c>
      <c r="G75" s="7">
        <f t="shared" si="2"/>
        <v>1.0000000000000002</v>
      </c>
      <c r="K75" s="47" t="s">
        <v>435</v>
      </c>
      <c r="L75" s="47" t="s">
        <v>420</v>
      </c>
      <c r="M75" s="7">
        <f t="shared" si="3"/>
        <v>3.1912521494299533</v>
      </c>
      <c r="N75" s="7">
        <v>32.5</v>
      </c>
      <c r="O75" s="7">
        <f t="shared" si="4"/>
        <v>12.58753558761425</v>
      </c>
      <c r="P75" s="7">
        <f t="shared" si="5"/>
        <v>3.9443876566954237</v>
      </c>
      <c r="Q75" s="7">
        <f t="shared" si="6"/>
        <v>1.0000000000000004</v>
      </c>
    </row>
    <row r="76" spans="1:17" x14ac:dyDescent="0.3">
      <c r="B76" s="47"/>
      <c r="E76" s="7" t="e">
        <f t="shared" si="0"/>
        <v>#DIV/0!</v>
      </c>
      <c r="F76" s="7" t="e">
        <f t="shared" si="1"/>
        <v>#DIV/0!</v>
      </c>
      <c r="G76" s="7" t="e">
        <f t="shared" si="2"/>
        <v>#DIV/0!</v>
      </c>
      <c r="K76" s="47" t="s">
        <v>430</v>
      </c>
      <c r="L76" s="47" t="s">
        <v>416</v>
      </c>
      <c r="M76" s="7">
        <f t="shared" si="3"/>
        <v>3.2236528636334572</v>
      </c>
      <c r="N76" s="7">
        <v>33.5</v>
      </c>
      <c r="O76" s="7">
        <f t="shared" si="4"/>
        <v>12.844435102522265</v>
      </c>
      <c r="P76" s="7">
        <f t="shared" si="5"/>
        <v>3.9844349394509528</v>
      </c>
      <c r="Q76" s="7">
        <f t="shared" si="6"/>
        <v>1</v>
      </c>
    </row>
    <row r="77" spans="1:17" x14ac:dyDescent="0.3">
      <c r="A77" s="47" t="s">
        <v>432</v>
      </c>
      <c r="B77" s="47" t="s">
        <v>385</v>
      </c>
      <c r="C77" s="7">
        <f>D77^(1/3)</f>
        <v>3.3322218516459525</v>
      </c>
      <c r="D77" s="7">
        <v>37</v>
      </c>
      <c r="E77" s="7">
        <f t="shared" si="0"/>
        <v>13.724176251173269</v>
      </c>
      <c r="F77" s="7">
        <f t="shared" si="1"/>
        <v>4.1186262086344003</v>
      </c>
      <c r="G77" s="7">
        <f t="shared" si="2"/>
        <v>1.0000000000000007</v>
      </c>
      <c r="K77" s="47" t="s">
        <v>435</v>
      </c>
      <c r="L77" s="47" t="s">
        <v>421</v>
      </c>
      <c r="M77" s="7">
        <f t="shared" si="3"/>
        <v>3.2236528636334572</v>
      </c>
      <c r="N77" s="7">
        <v>33.5</v>
      </c>
      <c r="O77" s="7">
        <f t="shared" si="4"/>
        <v>12.844435102522265</v>
      </c>
      <c r="P77" s="7">
        <f t="shared" si="5"/>
        <v>3.9844349394509528</v>
      </c>
      <c r="Q77" s="7">
        <f t="shared" si="6"/>
        <v>1</v>
      </c>
    </row>
    <row r="78" spans="1:17" x14ac:dyDescent="0.3">
      <c r="A78" s="47" t="s">
        <v>433</v>
      </c>
      <c r="B78" s="47" t="s">
        <v>413</v>
      </c>
      <c r="C78" s="7">
        <f>D78^(1/3)</f>
        <v>3.018405368398843</v>
      </c>
      <c r="D78" s="7">
        <v>27.5</v>
      </c>
      <c r="E78" s="7">
        <f t="shared" si="0"/>
        <v>11.260912916421988</v>
      </c>
      <c r="F78" s="7">
        <f t="shared" si="1"/>
        <v>3.7307490353409691</v>
      </c>
      <c r="G78" s="7">
        <f t="shared" si="2"/>
        <v>0.99999999999999989</v>
      </c>
      <c r="K78" s="47" t="s">
        <v>432</v>
      </c>
      <c r="L78" s="47" t="s">
        <v>385</v>
      </c>
      <c r="M78" s="7">
        <f t="shared" si="3"/>
        <v>3.3322218516459525</v>
      </c>
      <c r="N78" s="7">
        <v>37</v>
      </c>
      <c r="O78" s="7">
        <f t="shared" si="4"/>
        <v>13.724176251173269</v>
      </c>
      <c r="P78" s="7">
        <f t="shared" si="5"/>
        <v>4.1186262086344003</v>
      </c>
      <c r="Q78" s="7">
        <f t="shared" si="6"/>
        <v>1.0000000000000007</v>
      </c>
    </row>
    <row r="79" spans="1:17" x14ac:dyDescent="0.3">
      <c r="B79" s="47"/>
      <c r="E79" s="7" t="e">
        <f t="shared" si="0"/>
        <v>#DIV/0!</v>
      </c>
      <c r="F79" s="7" t="e">
        <f t="shared" si="1"/>
        <v>#DIV/0!</v>
      </c>
      <c r="G79" s="7" t="e">
        <f t="shared" si="2"/>
        <v>#DIV/0!</v>
      </c>
      <c r="K79" s="47" t="s">
        <v>435</v>
      </c>
      <c r="L79" s="47" t="s">
        <v>419</v>
      </c>
      <c r="M79" s="7">
        <f t="shared" si="3"/>
        <v>3.391211443014166</v>
      </c>
      <c r="N79" s="7">
        <v>39</v>
      </c>
      <c r="O79" s="7">
        <f t="shared" si="4"/>
        <v>14.214389403320563</v>
      </c>
      <c r="P79" s="7">
        <f t="shared" si="5"/>
        <v>4.1915373435655114</v>
      </c>
      <c r="Q79" s="7">
        <f t="shared" si="6"/>
        <v>1.0000000000000007</v>
      </c>
    </row>
    <row r="80" spans="1:17" x14ac:dyDescent="0.3">
      <c r="A80" s="47" t="s">
        <v>434</v>
      </c>
      <c r="B80" s="47" t="s">
        <v>381</v>
      </c>
      <c r="C80" s="7">
        <f>D80^(1/3)</f>
        <v>2.8231080866430851</v>
      </c>
      <c r="D80" s="7">
        <v>22.5</v>
      </c>
      <c r="E80" s="7">
        <f t="shared" si="0"/>
        <v>9.8508449363228063</v>
      </c>
      <c r="F80" s="7">
        <f t="shared" si="1"/>
        <v>3.489361595090855</v>
      </c>
      <c r="G80" s="7">
        <f t="shared" si="2"/>
        <v>1.0000000000000004</v>
      </c>
      <c r="K80" s="47"/>
      <c r="L80" s="47" t="s">
        <v>384</v>
      </c>
      <c r="M80" s="7">
        <f t="shared" si="3"/>
        <v>3.5303483353260625</v>
      </c>
      <c r="N80" s="7">
        <v>44</v>
      </c>
      <c r="O80" s="7">
        <f t="shared" si="4"/>
        <v>15.404712179762027</v>
      </c>
      <c r="P80" s="7">
        <f t="shared" si="5"/>
        <v>4.3635105424630147</v>
      </c>
      <c r="Q80" s="7">
        <f t="shared" si="6"/>
        <v>1.0000000000000004</v>
      </c>
    </row>
    <row r="81" spans="1:17" x14ac:dyDescent="0.3">
      <c r="A81" s="47" t="s">
        <v>434</v>
      </c>
      <c r="B81" s="47" t="s">
        <v>380</v>
      </c>
      <c r="C81" s="7">
        <f>D81^(1/3)</f>
        <v>2.8020393306553872</v>
      </c>
      <c r="D81" s="7">
        <v>22</v>
      </c>
      <c r="E81" s="7">
        <f t="shared" si="0"/>
        <v>9.7043605714270562</v>
      </c>
      <c r="F81" s="7">
        <f t="shared" si="1"/>
        <v>3.4633206126900586</v>
      </c>
      <c r="G81" s="7">
        <f t="shared" si="2"/>
        <v>1</v>
      </c>
      <c r="K81" s="47" t="s">
        <v>429</v>
      </c>
      <c r="L81" s="47" t="s">
        <v>372</v>
      </c>
      <c r="M81" s="7">
        <f t="shared" si="3"/>
        <v>3.9578916096804058</v>
      </c>
      <c r="N81" s="7">
        <v>62</v>
      </c>
      <c r="O81" s="7">
        <f t="shared" si="4"/>
        <v>19.361823808557489</v>
      </c>
      <c r="P81" s="7">
        <f t="shared" si="5"/>
        <v>4.8919540295649808</v>
      </c>
      <c r="Q81" s="7">
        <f t="shared" si="6"/>
        <v>0.99999999999999978</v>
      </c>
    </row>
    <row r="82" spans="1:17" x14ac:dyDescent="0.3">
      <c r="A82" s="47" t="s">
        <v>434</v>
      </c>
      <c r="B82" s="47" t="s">
        <v>417</v>
      </c>
      <c r="C82" s="7">
        <f>D82^(1/3)</f>
        <v>3.018405368398843</v>
      </c>
      <c r="D82" s="7">
        <v>27.5</v>
      </c>
      <c r="E82" s="7">
        <f t="shared" si="0"/>
        <v>11.260912916421988</v>
      </c>
      <c r="F82" s="7">
        <f t="shared" si="1"/>
        <v>3.7307490353409691</v>
      </c>
      <c r="G82" s="7">
        <f t="shared" si="2"/>
        <v>0.99999999999999989</v>
      </c>
      <c r="K82" s="47" t="s">
        <v>427</v>
      </c>
      <c r="L82" s="47" t="s">
        <v>411</v>
      </c>
      <c r="M82" s="7">
        <f t="shared" si="3"/>
        <v>4.0412400206221895</v>
      </c>
      <c r="N82" s="7">
        <v>66</v>
      </c>
      <c r="O82" s="7">
        <f t="shared" si="4"/>
        <v>20.185883437688158</v>
      </c>
      <c r="P82" s="7">
        <f t="shared" si="5"/>
        <v>4.9949726654890299</v>
      </c>
      <c r="Q82" s="7">
        <f t="shared" si="6"/>
        <v>1.0000000000000007</v>
      </c>
    </row>
    <row r="83" spans="1:17" x14ac:dyDescent="0.3">
      <c r="B83" s="47"/>
      <c r="E83" s="7" t="e">
        <f t="shared" si="0"/>
        <v>#DIV/0!</v>
      </c>
      <c r="F83" s="7" t="e">
        <f t="shared" si="1"/>
        <v>#DIV/0!</v>
      </c>
      <c r="G83" s="7" t="e">
        <f t="shared" si="2"/>
        <v>#DIV/0!</v>
      </c>
      <c r="K83" s="47" t="s">
        <v>5</v>
      </c>
      <c r="L83" s="47" t="s">
        <v>412</v>
      </c>
      <c r="M83" s="7">
        <f t="shared" si="3"/>
        <v>4.0412400206221895</v>
      </c>
      <c r="N83" s="7">
        <v>66</v>
      </c>
      <c r="O83" s="7">
        <f t="shared" si="4"/>
        <v>20.185883437688158</v>
      </c>
      <c r="P83" s="7">
        <f t="shared" si="5"/>
        <v>4.9949726654890299</v>
      </c>
      <c r="Q83" s="7">
        <f t="shared" si="6"/>
        <v>1.0000000000000007</v>
      </c>
    </row>
    <row r="84" spans="1:17" x14ac:dyDescent="0.3">
      <c r="A84" s="47" t="s">
        <v>438</v>
      </c>
      <c r="B84" s="47" t="s">
        <v>418</v>
      </c>
      <c r="C84" s="7">
        <f t="shared" ref="C84:C89" si="7">D84^(1/3)</f>
        <v>2.2239800905693157</v>
      </c>
      <c r="D84" s="7">
        <v>11</v>
      </c>
      <c r="E84" s="7">
        <f t="shared" si="0"/>
        <v>6.1133640798553932</v>
      </c>
      <c r="F84" s="7">
        <f t="shared" si="1"/>
        <v>2.7488393919436738</v>
      </c>
      <c r="G84" s="7">
        <f t="shared" si="2"/>
        <v>0.99999999999999978</v>
      </c>
      <c r="K84" s="47"/>
      <c r="L84" s="47" t="s">
        <v>415</v>
      </c>
      <c r="M84" s="7">
        <f t="shared" si="3"/>
        <v>4.179339196381231</v>
      </c>
      <c r="N84" s="7">
        <v>73</v>
      </c>
      <c r="O84" s="7">
        <f t="shared" si="4"/>
        <v>21.589058882352937</v>
      </c>
      <c r="P84" s="7">
        <f t="shared" si="5"/>
        <v>5.1656632467272043</v>
      </c>
      <c r="Q84" s="7">
        <f t="shared" si="6"/>
        <v>1.0000000000000007</v>
      </c>
    </row>
    <row r="85" spans="1:17" x14ac:dyDescent="0.3">
      <c r="A85" s="47" t="s">
        <v>437</v>
      </c>
      <c r="B85" s="47" t="s">
        <v>425</v>
      </c>
      <c r="C85" s="7">
        <f t="shared" si="7"/>
        <v>2.040827550958674</v>
      </c>
      <c r="D85" s="7">
        <v>8.5</v>
      </c>
      <c r="E85" s="7">
        <f t="shared" si="0"/>
        <v>5.1479116866414474</v>
      </c>
      <c r="F85" s="7">
        <f t="shared" si="1"/>
        <v>2.5224628529849213</v>
      </c>
      <c r="G85" s="7">
        <f t="shared" si="2"/>
        <v>1.0000000000000002</v>
      </c>
      <c r="K85" s="47"/>
      <c r="L85" s="47" t="s">
        <v>414</v>
      </c>
      <c r="M85" s="7">
        <f t="shared" si="3"/>
        <v>4.2358235842548932</v>
      </c>
      <c r="N85" s="7">
        <v>76</v>
      </c>
      <c r="O85" s="7">
        <f t="shared" si="4"/>
        <v>22.176560976045444</v>
      </c>
      <c r="P85" s="7">
        <f t="shared" si="5"/>
        <v>5.2354779501390478</v>
      </c>
      <c r="Q85" s="7">
        <f t="shared" si="6"/>
        <v>1</v>
      </c>
    </row>
    <row r="86" spans="1:17" x14ac:dyDescent="0.3">
      <c r="A86" s="47" t="s">
        <v>435</v>
      </c>
      <c r="B86" s="47" t="s">
        <v>419</v>
      </c>
      <c r="C86" s="7">
        <f t="shared" si="7"/>
        <v>3.391211443014166</v>
      </c>
      <c r="D86" s="7">
        <v>39</v>
      </c>
      <c r="E86" s="7">
        <f t="shared" si="0"/>
        <v>14.214389403320563</v>
      </c>
      <c r="F86" s="7">
        <f t="shared" si="1"/>
        <v>4.1915373435655114</v>
      </c>
      <c r="G86" s="7">
        <f t="shared" si="2"/>
        <v>1.0000000000000007</v>
      </c>
      <c r="K86" s="47" t="s">
        <v>427</v>
      </c>
      <c r="L86" s="47" t="s">
        <v>410</v>
      </c>
      <c r="M86" s="7">
        <f t="shared" si="3"/>
        <v>5.0265256953134791</v>
      </c>
      <c r="N86" s="7">
        <v>127</v>
      </c>
      <c r="O86" s="7">
        <f t="shared" si="4"/>
        <v>31.228727259139266</v>
      </c>
      <c r="P86" s="7">
        <f t="shared" si="5"/>
        <v>6.2127857594074598</v>
      </c>
      <c r="Q86" s="7">
        <f t="shared" si="6"/>
        <v>1</v>
      </c>
    </row>
    <row r="87" spans="1:17" x14ac:dyDescent="0.3">
      <c r="A87" s="47" t="s">
        <v>435</v>
      </c>
      <c r="B87" s="47" t="s">
        <v>421</v>
      </c>
      <c r="C87" s="7">
        <f t="shared" si="7"/>
        <v>3.2236528636334572</v>
      </c>
      <c r="D87" s="7">
        <v>33.5</v>
      </c>
      <c r="E87" s="7">
        <f t="shared" si="0"/>
        <v>12.844435102522265</v>
      </c>
      <c r="F87" s="7">
        <f t="shared" si="1"/>
        <v>3.9844349394509528</v>
      </c>
      <c r="G87" s="7">
        <f t="shared" si="2"/>
        <v>1</v>
      </c>
      <c r="K87" s="47"/>
      <c r="L87" s="47" t="s">
        <v>319</v>
      </c>
      <c r="M87" s="7">
        <f t="shared" si="3"/>
        <v>6.0822019955734001</v>
      </c>
      <c r="N87" s="7">
        <v>225</v>
      </c>
      <c r="O87" s="7">
        <f t="shared" si="4"/>
        <v>45.72357185808692</v>
      </c>
      <c r="P87" s="7">
        <f t="shared" si="5"/>
        <v>7.5176016665287229</v>
      </c>
      <c r="Q87" s="7">
        <f t="shared" si="6"/>
        <v>1</v>
      </c>
    </row>
    <row r="88" spans="1:17" x14ac:dyDescent="0.3">
      <c r="A88" s="47" t="s">
        <v>435</v>
      </c>
      <c r="B88" s="47" t="s">
        <v>420</v>
      </c>
      <c r="C88" s="7">
        <f t="shared" si="7"/>
        <v>3.1912521494299533</v>
      </c>
      <c r="D88" s="7">
        <v>32.5</v>
      </c>
      <c r="E88" s="7">
        <f t="shared" si="0"/>
        <v>12.58753558761425</v>
      </c>
      <c r="F88" s="7">
        <f t="shared" si="1"/>
        <v>3.9443876566954237</v>
      </c>
      <c r="G88" s="7">
        <f t="shared" si="2"/>
        <v>1.0000000000000004</v>
      </c>
      <c r="K88" s="47"/>
      <c r="L88" s="47"/>
      <c r="M88" s="7"/>
      <c r="N88" s="7"/>
      <c r="O88" s="7" t="e">
        <f t="shared" si="4"/>
        <v>#DIV/0!</v>
      </c>
      <c r="P88" s="7" t="e">
        <f t="shared" si="5"/>
        <v>#DIV/0!</v>
      </c>
      <c r="Q88" s="7" t="e">
        <f t="shared" si="6"/>
        <v>#DIV/0!</v>
      </c>
    </row>
    <row r="89" spans="1:17" x14ac:dyDescent="0.3">
      <c r="A89" s="47" t="s">
        <v>435</v>
      </c>
      <c r="B89" s="47" t="s">
        <v>422</v>
      </c>
      <c r="C89" s="7">
        <f t="shared" si="7"/>
        <v>2.8231080866430851</v>
      </c>
      <c r="D89" s="7">
        <v>22.5</v>
      </c>
      <c r="E89" s="7">
        <f t="shared" si="0"/>
        <v>9.8508449363228063</v>
      </c>
      <c r="F89" s="7">
        <f t="shared" si="1"/>
        <v>3.489361595090855</v>
      </c>
      <c r="G89" s="7">
        <f t="shared" si="2"/>
        <v>1.0000000000000004</v>
      </c>
      <c r="K89" s="47"/>
      <c r="L89" s="47"/>
      <c r="M89" s="7"/>
      <c r="N89" s="7"/>
      <c r="O89" s="7" t="e">
        <f t="shared" si="4"/>
        <v>#DIV/0!</v>
      </c>
      <c r="P89" s="7" t="e">
        <f t="shared" si="5"/>
        <v>#DIV/0!</v>
      </c>
      <c r="Q89" s="7" t="e">
        <f t="shared" si="6"/>
        <v>#DIV/0!</v>
      </c>
    </row>
    <row r="90" spans="1:17" x14ac:dyDescent="0.3">
      <c r="B90" s="47"/>
      <c r="E90" s="7" t="e">
        <f t="shared" si="0"/>
        <v>#DIV/0!</v>
      </c>
      <c r="F90" s="7" t="e">
        <f t="shared" si="1"/>
        <v>#DIV/0!</v>
      </c>
      <c r="G90" s="7" t="e">
        <f t="shared" si="2"/>
        <v>#DIV/0!</v>
      </c>
      <c r="K90" s="47"/>
      <c r="L90" s="47"/>
      <c r="M90" s="7"/>
      <c r="N90" s="7"/>
      <c r="O90" s="7" t="e">
        <f t="shared" si="4"/>
        <v>#DIV/0!</v>
      </c>
      <c r="P90" s="7" t="e">
        <f t="shared" si="5"/>
        <v>#DIV/0!</v>
      </c>
      <c r="Q90" s="7" t="e">
        <f t="shared" si="6"/>
        <v>#DIV/0!</v>
      </c>
    </row>
    <row r="91" spans="1:17" x14ac:dyDescent="0.3">
      <c r="A91" s="47" t="s">
        <v>436</v>
      </c>
      <c r="B91" s="47" t="s">
        <v>376</v>
      </c>
      <c r="C91" s="7">
        <f>D91^(1/3)</f>
        <v>1.8662555784086241</v>
      </c>
      <c r="D91" s="7">
        <v>6.5</v>
      </c>
      <c r="E91" s="7">
        <f t="shared" si="0"/>
        <v>4.3048766165514571</v>
      </c>
      <c r="F91" s="7">
        <f t="shared" si="1"/>
        <v>2.3066918949130595</v>
      </c>
      <c r="G91" s="7">
        <f t="shared" si="2"/>
        <v>1.0000000000000002</v>
      </c>
      <c r="K91" s="47"/>
      <c r="L91" s="47"/>
      <c r="M91" s="7"/>
      <c r="N91" s="7"/>
      <c r="O91" s="7" t="e">
        <f t="shared" si="4"/>
        <v>#DIV/0!</v>
      </c>
      <c r="P91" s="7" t="e">
        <f t="shared" si="5"/>
        <v>#DIV/0!</v>
      </c>
      <c r="Q91" s="7" t="e">
        <f t="shared" si="6"/>
        <v>#DIV/0!</v>
      </c>
    </row>
    <row r="92" spans="1:17" x14ac:dyDescent="0.3">
      <c r="A92" s="47" t="s">
        <v>436</v>
      </c>
      <c r="B92" s="47" t="s">
        <v>426</v>
      </c>
      <c r="C92" s="7">
        <f>D92^(1/3)</f>
        <v>1.8662555784086241</v>
      </c>
      <c r="D92" s="7">
        <v>6.5</v>
      </c>
      <c r="E92" s="7">
        <f t="shared" si="0"/>
        <v>4.3048766165514571</v>
      </c>
      <c r="F92" s="7">
        <f t="shared" si="1"/>
        <v>2.3066918949130595</v>
      </c>
      <c r="G92" s="7">
        <f t="shared" si="2"/>
        <v>1.0000000000000002</v>
      </c>
      <c r="K92" s="47"/>
      <c r="L92" s="47"/>
      <c r="M92" s="7"/>
      <c r="N92" s="7"/>
      <c r="O92" s="7" t="e">
        <f t="shared" si="4"/>
        <v>#DIV/0!</v>
      </c>
      <c r="P92" s="7" t="e">
        <f t="shared" si="5"/>
        <v>#DIV/0!</v>
      </c>
      <c r="Q92" s="7" t="e">
        <f t="shared" si="6"/>
        <v>#DIV/0!</v>
      </c>
    </row>
    <row r="93" spans="1:17" x14ac:dyDescent="0.3">
      <c r="A93" s="47" t="s">
        <v>436</v>
      </c>
      <c r="B93" s="47" t="s">
        <v>423</v>
      </c>
      <c r="C93" s="7">
        <f>D93^(1/3)</f>
        <v>2.4101422641752297</v>
      </c>
      <c r="D93" s="7">
        <v>14</v>
      </c>
      <c r="E93" s="7">
        <f t="shared" si="0"/>
        <v>7.1796591666847398</v>
      </c>
      <c r="F93" s="7">
        <f t="shared" si="1"/>
        <v>2.9789358385205849</v>
      </c>
      <c r="G93" s="7">
        <f t="shared" si="2"/>
        <v>1.0000000000000004</v>
      </c>
      <c r="K93" s="47"/>
      <c r="L93" s="47"/>
      <c r="M93" s="7"/>
      <c r="N93" s="7"/>
      <c r="O93" s="7" t="e">
        <f t="shared" si="4"/>
        <v>#DIV/0!</v>
      </c>
      <c r="P93" s="7" t="e">
        <f t="shared" si="5"/>
        <v>#DIV/0!</v>
      </c>
      <c r="Q93" s="7" t="e">
        <f t="shared" si="6"/>
        <v>#DIV/0!</v>
      </c>
    </row>
    <row r="94" spans="1:17" x14ac:dyDescent="0.3">
      <c r="A94" s="47" t="s">
        <v>436</v>
      </c>
      <c r="B94" s="47" t="s">
        <v>424</v>
      </c>
      <c r="C94" s="7">
        <f>D94^(1/3)</f>
        <v>1.7099759466766968</v>
      </c>
      <c r="D94" s="7">
        <v>5</v>
      </c>
      <c r="E94" s="7">
        <f t="shared" si="0"/>
        <v>3.614085924431103</v>
      </c>
      <c r="F94" s="7">
        <f t="shared" si="1"/>
        <v>2.1135302700923977</v>
      </c>
      <c r="G94" s="7">
        <f t="shared" si="2"/>
        <v>1.0000000000000002</v>
      </c>
      <c r="K94" s="47"/>
      <c r="L94" s="47"/>
      <c r="M94" s="7"/>
      <c r="N94" s="7"/>
      <c r="O94" s="7" t="e">
        <f t="shared" si="4"/>
        <v>#DIV/0!</v>
      </c>
      <c r="P94" s="7" t="e">
        <f t="shared" si="5"/>
        <v>#DIV/0!</v>
      </c>
      <c r="Q94" s="7" t="e">
        <f t="shared" si="6"/>
        <v>#DIV/0!</v>
      </c>
    </row>
    <row r="96" spans="1:17" s="88" customFormat="1" x14ac:dyDescent="0.3">
      <c r="A96" s="89"/>
      <c r="B96" s="90"/>
      <c r="C96" s="90"/>
      <c r="D96" s="90"/>
      <c r="E96" s="90"/>
      <c r="F96" s="90"/>
      <c r="G96" s="90"/>
      <c r="H96" s="90"/>
      <c r="I96" s="90"/>
      <c r="J96" s="90"/>
      <c r="K96" s="90"/>
    </row>
    <row r="98" spans="1:3" x14ac:dyDescent="0.3">
      <c r="A98" t="s">
        <v>67</v>
      </c>
      <c r="B98" t="s">
        <v>157</v>
      </c>
      <c r="C98"/>
    </row>
    <row r="99" spans="1:3" x14ac:dyDescent="0.3">
      <c r="A99" t="s">
        <v>67</v>
      </c>
      <c r="B99" t="s">
        <v>160</v>
      </c>
      <c r="C99"/>
    </row>
    <row r="100" spans="1:3" x14ac:dyDescent="0.3">
      <c r="A100" t="s">
        <v>67</v>
      </c>
      <c r="B100" t="s">
        <v>440</v>
      </c>
      <c r="C100"/>
    </row>
    <row r="101" spans="1:3" x14ac:dyDescent="0.3">
      <c r="A101" t="s">
        <v>132</v>
      </c>
      <c r="B101" t="s">
        <v>157</v>
      </c>
      <c r="C101"/>
    </row>
    <row r="102" spans="1:3" x14ac:dyDescent="0.3">
      <c r="A102" t="s">
        <v>132</v>
      </c>
      <c r="B102" t="s">
        <v>160</v>
      </c>
      <c r="C102"/>
    </row>
    <row r="103" spans="1:3" x14ac:dyDescent="0.3">
      <c r="A103" t="s">
        <v>132</v>
      </c>
      <c r="B103" t="s">
        <v>440</v>
      </c>
      <c r="C103"/>
    </row>
    <row r="104" spans="1:3" x14ac:dyDescent="0.3">
      <c r="A104"/>
      <c r="B104" t="s">
        <v>439</v>
      </c>
      <c r="C104"/>
    </row>
    <row r="105" spans="1:3" x14ac:dyDescent="0.3">
      <c r="A105"/>
      <c r="B105"/>
      <c r="C105"/>
    </row>
    <row r="106" spans="1:3" x14ac:dyDescent="0.3">
      <c r="A106"/>
      <c r="C106"/>
    </row>
    <row r="107" spans="1:3" x14ac:dyDescent="0.3">
      <c r="A107"/>
      <c r="C107"/>
    </row>
    <row r="108" spans="1:3" x14ac:dyDescent="0.3">
      <c r="A108"/>
      <c r="B108" t="s">
        <v>442</v>
      </c>
      <c r="C108"/>
    </row>
    <row r="109" spans="1:3" x14ac:dyDescent="0.3">
      <c r="A109"/>
      <c r="B109" t="s">
        <v>441</v>
      </c>
      <c r="C109"/>
    </row>
    <row r="110" spans="1:3" x14ac:dyDescent="0.3">
      <c r="B110" t="s">
        <v>444</v>
      </c>
    </row>
    <row r="111" spans="1:3" x14ac:dyDescent="0.3">
      <c r="B111" t="s">
        <v>443</v>
      </c>
    </row>
    <row r="113" spans="1:11" x14ac:dyDescent="0.3">
      <c r="B113" s="7" t="s">
        <v>446</v>
      </c>
    </row>
    <row r="114" spans="1:11" x14ac:dyDescent="0.3">
      <c r="B114" s="7" t="s">
        <v>445</v>
      </c>
    </row>
    <row r="118" spans="1:11" x14ac:dyDescent="0.3">
      <c r="C118" s="7">
        <v>1</v>
      </c>
      <c r="D118" s="7">
        <v>2</v>
      </c>
      <c r="E118" s="7">
        <v>3</v>
      </c>
      <c r="F118" s="7">
        <v>4</v>
      </c>
      <c r="G118" s="7">
        <v>5</v>
      </c>
      <c r="H118" s="7">
        <v>6</v>
      </c>
      <c r="J118" s="7" t="s">
        <v>248</v>
      </c>
      <c r="K118" s="7" t="s">
        <v>450</v>
      </c>
    </row>
    <row r="119" spans="1:11" x14ac:dyDescent="0.3">
      <c r="C119" s="7" t="s">
        <v>185</v>
      </c>
      <c r="D119" s="7" t="s">
        <v>449</v>
      </c>
      <c r="E119" s="7" t="s">
        <v>448</v>
      </c>
      <c r="F119" s="7" t="s">
        <v>185</v>
      </c>
      <c r="G119" s="7" t="s">
        <v>184</v>
      </c>
      <c r="H119" s="7" t="s">
        <v>447</v>
      </c>
      <c r="J119" s="7">
        <v>2</v>
      </c>
      <c r="K119" s="7">
        <v>1</v>
      </c>
    </row>
    <row r="121" spans="1:11" x14ac:dyDescent="0.3">
      <c r="A121" s="7" t="s">
        <v>410</v>
      </c>
    </row>
    <row r="122" spans="1:11" x14ac:dyDescent="0.3">
      <c r="A122" s="47" t="s">
        <v>411</v>
      </c>
    </row>
    <row r="123" spans="1:11" x14ac:dyDescent="0.3">
      <c r="A123" s="47" t="s">
        <v>408</v>
      </c>
    </row>
    <row r="124" spans="1:11" x14ac:dyDescent="0.3">
      <c r="A124" s="47" t="s">
        <v>409</v>
      </c>
    </row>
    <row r="125" spans="1:11" x14ac:dyDescent="0.3">
      <c r="A125" s="47" t="s">
        <v>379</v>
      </c>
    </row>
    <row r="126" spans="1:11" x14ac:dyDescent="0.3">
      <c r="A126" s="47" t="s">
        <v>384</v>
      </c>
    </row>
    <row r="127" spans="1:11" x14ac:dyDescent="0.3">
      <c r="A127" s="47" t="s">
        <v>381</v>
      </c>
    </row>
    <row r="128" spans="1:11" x14ac:dyDescent="0.3">
      <c r="A128" s="47" t="s">
        <v>380</v>
      </c>
    </row>
    <row r="129" spans="1:1" x14ac:dyDescent="0.3">
      <c r="A129" s="47" t="s">
        <v>372</v>
      </c>
    </row>
    <row r="130" spans="1:1" x14ac:dyDescent="0.3">
      <c r="A130" s="47" t="s">
        <v>383</v>
      </c>
    </row>
    <row r="131" spans="1:1" x14ac:dyDescent="0.3">
      <c r="A131" s="47" t="s">
        <v>416</v>
      </c>
    </row>
    <row r="132" spans="1:1" x14ac:dyDescent="0.3">
      <c r="A132" s="47" t="s">
        <v>385</v>
      </c>
    </row>
    <row r="133" spans="1:1" x14ac:dyDescent="0.3">
      <c r="A133" s="47" t="s">
        <v>413</v>
      </c>
    </row>
    <row r="184" spans="1:11" ht="17.25" thickBot="1" x14ac:dyDescent="0.35"/>
    <row r="185" spans="1:11" ht="18" thickTop="1" thickBot="1" x14ac:dyDescent="0.35">
      <c r="A185" s="54">
        <f>240*12</f>
        <v>2880</v>
      </c>
      <c r="B185" s="55"/>
      <c r="C185" s="55"/>
      <c r="D185" s="55"/>
      <c r="E185" s="55"/>
      <c r="F185" s="55"/>
      <c r="G185" s="55"/>
      <c r="H185" s="55"/>
      <c r="I185" s="55"/>
      <c r="J185" s="55"/>
      <c r="K185" s="55"/>
    </row>
    <row r="186" spans="1:11" ht="17.25" thickTop="1" x14ac:dyDescent="0.3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5CE8-7D36-4293-ABD4-A7E7A2242795}">
  <sheetPr codeName="Sheet4"/>
  <dimension ref="A1:BL247"/>
  <sheetViews>
    <sheetView topLeftCell="A200" zoomScale="115" zoomScaleNormal="115" workbookViewId="0">
      <selection activeCell="E206" sqref="E206"/>
    </sheetView>
  </sheetViews>
  <sheetFormatPr defaultColWidth="12.5" defaultRowHeight="16.5" x14ac:dyDescent="0.3"/>
  <cols>
    <col min="7" max="7" width="14.125" bestFit="1" customWidth="1"/>
  </cols>
  <sheetData>
    <row r="1" spans="1:37" s="4" customFormat="1" x14ac:dyDescent="0.3">
      <c r="A1"/>
      <c r="D1" s="2" t="s">
        <v>16</v>
      </c>
      <c r="E1" s="2"/>
      <c r="F1" s="2" t="s">
        <v>2</v>
      </c>
      <c r="G1" s="2" t="s">
        <v>15</v>
      </c>
      <c r="I1"/>
      <c r="J1"/>
      <c r="K1"/>
    </row>
    <row r="2" spans="1:37" x14ac:dyDescent="0.3">
      <c r="D2" s="2">
        <f>(365/7*5)-(15/7*5)</f>
        <v>250</v>
      </c>
      <c r="E2" s="2">
        <f>365/7</f>
        <v>52.142857142857146</v>
      </c>
      <c r="F2" s="2">
        <f>D2/12</f>
        <v>20.833333333333332</v>
      </c>
      <c r="G2" s="2">
        <f>D2/E2</f>
        <v>4.7945205479452051</v>
      </c>
      <c r="I2">
        <f>A4</f>
        <v>1.618034</v>
      </c>
      <c r="J2">
        <f>I2*I2</f>
        <v>2.6180340251559997</v>
      </c>
      <c r="K2" s="4">
        <f>J2*I2</f>
        <v>4.2360680658592624</v>
      </c>
      <c r="L2">
        <f>K2*I2</f>
        <v>6.854102156874526</v>
      </c>
    </row>
    <row r="4" spans="1:37" s="26" customFormat="1" x14ac:dyDescent="0.3">
      <c r="A4" s="28">
        <v>1.618034</v>
      </c>
      <c r="G4" s="28">
        <v>1.6180000000000001</v>
      </c>
    </row>
    <row r="5" spans="1:37" s="4" customFormat="1" x14ac:dyDescent="0.3">
      <c r="A5" s="2">
        <f>1/12</f>
        <v>8.3333333333333329E-2</v>
      </c>
      <c r="B5" s="2">
        <v>1</v>
      </c>
      <c r="C5" s="2">
        <v>15</v>
      </c>
      <c r="D5" s="2">
        <v>180</v>
      </c>
      <c r="E5" s="6">
        <v>1380</v>
      </c>
      <c r="F5" s="2" t="s">
        <v>14</v>
      </c>
      <c r="G5" s="2">
        <f>A5</f>
        <v>8.3333333333333329E-2</v>
      </c>
      <c r="H5" s="2">
        <f>B5</f>
        <v>1</v>
      </c>
      <c r="I5" s="2">
        <f>C5</f>
        <v>15</v>
      </c>
      <c r="J5" s="2">
        <f>D5</f>
        <v>180</v>
      </c>
      <c r="K5" s="6">
        <f>E5</f>
        <v>1380</v>
      </c>
      <c r="L5" s="2" t="s">
        <v>14</v>
      </c>
      <c r="M5" s="2"/>
      <c r="Q5" s="6"/>
      <c r="R5" s="2"/>
      <c r="S5" s="6"/>
      <c r="W5" s="6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3">
      <c r="A6" s="20">
        <f t="shared" ref="A6:A18" si="0">$E6*($E$5/A$5)</f>
        <v>7.5033989839447983</v>
      </c>
      <c r="B6" s="20">
        <f t="shared" ref="B6:B23" si="1">$E6*($E$5/B$5)</f>
        <v>0.62528324866206653</v>
      </c>
      <c r="C6" s="20">
        <f t="shared" ref="C6:C30" si="2">$E6*($E$5/C$5)</f>
        <v>4.1685549910804434E-2</v>
      </c>
      <c r="D6">
        <f t="shared" ref="D6:D33" si="3">$E6*($E$5/D$5)</f>
        <v>3.4737958259003698E-3</v>
      </c>
      <c r="E6">
        <f t="shared" ref="E6:E20" si="4">E7/$A$4</f>
        <v>4.5310380337830908E-4</v>
      </c>
      <c r="F6" s="2"/>
      <c r="G6">
        <f t="shared" ref="G6:G18" si="5">$K6*($K$5/G$5)</f>
        <v>9.2747111695111091</v>
      </c>
      <c r="H6">
        <f t="shared" ref="H6:H26" si="6">$K6*($K$5/H$5)</f>
        <v>0.77289259745925909</v>
      </c>
      <c r="I6">
        <f t="shared" ref="I6:I26" si="7">$K6*($K$5/I$5)</f>
        <v>5.1526173163950605E-2</v>
      </c>
      <c r="J6">
        <f t="shared" ref="J6:J33" si="8">$K6*($K$5/J$5)</f>
        <v>4.2938477636625507E-3</v>
      </c>
      <c r="K6">
        <f t="shared" ref="K6:K20" si="9">K7/$A$4</f>
        <v>5.6006709960815877E-4</v>
      </c>
      <c r="L6" s="7"/>
      <c r="M6" s="7"/>
      <c r="Q6" s="8"/>
      <c r="R6" s="7"/>
      <c r="S6" s="8"/>
      <c r="W6" s="8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37" x14ac:dyDescent="0.3">
      <c r="A7" s="1">
        <f t="shared" si="0"/>
        <v>12.140754671588137</v>
      </c>
      <c r="B7" s="20">
        <f t="shared" si="1"/>
        <v>1.011729555965678</v>
      </c>
      <c r="C7" s="20">
        <f t="shared" si="2"/>
        <v>6.7448637064378536E-2</v>
      </c>
      <c r="D7">
        <f t="shared" si="3"/>
        <v>5.6207197553648789E-3</v>
      </c>
      <c r="E7" s="1">
        <f>E8/$A$4</f>
        <v>7.3313735939541894E-4</v>
      </c>
      <c r="F7">
        <f>1/E5</f>
        <v>7.246376811594203E-4</v>
      </c>
      <c r="G7">
        <f t="shared" si="5"/>
        <v>15.006798012448737</v>
      </c>
      <c r="H7">
        <f t="shared" si="6"/>
        <v>1.2505665010373948</v>
      </c>
      <c r="I7">
        <f t="shared" si="7"/>
        <v>8.3371100069159654E-2</v>
      </c>
      <c r="J7">
        <f t="shared" si="8"/>
        <v>6.9475916724299714E-3</v>
      </c>
      <c r="K7">
        <f t="shared" si="9"/>
        <v>9.0620760944738754E-4</v>
      </c>
      <c r="L7" s="7"/>
      <c r="M7" s="7"/>
      <c r="Q7" s="8"/>
      <c r="R7" s="7"/>
      <c r="S7" s="8"/>
      <c r="W7" s="8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 x14ac:dyDescent="0.3">
      <c r="A8" s="20">
        <f t="shared" si="0"/>
        <v>19.644153844288443</v>
      </c>
      <c r="B8" s="20">
        <f t="shared" si="1"/>
        <v>1.6370128203573702</v>
      </c>
      <c r="C8" s="20">
        <f t="shared" si="2"/>
        <v>0.10913418802382467</v>
      </c>
      <c r="D8">
        <f t="shared" si="3"/>
        <v>9.0945156686520565E-3</v>
      </c>
      <c r="E8">
        <f>E9/$A$4</f>
        <v>1.1862411741720073E-3</v>
      </c>
      <c r="G8">
        <f t="shared" si="5"/>
        <v>24.281509415274478</v>
      </c>
      <c r="H8">
        <f t="shared" si="6"/>
        <v>2.0234591179395398</v>
      </c>
      <c r="I8">
        <f t="shared" si="7"/>
        <v>0.13489727452930267</v>
      </c>
      <c r="J8">
        <f t="shared" si="8"/>
        <v>1.1241439544108556E-2</v>
      </c>
      <c r="K8">
        <f t="shared" si="9"/>
        <v>1.4662747231445942E-3</v>
      </c>
      <c r="L8" s="7"/>
      <c r="M8" s="7"/>
      <c r="Q8" s="8"/>
      <c r="R8" s="7"/>
      <c r="S8" s="8"/>
      <c r="W8" s="8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1:37" x14ac:dyDescent="0.3">
      <c r="A9" s="20">
        <f t="shared" si="0"/>
        <v>31.784908821289402</v>
      </c>
      <c r="B9" s="20">
        <f t="shared" si="1"/>
        <v>2.648742401774117</v>
      </c>
      <c r="C9" s="20">
        <f t="shared" si="2"/>
        <v>0.17658282678494114</v>
      </c>
      <c r="D9">
        <f t="shared" si="3"/>
        <v>1.4715235565411761E-2</v>
      </c>
      <c r="E9">
        <f t="shared" si="4"/>
        <v>1.9193785520102296E-3</v>
      </c>
      <c r="G9">
        <f t="shared" si="5"/>
        <v>39.288307805234226</v>
      </c>
      <c r="H9">
        <f t="shared" si="6"/>
        <v>3.2740256504361853</v>
      </c>
      <c r="I9">
        <f t="shared" si="7"/>
        <v>0.2182683766957457</v>
      </c>
      <c r="J9">
        <f t="shared" si="8"/>
        <v>1.8189031391312144E-2</v>
      </c>
      <c r="K9">
        <f t="shared" si="9"/>
        <v>2.3724823553885402E-3</v>
      </c>
      <c r="L9" s="7"/>
      <c r="M9" s="7"/>
      <c r="Q9" s="8"/>
      <c r="R9" s="7"/>
      <c r="S9" s="8"/>
      <c r="W9" s="8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x14ac:dyDescent="0.3">
      <c r="A10" s="1">
        <f t="shared" si="0"/>
        <v>51.429063159746178</v>
      </c>
      <c r="B10" s="20">
        <f t="shared" si="1"/>
        <v>4.2857552633121818</v>
      </c>
      <c r="C10" s="20">
        <f t="shared" si="2"/>
        <v>0.28571701755414541</v>
      </c>
      <c r="D10">
        <f t="shared" si="3"/>
        <v>2.3809751462845453E-2</v>
      </c>
      <c r="E10" s="1">
        <f t="shared" si="4"/>
        <v>3.1056197560233199E-3</v>
      </c>
      <c r="G10">
        <f t="shared" si="5"/>
        <v>63.569817831334348</v>
      </c>
      <c r="H10">
        <f t="shared" si="6"/>
        <v>5.2974848192778623</v>
      </c>
      <c r="I10">
        <f t="shared" si="7"/>
        <v>0.35316565461852417</v>
      </c>
      <c r="J10">
        <f t="shared" si="8"/>
        <v>2.9430471218210349E-2</v>
      </c>
      <c r="K10">
        <f t="shared" si="9"/>
        <v>3.8387571154187409E-3</v>
      </c>
      <c r="L10" s="7"/>
      <c r="M10" s="7"/>
      <c r="Q10" s="8"/>
      <c r="R10" s="7"/>
      <c r="S10" s="8"/>
      <c r="W10" s="8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x14ac:dyDescent="0.3">
      <c r="A11" s="20">
        <f t="shared" si="0"/>
        <v>83.213972780616757</v>
      </c>
      <c r="B11" s="20">
        <f t="shared" si="1"/>
        <v>6.9344977317180625</v>
      </c>
      <c r="C11" s="20">
        <f t="shared" si="2"/>
        <v>0.46229984878120417</v>
      </c>
      <c r="D11">
        <f t="shared" si="3"/>
        <v>3.8524987398433685E-2</v>
      </c>
      <c r="E11">
        <f t="shared" si="4"/>
        <v>5.0249983563174366E-3</v>
      </c>
      <c r="G11">
        <f t="shared" si="5"/>
        <v>102.85812662490524</v>
      </c>
      <c r="H11">
        <f t="shared" si="6"/>
        <v>8.571510552075436</v>
      </c>
      <c r="I11">
        <f t="shared" si="7"/>
        <v>0.57143403680502913</v>
      </c>
      <c r="J11">
        <f t="shared" si="8"/>
        <v>4.7619503067085761E-2</v>
      </c>
      <c r="K11">
        <f t="shared" si="9"/>
        <v>6.211239530489447E-3</v>
      </c>
      <c r="L11" s="7"/>
      <c r="M11" s="7"/>
      <c r="Q11" s="8"/>
      <c r="R11" s="7"/>
      <c r="S11" s="8"/>
      <c r="W11" s="8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x14ac:dyDescent="0.3">
      <c r="A12" s="20">
        <f t="shared" si="0"/>
        <v>134.64303723411246</v>
      </c>
      <c r="B12" s="20">
        <f t="shared" si="1"/>
        <v>11.220253102842705</v>
      </c>
      <c r="C12" s="20">
        <f t="shared" si="2"/>
        <v>0.74801687352284696</v>
      </c>
      <c r="D12">
        <f t="shared" si="3"/>
        <v>6.2334739460237244E-2</v>
      </c>
      <c r="E12">
        <f t="shared" si="4"/>
        <v>8.1306181904657274E-3</v>
      </c>
      <c r="G12">
        <f t="shared" si="5"/>
        <v>166.42794605540192</v>
      </c>
      <c r="H12">
        <f t="shared" si="6"/>
        <v>13.868995504616827</v>
      </c>
      <c r="I12">
        <f t="shared" si="7"/>
        <v>0.92459970030778837</v>
      </c>
      <c r="J12">
        <f t="shared" si="8"/>
        <v>7.7049975025649045E-2</v>
      </c>
      <c r="K12">
        <f t="shared" si="9"/>
        <v>1.0049996742475961E-2</v>
      </c>
      <c r="L12" s="7"/>
      <c r="M12" s="7"/>
      <c r="Q12" s="8"/>
      <c r="R12" s="7"/>
      <c r="S12" s="8"/>
      <c r="W12" s="8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x14ac:dyDescent="0.3">
      <c r="A13" s="20">
        <f t="shared" si="0"/>
        <v>217.85701210805988</v>
      </c>
      <c r="B13" s="20">
        <f t="shared" si="1"/>
        <v>18.15475100900499</v>
      </c>
      <c r="C13" s="20">
        <f t="shared" si="2"/>
        <v>1.210316733933666</v>
      </c>
      <c r="D13">
        <f>$E13*($E$5/D$5)</f>
        <v>0.1008597278278055</v>
      </c>
      <c r="E13">
        <f>E14/$A$4</f>
        <v>1.3155616673192021E-2</v>
      </c>
      <c r="G13">
        <f t="shared" si="5"/>
        <v>269.28607526780615</v>
      </c>
      <c r="H13">
        <f t="shared" si="6"/>
        <v>22.440506272317183</v>
      </c>
      <c r="I13">
        <f t="shared" si="7"/>
        <v>1.4960337514878121</v>
      </c>
      <c r="J13">
        <f t="shared" si="8"/>
        <v>0.12466947929065102</v>
      </c>
      <c r="K13">
        <f t="shared" si="9"/>
        <v>1.6261236429215349E-2</v>
      </c>
      <c r="L13" s="7"/>
      <c r="M13" s="7"/>
      <c r="Q13" s="8"/>
      <c r="R13" s="7"/>
      <c r="S13" s="8"/>
      <c r="W13" s="8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1:37" x14ac:dyDescent="0.3">
      <c r="A14" s="1">
        <f t="shared" si="0"/>
        <v>352.50005272925256</v>
      </c>
      <c r="B14" s="1">
        <f t="shared" si="1"/>
        <v>29.375004394104376</v>
      </c>
      <c r="C14" s="20">
        <f t="shared" si="2"/>
        <v>1.9583336262736251</v>
      </c>
      <c r="D14">
        <f t="shared" si="3"/>
        <v>0.16319446885613545</v>
      </c>
      <c r="E14" s="1">
        <f t="shared" si="4"/>
        <v>2.1286235068191578E-2</v>
      </c>
      <c r="F14">
        <f>1/1380*30</f>
        <v>2.1739130434782608E-2</v>
      </c>
      <c r="G14">
        <f t="shared" si="5"/>
        <v>435.71402550986943</v>
      </c>
      <c r="H14">
        <f t="shared" si="6"/>
        <v>36.309502125822455</v>
      </c>
      <c r="I14">
        <f t="shared" si="7"/>
        <v>2.4206334750548302</v>
      </c>
      <c r="J14">
        <f t="shared" si="8"/>
        <v>0.20171945625456919</v>
      </c>
      <c r="K14">
        <f t="shared" si="9"/>
        <v>2.6311233424509025E-2</v>
      </c>
      <c r="M14" s="7"/>
      <c r="Q14" s="8"/>
      <c r="R14" s="7"/>
      <c r="S14" s="8"/>
      <c r="W14" s="8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1:37" x14ac:dyDescent="0.3">
      <c r="A15" s="20">
        <f t="shared" si="0"/>
        <v>570.35707031772336</v>
      </c>
      <c r="B15" s="20">
        <f t="shared" si="1"/>
        <v>47.529755859810287</v>
      </c>
      <c r="C15" s="20">
        <f t="shared" si="2"/>
        <v>3.1686503906540189</v>
      </c>
      <c r="D15">
        <f t="shared" si="3"/>
        <v>0.26405419922116824</v>
      </c>
      <c r="E15">
        <f t="shared" si="4"/>
        <v>3.4441852072326293E-2</v>
      </c>
      <c r="G15">
        <f t="shared" si="5"/>
        <v>705.00010755183609</v>
      </c>
      <c r="H15">
        <f t="shared" si="6"/>
        <v>58.750008962653006</v>
      </c>
      <c r="I15">
        <f t="shared" si="7"/>
        <v>3.9166672641768669</v>
      </c>
      <c r="J15">
        <f t="shared" si="8"/>
        <v>0.32638893868140562</v>
      </c>
      <c r="K15">
        <f t="shared" si="9"/>
        <v>4.2572470262792032E-2</v>
      </c>
    </row>
    <row r="16" spans="1:37" x14ac:dyDescent="0.3">
      <c r="A16" s="20">
        <f t="shared" si="0"/>
        <v>922.85713191446735</v>
      </c>
      <c r="B16" s="20">
        <f t="shared" si="1"/>
        <v>76.904760992872269</v>
      </c>
      <c r="C16" s="20">
        <f t="shared" si="2"/>
        <v>5.1269840661914854</v>
      </c>
      <c r="D16">
        <f t="shared" si="3"/>
        <v>0.42724867218262375</v>
      </c>
      <c r="E16">
        <f t="shared" si="4"/>
        <v>5.5728087675994402E-2</v>
      </c>
      <c r="G16">
        <f t="shared" si="5"/>
        <v>1140.7141440225275</v>
      </c>
      <c r="H16">
        <f t="shared" si="6"/>
        <v>95.059512001877295</v>
      </c>
      <c r="I16">
        <f t="shared" si="7"/>
        <v>6.3373008001251527</v>
      </c>
      <c r="J16">
        <f t="shared" si="8"/>
        <v>0.52810840001042947</v>
      </c>
      <c r="K16">
        <f t="shared" si="9"/>
        <v>6.8883704349186448E-2</v>
      </c>
    </row>
    <row r="17" spans="1:36" x14ac:dyDescent="0.3">
      <c r="A17" s="20">
        <f t="shared" si="0"/>
        <v>1493.2142165800933</v>
      </c>
      <c r="B17" s="20">
        <f t="shared" si="1"/>
        <v>124.4345180483411</v>
      </c>
      <c r="C17" s="20">
        <f t="shared" si="2"/>
        <v>8.295634536556074</v>
      </c>
      <c r="D17">
        <f t="shared" si="3"/>
        <v>0.6913028780463395</v>
      </c>
      <c r="E17">
        <f t="shared" si="4"/>
        <v>9.016994061473993E-2</v>
      </c>
      <c r="G17">
        <f t="shared" si="5"/>
        <v>1845.7142693093463</v>
      </c>
      <c r="H17">
        <f t="shared" si="6"/>
        <v>153.80952244244551</v>
      </c>
      <c r="I17">
        <f t="shared" si="7"/>
        <v>10.2539681628297</v>
      </c>
      <c r="J17">
        <f t="shared" si="8"/>
        <v>0.85449734690247514</v>
      </c>
      <c r="K17">
        <f t="shared" si="9"/>
        <v>0.11145617568293154</v>
      </c>
    </row>
    <row r="18" spans="1:36" x14ac:dyDescent="0.3">
      <c r="A18" s="20">
        <f t="shared" si="0"/>
        <v>2416.0713717099547</v>
      </c>
      <c r="B18" s="1">
        <f t="shared" si="1"/>
        <v>201.33928097582955</v>
      </c>
      <c r="C18" s="20">
        <f t="shared" si="2"/>
        <v>13.42261873172197</v>
      </c>
      <c r="D18">
        <f t="shared" si="3"/>
        <v>1.1185515609768308</v>
      </c>
      <c r="E18" s="1">
        <f t="shared" si="4"/>
        <v>0.1458980296926301</v>
      </c>
      <c r="G18">
        <f t="shared" si="5"/>
        <v>2986.4284420276786</v>
      </c>
      <c r="H18">
        <f t="shared" si="6"/>
        <v>248.86903683563989</v>
      </c>
      <c r="I18">
        <f t="shared" si="7"/>
        <v>16.591269122375991</v>
      </c>
      <c r="J18">
        <f t="shared" si="8"/>
        <v>1.3826057601979995</v>
      </c>
      <c r="K18">
        <f t="shared" si="9"/>
        <v>0.18033988176495644</v>
      </c>
      <c r="W18" s="1"/>
    </row>
    <row r="19" spans="1:36" x14ac:dyDescent="0.3">
      <c r="A19" s="20">
        <f>$E19*($E$5/A$5)</f>
        <v>3909.2856258533448</v>
      </c>
      <c r="B19" s="20">
        <f t="shared" si="1"/>
        <v>325.77380215444538</v>
      </c>
      <c r="C19" s="20">
        <f t="shared" si="2"/>
        <v>21.718253476963028</v>
      </c>
      <c r="D19">
        <f t="shared" si="3"/>
        <v>1.8098544564135857</v>
      </c>
      <c r="E19">
        <f t="shared" si="4"/>
        <v>0.23606797257568507</v>
      </c>
      <c r="G19">
        <f>$K19*($K$5/G$5)</f>
        <v>4832.1427577678132</v>
      </c>
      <c r="H19">
        <f t="shared" si="6"/>
        <v>402.67856314731773</v>
      </c>
      <c r="I19">
        <f t="shared" si="7"/>
        <v>26.845237543154518</v>
      </c>
      <c r="J19">
        <f t="shared" si="8"/>
        <v>2.23710312859621</v>
      </c>
      <c r="K19">
        <f t="shared" si="9"/>
        <v>0.29179606025167953</v>
      </c>
    </row>
    <row r="20" spans="1:36" x14ac:dyDescent="0.3">
      <c r="A20" s="20"/>
      <c r="B20" s="20">
        <f t="shared" si="1"/>
        <v>527.11308819516591</v>
      </c>
      <c r="C20" s="20">
        <f t="shared" si="2"/>
        <v>35.140872546344397</v>
      </c>
      <c r="D20">
        <f t="shared" si="3"/>
        <v>2.9284060455286998</v>
      </c>
      <c r="E20">
        <f t="shared" si="4"/>
        <v>0.38196600593852603</v>
      </c>
      <c r="F20" s="1"/>
      <c r="H20">
        <f t="shared" si="6"/>
        <v>651.54760624350718</v>
      </c>
      <c r="I20">
        <f t="shared" si="7"/>
        <v>43.436507082900476</v>
      </c>
      <c r="J20">
        <f t="shared" si="8"/>
        <v>3.6197089235750401</v>
      </c>
      <c r="K20" s="20">
        <f t="shared" si="9"/>
        <v>0.47213594655326607</v>
      </c>
    </row>
    <row r="21" spans="1:36" x14ac:dyDescent="0.3">
      <c r="A21" s="20"/>
      <c r="B21" s="20">
        <f t="shared" si="1"/>
        <v>852.88689854477718</v>
      </c>
      <c r="C21" s="20">
        <f t="shared" si="2"/>
        <v>56.859126569651806</v>
      </c>
      <c r="D21">
        <f t="shared" si="3"/>
        <v>4.7382605474709845</v>
      </c>
      <c r="E21">
        <f>E22/$A$4</f>
        <v>0.61803398445273705</v>
      </c>
      <c r="H21">
        <f t="shared" si="6"/>
        <v>1054.2261795206068</v>
      </c>
      <c r="I21">
        <f t="shared" si="7"/>
        <v>70.281745301373789</v>
      </c>
      <c r="J21">
        <f t="shared" si="8"/>
        <v>5.8568121084478157</v>
      </c>
      <c r="K21">
        <f>K22/$A$4</f>
        <v>0.76393201414536727</v>
      </c>
      <c r="W21" s="1"/>
    </row>
    <row r="22" spans="1:36" x14ac:dyDescent="0.3">
      <c r="A22">
        <v>1</v>
      </c>
      <c r="B22" s="1">
        <f t="shared" si="1"/>
        <v>1380</v>
      </c>
      <c r="C22" s="1">
        <f t="shared" si="2"/>
        <v>92</v>
      </c>
      <c r="D22" s="1">
        <f t="shared" si="3"/>
        <v>7.666666666666667</v>
      </c>
      <c r="E22" s="1">
        <v>1</v>
      </c>
      <c r="G22">
        <f>K22*6</f>
        <v>7.4164078354541108</v>
      </c>
      <c r="H22">
        <f t="shared" si="6"/>
        <v>1705.7738021544455</v>
      </c>
      <c r="I22">
        <f t="shared" si="7"/>
        <v>113.71825347696303</v>
      </c>
      <c r="J22">
        <f t="shared" si="8"/>
        <v>9.4765211230802535</v>
      </c>
      <c r="K22">
        <f>E22+E19</f>
        <v>1.2360679725756851</v>
      </c>
    </row>
    <row r="23" spans="1:36" x14ac:dyDescent="0.3">
      <c r="A23">
        <v>2</v>
      </c>
      <c r="B23" s="20">
        <f t="shared" si="1"/>
        <v>2760</v>
      </c>
      <c r="C23" s="20">
        <f t="shared" si="2"/>
        <v>184</v>
      </c>
      <c r="D23">
        <f t="shared" si="3"/>
        <v>15.333333333333334</v>
      </c>
      <c r="E23">
        <v>2</v>
      </c>
      <c r="G23">
        <f t="shared" ref="G23:G34" si="10">K23*6</f>
        <v>14.291796035631155</v>
      </c>
      <c r="H23">
        <f t="shared" si="6"/>
        <v>3287.1130881951658</v>
      </c>
      <c r="I23">
        <f t="shared" si="7"/>
        <v>219.14087254634438</v>
      </c>
      <c r="J23">
        <f t="shared" si="8"/>
        <v>18.261739378862032</v>
      </c>
      <c r="K23">
        <f>E23+E20</f>
        <v>2.3819660059385259</v>
      </c>
    </row>
    <row r="24" spans="1:36" x14ac:dyDescent="0.3">
      <c r="A24">
        <v>3</v>
      </c>
      <c r="B24" s="20">
        <f>$E24*($E$5/B$5)</f>
        <v>4140</v>
      </c>
      <c r="C24" s="20">
        <f t="shared" si="2"/>
        <v>276</v>
      </c>
      <c r="D24">
        <f t="shared" si="3"/>
        <v>23</v>
      </c>
      <c r="E24">
        <v>3</v>
      </c>
      <c r="G24">
        <f t="shared" si="10"/>
        <v>21.708203906716424</v>
      </c>
      <c r="H24">
        <f t="shared" si="6"/>
        <v>4992.8868985447771</v>
      </c>
      <c r="I24">
        <f t="shared" si="7"/>
        <v>332.85912656965183</v>
      </c>
      <c r="J24">
        <f t="shared" si="8"/>
        <v>27.738260547470986</v>
      </c>
      <c r="K24" s="1">
        <f>E24+E21</f>
        <v>3.6180339844527372</v>
      </c>
      <c r="W24" s="1"/>
      <c r="AJ24" s="1"/>
    </row>
    <row r="25" spans="1:36" x14ac:dyDescent="0.3">
      <c r="A25">
        <v>5</v>
      </c>
      <c r="B25" s="20"/>
      <c r="C25" s="20">
        <f t="shared" si="2"/>
        <v>460</v>
      </c>
      <c r="D25">
        <f t="shared" si="3"/>
        <v>38.333333333333336</v>
      </c>
      <c r="E25">
        <v>5</v>
      </c>
      <c r="F25">
        <f t="shared" ref="F25:F26" si="11">E25/$G$2</f>
        <v>1.0428571428571429</v>
      </c>
      <c r="G25">
        <f t="shared" si="10"/>
        <v>36</v>
      </c>
      <c r="H25">
        <f t="shared" si="6"/>
        <v>8280</v>
      </c>
      <c r="I25">
        <f t="shared" si="7"/>
        <v>552</v>
      </c>
      <c r="J25">
        <f t="shared" si="8"/>
        <v>46</v>
      </c>
      <c r="K25">
        <f t="shared" ref="K25:K27" si="12">E25+E22</f>
        <v>6</v>
      </c>
    </row>
    <row r="26" spans="1:36" x14ac:dyDescent="0.3">
      <c r="A26">
        <v>8</v>
      </c>
      <c r="B26" s="20"/>
      <c r="C26" s="20">
        <f t="shared" si="2"/>
        <v>736</v>
      </c>
      <c r="D26" s="1">
        <f t="shared" si="3"/>
        <v>61.333333333333336</v>
      </c>
      <c r="E26" s="1">
        <v>8</v>
      </c>
      <c r="F26">
        <f t="shared" si="11"/>
        <v>1.6685714285714286</v>
      </c>
      <c r="G26">
        <f t="shared" si="10"/>
        <v>60</v>
      </c>
      <c r="H26">
        <f t="shared" si="6"/>
        <v>13800</v>
      </c>
      <c r="I26">
        <f t="shared" si="7"/>
        <v>920</v>
      </c>
      <c r="J26">
        <f t="shared" si="8"/>
        <v>76.666666666666671</v>
      </c>
      <c r="K26">
        <f t="shared" si="12"/>
        <v>10</v>
      </c>
    </row>
    <row r="27" spans="1:36" x14ac:dyDescent="0.3">
      <c r="A27">
        <v>13</v>
      </c>
      <c r="C27" s="20">
        <f t="shared" si="2"/>
        <v>1196</v>
      </c>
      <c r="D27">
        <f t="shared" si="3"/>
        <v>99.666666666666671</v>
      </c>
      <c r="E27">
        <v>13</v>
      </c>
      <c r="F27">
        <f>E27/$G$2</f>
        <v>2.7114285714285717</v>
      </c>
      <c r="G27">
        <f t="shared" si="10"/>
        <v>96</v>
      </c>
      <c r="H27">
        <f>$K27*($K$5/H$5)</f>
        <v>22080</v>
      </c>
      <c r="I27">
        <f>$K27*($K$5/I$5)</f>
        <v>1472</v>
      </c>
      <c r="J27">
        <f t="shared" si="8"/>
        <v>122.66666666666667</v>
      </c>
      <c r="K27">
        <f t="shared" si="12"/>
        <v>16</v>
      </c>
      <c r="L27">
        <f t="shared" ref="L27:L37" si="13">K27/$G$2</f>
        <v>3.3371428571428572</v>
      </c>
      <c r="W27" s="1"/>
      <c r="AJ27" s="1"/>
    </row>
    <row r="28" spans="1:36" x14ac:dyDescent="0.3">
      <c r="A28">
        <v>21</v>
      </c>
      <c r="C28" s="20">
        <f t="shared" si="2"/>
        <v>1932</v>
      </c>
      <c r="D28">
        <f t="shared" si="3"/>
        <v>161</v>
      </c>
      <c r="E28">
        <v>21</v>
      </c>
      <c r="F28">
        <f t="shared" ref="F28:F37" si="14">E28/$G$2</f>
        <v>4.3800000000000008</v>
      </c>
      <c r="G28">
        <f t="shared" si="10"/>
        <v>156</v>
      </c>
      <c r="J28">
        <f t="shared" si="8"/>
        <v>199.33333333333334</v>
      </c>
      <c r="K28" s="1">
        <f>E28+E25</f>
        <v>26</v>
      </c>
      <c r="L28">
        <f t="shared" si="13"/>
        <v>5.4228571428571435</v>
      </c>
    </row>
    <row r="29" spans="1:36" x14ac:dyDescent="0.3">
      <c r="A29">
        <f>A28+A27</f>
        <v>34</v>
      </c>
      <c r="C29" s="20">
        <f t="shared" si="2"/>
        <v>3128</v>
      </c>
      <c r="D29">
        <f t="shared" si="3"/>
        <v>260.66666666666669</v>
      </c>
      <c r="E29">
        <f>E28+E27</f>
        <v>34</v>
      </c>
      <c r="F29">
        <f>E29/$G$2</f>
        <v>7.0914285714285716</v>
      </c>
      <c r="G29">
        <f t="shared" si="10"/>
        <v>252</v>
      </c>
      <c r="J29">
        <f t="shared" si="8"/>
        <v>322</v>
      </c>
      <c r="K29">
        <f t="shared" ref="K29:K37" si="15">E29+E26</f>
        <v>42</v>
      </c>
      <c r="L29">
        <f t="shared" si="13"/>
        <v>8.7600000000000016</v>
      </c>
    </row>
    <row r="30" spans="1:36" x14ac:dyDescent="0.3">
      <c r="A30">
        <f t="shared" ref="A30:A38" si="16">A29+A28</f>
        <v>55</v>
      </c>
      <c r="C30" s="20">
        <f t="shared" si="2"/>
        <v>5060</v>
      </c>
      <c r="D30" s="1">
        <f t="shared" si="3"/>
        <v>421.66666666666669</v>
      </c>
      <c r="E30" s="1">
        <f t="shared" ref="E30:E38" si="17">E29+E28</f>
        <v>55</v>
      </c>
      <c r="F30">
        <f t="shared" si="14"/>
        <v>11.471428571428572</v>
      </c>
      <c r="G30">
        <v>2584</v>
      </c>
      <c r="J30">
        <f t="shared" si="8"/>
        <v>521.33333333333337</v>
      </c>
      <c r="K30">
        <f>E30+E27</f>
        <v>68</v>
      </c>
      <c r="L30">
        <f t="shared" si="13"/>
        <v>14.182857142857143</v>
      </c>
      <c r="W30" s="1"/>
    </row>
    <row r="31" spans="1:36" x14ac:dyDescent="0.3">
      <c r="A31">
        <f t="shared" si="16"/>
        <v>89</v>
      </c>
      <c r="D31">
        <f t="shared" si="3"/>
        <v>682.33333333333337</v>
      </c>
      <c r="E31">
        <f t="shared" si="17"/>
        <v>89</v>
      </c>
      <c r="F31">
        <f t="shared" si="14"/>
        <v>18.562857142857144</v>
      </c>
      <c r="G31">
        <f t="shared" si="10"/>
        <v>660</v>
      </c>
      <c r="J31">
        <f t="shared" si="8"/>
        <v>843.33333333333337</v>
      </c>
      <c r="K31">
        <f t="shared" si="15"/>
        <v>110</v>
      </c>
      <c r="L31">
        <f t="shared" si="13"/>
        <v>22.942857142857143</v>
      </c>
    </row>
    <row r="32" spans="1:36" x14ac:dyDescent="0.3">
      <c r="A32">
        <f t="shared" si="16"/>
        <v>144</v>
      </c>
      <c r="D32">
        <f t="shared" si="3"/>
        <v>1104</v>
      </c>
      <c r="E32">
        <f t="shared" si="17"/>
        <v>144</v>
      </c>
      <c r="F32">
        <f t="shared" si="14"/>
        <v>30.034285714285716</v>
      </c>
      <c r="G32">
        <f t="shared" si="10"/>
        <v>1068</v>
      </c>
      <c r="J32">
        <f t="shared" si="8"/>
        <v>1364.6666666666667</v>
      </c>
      <c r="K32" s="1">
        <f t="shared" si="15"/>
        <v>178</v>
      </c>
      <c r="L32">
        <f t="shared" si="13"/>
        <v>37.125714285714288</v>
      </c>
      <c r="Q32" s="4"/>
    </row>
    <row r="33" spans="1:35" x14ac:dyDescent="0.3">
      <c r="A33">
        <f t="shared" si="16"/>
        <v>233</v>
      </c>
      <c r="D33">
        <f t="shared" si="3"/>
        <v>1786.3333333333335</v>
      </c>
      <c r="E33">
        <f t="shared" si="17"/>
        <v>233</v>
      </c>
      <c r="F33">
        <f t="shared" si="14"/>
        <v>48.597142857142863</v>
      </c>
      <c r="G33">
        <f t="shared" si="10"/>
        <v>1728</v>
      </c>
      <c r="J33">
        <f t="shared" si="8"/>
        <v>2208</v>
      </c>
      <c r="K33">
        <f t="shared" si="15"/>
        <v>288</v>
      </c>
      <c r="L33">
        <f t="shared" si="13"/>
        <v>60.068571428571431</v>
      </c>
    </row>
    <row r="34" spans="1:35" x14ac:dyDescent="0.3">
      <c r="A34">
        <f t="shared" si="16"/>
        <v>377</v>
      </c>
      <c r="D34">
        <f>$E34*($E$5/D$5)</f>
        <v>2890.3333333333335</v>
      </c>
      <c r="E34" s="1">
        <f t="shared" si="17"/>
        <v>377</v>
      </c>
      <c r="F34">
        <f t="shared" si="14"/>
        <v>78.631428571428572</v>
      </c>
      <c r="G34">
        <f t="shared" si="10"/>
        <v>2796</v>
      </c>
      <c r="J34">
        <f>$K34*($K$5/J$5)</f>
        <v>3572.666666666667</v>
      </c>
      <c r="K34">
        <f t="shared" si="15"/>
        <v>466</v>
      </c>
      <c r="L34">
        <f t="shared" si="13"/>
        <v>97.194285714285726</v>
      </c>
    </row>
    <row r="35" spans="1:35" x14ac:dyDescent="0.3">
      <c r="A35">
        <f t="shared" si="16"/>
        <v>610</v>
      </c>
      <c r="E35">
        <f t="shared" si="17"/>
        <v>610</v>
      </c>
      <c r="F35">
        <f t="shared" si="14"/>
        <v>127.22857142857144</v>
      </c>
      <c r="K35">
        <f t="shared" si="15"/>
        <v>754</v>
      </c>
      <c r="L35">
        <f t="shared" si="13"/>
        <v>157.26285714285714</v>
      </c>
    </row>
    <row r="36" spans="1:35" x14ac:dyDescent="0.3">
      <c r="A36">
        <f t="shared" si="16"/>
        <v>987</v>
      </c>
      <c r="E36">
        <f t="shared" si="17"/>
        <v>987</v>
      </c>
      <c r="F36">
        <f t="shared" si="14"/>
        <v>205.86</v>
      </c>
      <c r="K36" s="1">
        <f t="shared" si="15"/>
        <v>1220</v>
      </c>
      <c r="L36">
        <f t="shared" si="13"/>
        <v>254.45714285714288</v>
      </c>
    </row>
    <row r="37" spans="1:35" x14ac:dyDescent="0.3">
      <c r="A37">
        <f t="shared" si="16"/>
        <v>1597</v>
      </c>
      <c r="E37">
        <f t="shared" si="17"/>
        <v>1597</v>
      </c>
      <c r="F37">
        <f t="shared" si="14"/>
        <v>333.08857142857147</v>
      </c>
      <c r="K37">
        <f t="shared" si="15"/>
        <v>1974</v>
      </c>
      <c r="L37">
        <f t="shared" si="13"/>
        <v>411.72</v>
      </c>
    </row>
    <row r="38" spans="1:35" x14ac:dyDescent="0.3">
      <c r="A38">
        <f t="shared" si="16"/>
        <v>2584</v>
      </c>
      <c r="E38" s="1">
        <f t="shared" si="17"/>
        <v>2584</v>
      </c>
      <c r="F38">
        <f t="shared" ref="F38" si="18">E38/$G$2</f>
        <v>538.94857142857143</v>
      </c>
      <c r="K38" s="1">
        <f t="shared" ref="K38" si="19">E38+E35</f>
        <v>3194</v>
      </c>
      <c r="L38">
        <f t="shared" ref="L38" si="20">K38/$G$2</f>
        <v>666.17714285714294</v>
      </c>
    </row>
    <row r="39" spans="1:35" s="26" customFormat="1" x14ac:dyDescent="0.3">
      <c r="E39" s="27"/>
    </row>
    <row r="40" spans="1:35" x14ac:dyDescent="0.3">
      <c r="A40" t="s">
        <v>0</v>
      </c>
      <c r="B40">
        <v>1</v>
      </c>
      <c r="C40">
        <v>2</v>
      </c>
      <c r="D40">
        <v>3</v>
      </c>
      <c r="E40">
        <v>5</v>
      </c>
      <c r="F40">
        <v>8</v>
      </c>
      <c r="G40">
        <v>13</v>
      </c>
      <c r="H40">
        <v>21</v>
      </c>
      <c r="I40">
        <v>34</v>
      </c>
      <c r="J40">
        <v>55</v>
      </c>
      <c r="K40">
        <v>89</v>
      </c>
      <c r="L40">
        <v>144</v>
      </c>
      <c r="M40">
        <v>233</v>
      </c>
      <c r="N40">
        <v>377</v>
      </c>
      <c r="O40">
        <v>610</v>
      </c>
      <c r="P40">
        <v>987</v>
      </c>
    </row>
    <row r="42" spans="1:35" x14ac:dyDescent="0.3">
      <c r="G42" t="s">
        <v>22</v>
      </c>
      <c r="H42" t="s">
        <v>18</v>
      </c>
      <c r="I42" t="s">
        <v>19</v>
      </c>
      <c r="J42" t="s">
        <v>20</v>
      </c>
      <c r="K42" t="s">
        <v>21</v>
      </c>
      <c r="N42" t="s">
        <v>245</v>
      </c>
      <c r="O42" t="s">
        <v>242</v>
      </c>
      <c r="P42" t="s">
        <v>243</v>
      </c>
      <c r="Q42" t="s">
        <v>244</v>
      </c>
    </row>
    <row r="43" spans="1:35" x14ac:dyDescent="0.3">
      <c r="A43" t="s">
        <v>17</v>
      </c>
      <c r="B43">
        <v>300</v>
      </c>
      <c r="C43">
        <f>B43*20</f>
        <v>6000</v>
      </c>
      <c r="D43">
        <f>C43/5</f>
        <v>1200</v>
      </c>
      <c r="E43" s="4">
        <f>C43/60/5</f>
        <v>20</v>
      </c>
      <c r="G43">
        <f>POWER(H43,1/3)</f>
        <v>19.037782619633031</v>
      </c>
      <c r="H43">
        <f>1380*5</f>
        <v>6900</v>
      </c>
      <c r="I43">
        <f t="shared" ref="I43:I48" si="21">H43/G43</f>
        <v>362.43716707240156</v>
      </c>
      <c r="J43">
        <f t="shared" ref="J43:J48" si="22">I43/G43</f>
        <v>19.037782619633035</v>
      </c>
      <c r="K43">
        <f t="shared" ref="K43:K48" si="23">J43/G43</f>
        <v>1.0000000000000002</v>
      </c>
    </row>
    <row r="44" spans="1:35" x14ac:dyDescent="0.3">
      <c r="A44" t="s">
        <v>12</v>
      </c>
      <c r="B44">
        <v>345</v>
      </c>
      <c r="C44">
        <f>B44*20</f>
        <v>6900</v>
      </c>
      <c r="D44">
        <f t="shared" ref="D44:D45" si="24">C44/5</f>
        <v>1380</v>
      </c>
      <c r="E44" s="4">
        <f>C44/60/5</f>
        <v>23</v>
      </c>
      <c r="G44">
        <f>POWER(H44*6,1/3)</f>
        <v>34.593946839996974</v>
      </c>
      <c r="H44">
        <f>1380*5</f>
        <v>6900</v>
      </c>
      <c r="I44">
        <f t="shared" si="21"/>
        <v>199.45685966142287</v>
      </c>
      <c r="J44">
        <f t="shared" si="22"/>
        <v>5.765657806666165</v>
      </c>
      <c r="K44">
        <f t="shared" si="23"/>
        <v>0.16666666666666674</v>
      </c>
      <c r="N44" t="s">
        <v>246</v>
      </c>
      <c r="O44" t="s">
        <v>247</v>
      </c>
      <c r="AI44" s="1"/>
    </row>
    <row r="45" spans="1:35" x14ac:dyDescent="0.3">
      <c r="A45" t="s">
        <v>13</v>
      </c>
      <c r="B45">
        <v>270</v>
      </c>
      <c r="C45">
        <f>B45*20</f>
        <v>5400</v>
      </c>
      <c r="D45">
        <f t="shared" si="24"/>
        <v>1080</v>
      </c>
      <c r="E45" s="4">
        <f>C45/60/5</f>
        <v>18</v>
      </c>
      <c r="G45">
        <f>POWER(H45*6,1/3)</f>
        <v>20.230662838988817</v>
      </c>
      <c r="H45">
        <f>1380</f>
        <v>1380</v>
      </c>
      <c r="I45">
        <f t="shared" si="21"/>
        <v>68.213286484140539</v>
      </c>
      <c r="J45">
        <f t="shared" si="22"/>
        <v>3.3717771398314711</v>
      </c>
      <c r="K45">
        <f t="shared" si="23"/>
        <v>0.16666666666666674</v>
      </c>
    </row>
    <row r="46" spans="1:35" x14ac:dyDescent="0.3">
      <c r="G46">
        <f>POWER(H46*6,1/3)</f>
        <v>20.230662838988817</v>
      </c>
      <c r="H46">
        <f>1380</f>
        <v>1380</v>
      </c>
      <c r="I46">
        <f t="shared" si="21"/>
        <v>68.213286484140539</v>
      </c>
      <c r="J46">
        <f t="shared" si="22"/>
        <v>3.3717771398314711</v>
      </c>
      <c r="K46">
        <f t="shared" si="23"/>
        <v>0.16666666666666674</v>
      </c>
      <c r="L46">
        <f>K46/G46</f>
        <v>8.2383196236884733E-3</v>
      </c>
      <c r="N46" t="s">
        <v>21</v>
      </c>
      <c r="O46" t="s">
        <v>20</v>
      </c>
      <c r="P46" t="s">
        <v>19</v>
      </c>
      <c r="Q46" t="s">
        <v>248</v>
      </c>
    </row>
    <row r="47" spans="1:35" x14ac:dyDescent="0.3">
      <c r="G47">
        <f>POWER(H47*4,1/3)</f>
        <v>16.868653306034986</v>
      </c>
      <c r="H47">
        <v>1200</v>
      </c>
      <c r="I47">
        <f t="shared" si="21"/>
        <v>71.13786608980125</v>
      </c>
      <c r="J47">
        <f t="shared" si="22"/>
        <v>4.2171633265087456</v>
      </c>
      <c r="K47">
        <f t="shared" si="23"/>
        <v>0.24999999999999994</v>
      </c>
      <c r="L47">
        <f>K47/G47</f>
        <v>1.482038876870859E-2</v>
      </c>
      <c r="N47">
        <v>1</v>
      </c>
      <c r="O47">
        <v>10</v>
      </c>
      <c r="P47">
        <v>120</v>
      </c>
      <c r="Q47" t="s">
        <v>1</v>
      </c>
      <c r="AI47" s="1"/>
    </row>
    <row r="48" spans="1:35" x14ac:dyDescent="0.3">
      <c r="F48" t="s">
        <v>23</v>
      </c>
      <c r="G48">
        <v>30</v>
      </c>
      <c r="H48">
        <f>1380</f>
        <v>1380</v>
      </c>
      <c r="I48">
        <f t="shared" si="21"/>
        <v>46</v>
      </c>
      <c r="J48">
        <f t="shared" si="22"/>
        <v>1.5333333333333334</v>
      </c>
      <c r="K48">
        <f t="shared" si="23"/>
        <v>5.1111111111111114E-2</v>
      </c>
      <c r="L48">
        <f>K48/G48</f>
        <v>1.7037037037037038E-3</v>
      </c>
      <c r="P48">
        <v>2</v>
      </c>
      <c r="Q48">
        <v>24</v>
      </c>
    </row>
    <row r="50" spans="1:17" s="26" customFormat="1" x14ac:dyDescent="0.3">
      <c r="E50" s="27"/>
    </row>
    <row r="52" spans="1:17" x14ac:dyDescent="0.3">
      <c r="B52" t="s">
        <v>175</v>
      </c>
      <c r="C52" t="s">
        <v>250</v>
      </c>
      <c r="D52" t="s">
        <v>251</v>
      </c>
      <c r="F52" t="s">
        <v>254</v>
      </c>
      <c r="J52" t="s">
        <v>268</v>
      </c>
      <c r="N52" t="s">
        <v>267</v>
      </c>
    </row>
    <row r="53" spans="1:17" x14ac:dyDescent="0.3">
      <c r="B53" t="s">
        <v>175</v>
      </c>
      <c r="C53" t="s">
        <v>255</v>
      </c>
      <c r="D53" t="s">
        <v>256</v>
      </c>
      <c r="F53" t="s">
        <v>254</v>
      </c>
      <c r="G53" t="s">
        <v>257</v>
      </c>
      <c r="I53" t="s">
        <v>253</v>
      </c>
      <c r="J53">
        <v>30</v>
      </c>
      <c r="K53">
        <v>60</v>
      </c>
      <c r="L53">
        <v>90</v>
      </c>
      <c r="N53">
        <v>360</v>
      </c>
      <c r="O53">
        <v>720</v>
      </c>
    </row>
    <row r="54" spans="1:17" x14ac:dyDescent="0.3">
      <c r="A54">
        <v>24</v>
      </c>
      <c r="B54" t="s">
        <v>175</v>
      </c>
      <c r="C54" t="s">
        <v>258</v>
      </c>
      <c r="D54" t="s">
        <v>259</v>
      </c>
      <c r="F54" t="s">
        <v>254</v>
      </c>
      <c r="G54" t="s">
        <v>260</v>
      </c>
      <c r="I54" t="s">
        <v>251</v>
      </c>
      <c r="J54">
        <v>30</v>
      </c>
      <c r="K54">
        <v>60</v>
      </c>
      <c r="L54">
        <v>90</v>
      </c>
      <c r="N54">
        <v>690</v>
      </c>
      <c r="O54">
        <v>1380</v>
      </c>
    </row>
    <row r="55" spans="1:17" ht="66" x14ac:dyDescent="0.3">
      <c r="A55">
        <v>21</v>
      </c>
      <c r="B55" t="s">
        <v>1</v>
      </c>
      <c r="C55" t="s">
        <v>252</v>
      </c>
      <c r="D55" t="s">
        <v>261</v>
      </c>
      <c r="F55" t="s">
        <v>271</v>
      </c>
      <c r="G55" s="5" t="s">
        <v>265</v>
      </c>
      <c r="I55" s="5" t="s">
        <v>262</v>
      </c>
      <c r="J55">
        <v>30</v>
      </c>
      <c r="K55">
        <v>60</v>
      </c>
      <c r="L55">
        <v>90</v>
      </c>
      <c r="N55">
        <f>1380*6</f>
        <v>8280</v>
      </c>
    </row>
    <row r="56" spans="1:17" x14ac:dyDescent="0.3">
      <c r="A56">
        <v>21</v>
      </c>
      <c r="B56" t="s">
        <v>1</v>
      </c>
      <c r="C56" t="s">
        <v>263</v>
      </c>
      <c r="D56" t="s">
        <v>264</v>
      </c>
      <c r="F56" t="s">
        <v>254</v>
      </c>
      <c r="G56" t="s">
        <v>266</v>
      </c>
      <c r="I56" t="s">
        <v>1</v>
      </c>
      <c r="J56">
        <v>20</v>
      </c>
      <c r="K56">
        <v>42</v>
      </c>
      <c r="L56">
        <v>63</v>
      </c>
      <c r="N56" t="s">
        <v>269</v>
      </c>
      <c r="O56" t="s">
        <v>270</v>
      </c>
    </row>
    <row r="57" spans="1:17" x14ac:dyDescent="0.3">
      <c r="I57" t="s">
        <v>16</v>
      </c>
    </row>
    <row r="59" spans="1:17" s="26" customFormat="1" x14ac:dyDescent="0.3">
      <c r="A59" s="28" t="s">
        <v>272</v>
      </c>
      <c r="E59" s="27"/>
    </row>
    <row r="60" spans="1:17" x14ac:dyDescent="0.3">
      <c r="L60" s="1"/>
      <c r="M60" s="1"/>
      <c r="N60" s="1"/>
      <c r="O60" s="1"/>
      <c r="P60" s="1"/>
      <c r="Q60" s="1"/>
    </row>
    <row r="61" spans="1:17" x14ac:dyDescent="0.3">
      <c r="A61" s="2">
        <f>1/12</f>
        <v>8.3333333333333329E-2</v>
      </c>
      <c r="B61" s="2">
        <f>1/6</f>
        <v>0.16666666666666666</v>
      </c>
      <c r="C61" s="2">
        <v>1</v>
      </c>
      <c r="D61" s="2">
        <v>15</v>
      </c>
      <c r="E61" s="2">
        <v>180</v>
      </c>
      <c r="F61" s="6">
        <v>1380</v>
      </c>
      <c r="G61" s="6"/>
      <c r="H61" t="s">
        <v>175</v>
      </c>
      <c r="I61" t="s">
        <v>1</v>
      </c>
      <c r="J61" t="s">
        <v>15</v>
      </c>
      <c r="K61" t="s">
        <v>2</v>
      </c>
      <c r="M61" s="1"/>
      <c r="N61" s="1"/>
      <c r="O61" s="1"/>
      <c r="P61" s="1"/>
      <c r="Q61" s="1"/>
    </row>
    <row r="62" spans="1:17" x14ac:dyDescent="0.3">
      <c r="A62" s="20">
        <f t="shared" ref="A62:A91" si="25">H62/$A$61</f>
        <v>126</v>
      </c>
      <c r="B62" s="20">
        <f t="shared" ref="B62:B91" si="26">H62/$B$61</f>
        <v>63</v>
      </c>
      <c r="C62" s="20">
        <f t="shared" ref="C62:C91" si="27">H62/$C$61</f>
        <v>10.5</v>
      </c>
      <c r="D62" s="20">
        <f t="shared" ref="D62:D91" si="28">H62/$D$61</f>
        <v>0.7</v>
      </c>
      <c r="E62" s="20">
        <f t="shared" ref="E62:E91" si="29">H62/$E$61</f>
        <v>5.8333333333333334E-2</v>
      </c>
      <c r="F62" s="20">
        <f t="shared" ref="F62:F91" si="30">H62/$F$61</f>
        <v>7.6086956521739134E-3</v>
      </c>
      <c r="G62" s="30">
        <v>1</v>
      </c>
      <c r="H62" s="20">
        <v>10.5</v>
      </c>
    </row>
    <row r="63" spans="1:17" x14ac:dyDescent="0.3">
      <c r="A63" s="20">
        <f t="shared" si="25"/>
        <v>252</v>
      </c>
      <c r="B63" s="20">
        <f t="shared" si="26"/>
        <v>126</v>
      </c>
      <c r="C63" s="20">
        <f t="shared" si="27"/>
        <v>21</v>
      </c>
      <c r="D63" s="20">
        <f t="shared" si="28"/>
        <v>1.4</v>
      </c>
      <c r="E63" s="20">
        <f>H63/$E$61</f>
        <v>0.11666666666666667</v>
      </c>
      <c r="F63" s="20">
        <f t="shared" si="30"/>
        <v>1.5217391304347827E-2</v>
      </c>
      <c r="G63" s="20">
        <v>2</v>
      </c>
      <c r="H63" s="20">
        <f>H62*2</f>
        <v>21</v>
      </c>
    </row>
    <row r="64" spans="1:17" x14ac:dyDescent="0.3">
      <c r="A64" s="20">
        <f t="shared" si="25"/>
        <v>378</v>
      </c>
      <c r="B64" s="20">
        <f t="shared" si="26"/>
        <v>189</v>
      </c>
      <c r="C64" s="20">
        <f t="shared" si="27"/>
        <v>31.5</v>
      </c>
      <c r="D64" s="20">
        <f t="shared" si="28"/>
        <v>2.1</v>
      </c>
      <c r="E64" s="20">
        <f t="shared" si="29"/>
        <v>0.17499999999999999</v>
      </c>
      <c r="F64" s="20">
        <f t="shared" si="30"/>
        <v>2.2826086956521739E-2</v>
      </c>
      <c r="G64" s="20">
        <v>3</v>
      </c>
      <c r="H64" s="20">
        <f>H62*3</f>
        <v>31.5</v>
      </c>
    </row>
    <row r="65" spans="1:11" x14ac:dyDescent="0.3">
      <c r="A65" s="20">
        <f t="shared" si="25"/>
        <v>504</v>
      </c>
      <c r="B65" s="20">
        <f t="shared" si="26"/>
        <v>252</v>
      </c>
      <c r="C65" s="20">
        <f t="shared" si="27"/>
        <v>42</v>
      </c>
      <c r="D65" s="20">
        <f t="shared" si="28"/>
        <v>2.8</v>
      </c>
      <c r="E65" s="20">
        <f t="shared" si="29"/>
        <v>0.23333333333333334</v>
      </c>
      <c r="F65" s="20">
        <f t="shared" si="30"/>
        <v>3.0434782608695653E-2</v>
      </c>
      <c r="G65" s="20">
        <v>4</v>
      </c>
      <c r="H65" s="20">
        <f>H62*4</f>
        <v>42</v>
      </c>
      <c r="J65">
        <f>756/1.618/1.618</f>
        <v>288.77843665438718</v>
      </c>
    </row>
    <row r="66" spans="1:11" x14ac:dyDescent="0.3">
      <c r="A66" s="20">
        <f t="shared" si="25"/>
        <v>756</v>
      </c>
      <c r="B66" s="20">
        <f t="shared" si="26"/>
        <v>378</v>
      </c>
      <c r="C66" s="20">
        <f t="shared" si="27"/>
        <v>63</v>
      </c>
      <c r="D66" s="20">
        <f t="shared" si="28"/>
        <v>4.2</v>
      </c>
      <c r="E66" s="20">
        <f t="shared" si="29"/>
        <v>0.35</v>
      </c>
      <c r="F66" s="20">
        <f t="shared" si="30"/>
        <v>4.5652173913043478E-2</v>
      </c>
      <c r="G66" s="20">
        <v>6</v>
      </c>
      <c r="H66" s="20">
        <f>H62*6</f>
        <v>63</v>
      </c>
    </row>
    <row r="67" spans="1:11" x14ac:dyDescent="0.3">
      <c r="A67" s="20">
        <f t="shared" si="25"/>
        <v>1512</v>
      </c>
      <c r="B67" s="20">
        <f t="shared" si="26"/>
        <v>756</v>
      </c>
      <c r="C67" s="20">
        <f t="shared" si="27"/>
        <v>126</v>
      </c>
      <c r="D67" s="20">
        <f t="shared" si="28"/>
        <v>8.4</v>
      </c>
      <c r="E67" s="20">
        <f t="shared" si="29"/>
        <v>0.7</v>
      </c>
      <c r="F67" s="20">
        <f t="shared" si="30"/>
        <v>9.1304347826086957E-2</v>
      </c>
      <c r="G67" s="20">
        <v>12</v>
      </c>
      <c r="H67" s="20">
        <f>H62*12</f>
        <v>126</v>
      </c>
    </row>
    <row r="68" spans="1:11" x14ac:dyDescent="0.3">
      <c r="A68" s="20">
        <f t="shared" si="25"/>
        <v>1500</v>
      </c>
      <c r="B68" s="20">
        <f t="shared" si="26"/>
        <v>750</v>
      </c>
      <c r="C68" s="20">
        <f t="shared" si="27"/>
        <v>125</v>
      </c>
      <c r="D68" s="20">
        <f t="shared" si="28"/>
        <v>8.3333333333333339</v>
      </c>
      <c r="E68" s="20">
        <f t="shared" si="29"/>
        <v>0.69444444444444442</v>
      </c>
      <c r="F68" s="20">
        <f t="shared" si="30"/>
        <v>9.0579710144927536E-2</v>
      </c>
      <c r="G68" s="31">
        <v>1</v>
      </c>
      <c r="H68" s="20">
        <v>125</v>
      </c>
    </row>
    <row r="69" spans="1:11" x14ac:dyDescent="0.3">
      <c r="A69" s="20">
        <f t="shared" si="25"/>
        <v>3000</v>
      </c>
      <c r="B69" s="20">
        <f t="shared" si="26"/>
        <v>1500</v>
      </c>
      <c r="C69" s="20">
        <f t="shared" si="27"/>
        <v>250</v>
      </c>
      <c r="D69" s="20">
        <f t="shared" si="28"/>
        <v>16.666666666666668</v>
      </c>
      <c r="E69" s="20">
        <f t="shared" si="29"/>
        <v>1.3888888888888888</v>
      </c>
      <c r="F69" s="20">
        <f t="shared" si="30"/>
        <v>0.18115942028985507</v>
      </c>
      <c r="G69" s="20">
        <v>2</v>
      </c>
      <c r="H69" s="20">
        <f>H68*2</f>
        <v>250</v>
      </c>
    </row>
    <row r="70" spans="1:11" x14ac:dyDescent="0.3">
      <c r="A70" s="20">
        <f t="shared" si="25"/>
        <v>4500</v>
      </c>
      <c r="B70" s="20">
        <f t="shared" si="26"/>
        <v>2250</v>
      </c>
      <c r="C70" s="20">
        <f t="shared" si="27"/>
        <v>375</v>
      </c>
      <c r="D70" s="20">
        <f t="shared" si="28"/>
        <v>25</v>
      </c>
      <c r="E70" s="20">
        <f t="shared" si="29"/>
        <v>2.0833333333333335</v>
      </c>
      <c r="F70" s="20">
        <f t="shared" si="30"/>
        <v>0.27173913043478259</v>
      </c>
      <c r="G70" s="20">
        <v>3</v>
      </c>
      <c r="H70" s="20">
        <f>H68*3</f>
        <v>375</v>
      </c>
    </row>
    <row r="71" spans="1:11" x14ac:dyDescent="0.3">
      <c r="A71" s="20">
        <f t="shared" si="25"/>
        <v>6000</v>
      </c>
      <c r="B71" s="20">
        <f t="shared" si="26"/>
        <v>3000</v>
      </c>
      <c r="C71" s="20">
        <f t="shared" si="27"/>
        <v>500</v>
      </c>
      <c r="D71" s="20">
        <f t="shared" si="28"/>
        <v>33.333333333333336</v>
      </c>
      <c r="E71" s="20">
        <f t="shared" si="29"/>
        <v>2.7777777777777777</v>
      </c>
      <c r="F71" s="20">
        <f t="shared" si="30"/>
        <v>0.36231884057971014</v>
      </c>
      <c r="G71" s="20">
        <v>4</v>
      </c>
      <c r="H71" s="20">
        <f>H68*4</f>
        <v>500</v>
      </c>
    </row>
    <row r="72" spans="1:11" x14ac:dyDescent="0.3">
      <c r="A72" s="20">
        <f t="shared" si="25"/>
        <v>9000</v>
      </c>
      <c r="B72" s="20">
        <f t="shared" si="26"/>
        <v>4500</v>
      </c>
      <c r="C72" s="20">
        <f t="shared" si="27"/>
        <v>750</v>
      </c>
      <c r="D72" s="20">
        <f t="shared" si="28"/>
        <v>50</v>
      </c>
      <c r="E72" s="20">
        <f t="shared" si="29"/>
        <v>4.166666666666667</v>
      </c>
      <c r="F72" s="20">
        <f t="shared" si="30"/>
        <v>0.54347826086956519</v>
      </c>
      <c r="G72" s="20">
        <v>6</v>
      </c>
      <c r="H72" s="20">
        <f>H68*6</f>
        <v>750</v>
      </c>
    </row>
    <row r="73" spans="1:11" x14ac:dyDescent="0.3">
      <c r="A73" s="20">
        <f t="shared" si="25"/>
        <v>18000</v>
      </c>
      <c r="B73" s="20">
        <f t="shared" si="26"/>
        <v>9000</v>
      </c>
      <c r="C73" s="20">
        <f t="shared" si="27"/>
        <v>1500</v>
      </c>
      <c r="D73" s="20">
        <f t="shared" si="28"/>
        <v>100</v>
      </c>
      <c r="E73" s="20">
        <f t="shared" si="29"/>
        <v>8.3333333333333339</v>
      </c>
      <c r="F73" s="20">
        <f t="shared" si="30"/>
        <v>1.0869565217391304</v>
      </c>
      <c r="G73" s="20">
        <v>12</v>
      </c>
      <c r="H73" s="20">
        <f>H68*12</f>
        <v>1500</v>
      </c>
    </row>
    <row r="74" spans="1:11" x14ac:dyDescent="0.3">
      <c r="A74" s="20">
        <f t="shared" si="25"/>
        <v>18000</v>
      </c>
      <c r="B74" s="20">
        <f t="shared" si="26"/>
        <v>9000</v>
      </c>
      <c r="C74" s="29">
        <f t="shared" si="27"/>
        <v>1500</v>
      </c>
      <c r="D74" s="20">
        <f t="shared" si="28"/>
        <v>100</v>
      </c>
      <c r="E74" s="20">
        <f t="shared" si="29"/>
        <v>8.3333333333333339</v>
      </c>
      <c r="F74" s="20">
        <f t="shared" si="30"/>
        <v>1.0869565217391304</v>
      </c>
      <c r="G74" s="32">
        <v>1</v>
      </c>
      <c r="H74" s="20">
        <v>1500</v>
      </c>
      <c r="I74">
        <f t="shared" ref="I74:I85" si="31">H74/$F$61</f>
        <v>1.0869565217391304</v>
      </c>
    </row>
    <row r="75" spans="1:11" x14ac:dyDescent="0.3">
      <c r="A75" s="20">
        <f t="shared" si="25"/>
        <v>36000</v>
      </c>
      <c r="B75" s="20">
        <f t="shared" si="26"/>
        <v>18000</v>
      </c>
      <c r="C75" s="20">
        <f t="shared" si="27"/>
        <v>3000</v>
      </c>
      <c r="D75" s="20">
        <f t="shared" si="28"/>
        <v>200</v>
      </c>
      <c r="E75" s="20">
        <f t="shared" si="29"/>
        <v>16.666666666666668</v>
      </c>
      <c r="F75" s="20">
        <f t="shared" si="30"/>
        <v>2.1739130434782608</v>
      </c>
      <c r="G75" s="20">
        <v>2</v>
      </c>
      <c r="H75" s="20">
        <f>H74*2</f>
        <v>3000</v>
      </c>
      <c r="I75">
        <f t="shared" si="31"/>
        <v>2.1739130434782608</v>
      </c>
    </row>
    <row r="76" spans="1:11" x14ac:dyDescent="0.3">
      <c r="A76" s="20">
        <f t="shared" si="25"/>
        <v>54000</v>
      </c>
      <c r="B76" s="20">
        <f t="shared" si="26"/>
        <v>27000</v>
      </c>
      <c r="C76" s="20">
        <f t="shared" si="27"/>
        <v>4500</v>
      </c>
      <c r="D76" s="20">
        <f t="shared" si="28"/>
        <v>300</v>
      </c>
      <c r="E76" s="20">
        <f t="shared" si="29"/>
        <v>25</v>
      </c>
      <c r="F76" s="20">
        <f t="shared" si="30"/>
        <v>3.2608695652173911</v>
      </c>
      <c r="G76" s="20">
        <v>3</v>
      </c>
      <c r="H76" s="20">
        <f>H74*3</f>
        <v>4500</v>
      </c>
      <c r="I76">
        <f t="shared" si="31"/>
        <v>3.2608695652173911</v>
      </c>
    </row>
    <row r="77" spans="1:11" x14ac:dyDescent="0.3">
      <c r="A77" s="20">
        <f t="shared" si="25"/>
        <v>72000</v>
      </c>
      <c r="B77" s="20">
        <f t="shared" si="26"/>
        <v>36000</v>
      </c>
      <c r="C77" s="20">
        <f t="shared" si="27"/>
        <v>6000</v>
      </c>
      <c r="D77" s="20">
        <f t="shared" si="28"/>
        <v>400</v>
      </c>
      <c r="E77" s="20">
        <f t="shared" si="29"/>
        <v>33.333333333333336</v>
      </c>
      <c r="F77" s="20">
        <f t="shared" si="30"/>
        <v>4.3478260869565215</v>
      </c>
      <c r="G77" s="20">
        <v>4</v>
      </c>
      <c r="H77" s="20">
        <f>H74*4</f>
        <v>6000</v>
      </c>
      <c r="I77">
        <f t="shared" si="31"/>
        <v>4.3478260869565215</v>
      </c>
    </row>
    <row r="78" spans="1:11" x14ac:dyDescent="0.3">
      <c r="A78" s="20">
        <f t="shared" si="25"/>
        <v>108000</v>
      </c>
      <c r="B78" s="20">
        <f t="shared" si="26"/>
        <v>54000</v>
      </c>
      <c r="C78" s="20">
        <f t="shared" si="27"/>
        <v>9000</v>
      </c>
      <c r="D78" s="20">
        <f t="shared" si="28"/>
        <v>600</v>
      </c>
      <c r="E78" s="20">
        <f t="shared" si="29"/>
        <v>50</v>
      </c>
      <c r="F78" s="20">
        <f t="shared" si="30"/>
        <v>6.5217391304347823</v>
      </c>
      <c r="G78" s="20">
        <v>6</v>
      </c>
      <c r="H78" s="20">
        <f>H74*6</f>
        <v>9000</v>
      </c>
      <c r="I78">
        <f t="shared" si="31"/>
        <v>6.5217391304347823</v>
      </c>
    </row>
    <row r="79" spans="1:11" x14ac:dyDescent="0.3">
      <c r="A79" s="20">
        <f t="shared" si="25"/>
        <v>216000</v>
      </c>
      <c r="B79" s="20">
        <f t="shared" si="26"/>
        <v>108000</v>
      </c>
      <c r="C79" s="20">
        <f t="shared" si="27"/>
        <v>18000</v>
      </c>
      <c r="D79" s="20">
        <f t="shared" si="28"/>
        <v>1200</v>
      </c>
      <c r="E79" s="20">
        <f t="shared" si="29"/>
        <v>100</v>
      </c>
      <c r="F79" s="20">
        <f t="shared" si="30"/>
        <v>13.043478260869565</v>
      </c>
      <c r="G79" s="20">
        <v>12</v>
      </c>
      <c r="H79" s="20">
        <f>H74*12</f>
        <v>18000</v>
      </c>
      <c r="I79">
        <f t="shared" si="31"/>
        <v>13.043478260869565</v>
      </c>
    </row>
    <row r="80" spans="1:11" x14ac:dyDescent="0.3">
      <c r="A80" s="20">
        <f t="shared" si="25"/>
        <v>216000</v>
      </c>
      <c r="B80" s="20">
        <f t="shared" si="26"/>
        <v>108000</v>
      </c>
      <c r="C80" s="20">
        <f t="shared" si="27"/>
        <v>18000</v>
      </c>
      <c r="D80" s="20">
        <f t="shared" si="28"/>
        <v>1200</v>
      </c>
      <c r="E80" s="20">
        <f t="shared" si="29"/>
        <v>100</v>
      </c>
      <c r="F80" s="20">
        <f t="shared" si="30"/>
        <v>13.043478260869565</v>
      </c>
      <c r="G80" s="33">
        <v>1</v>
      </c>
      <c r="H80" s="20">
        <v>18000</v>
      </c>
      <c r="I80">
        <f t="shared" si="31"/>
        <v>13.043478260869565</v>
      </c>
      <c r="J80">
        <f>I80/$G$2</f>
        <v>2.7204968944099379</v>
      </c>
      <c r="K80">
        <f>I80/21</f>
        <v>0.6211180124223602</v>
      </c>
    </row>
    <row r="81" spans="1:17" x14ac:dyDescent="0.3">
      <c r="A81" s="20">
        <f t="shared" si="25"/>
        <v>432000</v>
      </c>
      <c r="B81" s="20">
        <f t="shared" si="26"/>
        <v>216000</v>
      </c>
      <c r="C81" s="20">
        <f t="shared" si="27"/>
        <v>36000</v>
      </c>
      <c r="D81" s="20">
        <f t="shared" si="28"/>
        <v>2400</v>
      </c>
      <c r="E81" s="20">
        <f t="shared" si="29"/>
        <v>200</v>
      </c>
      <c r="F81" s="20">
        <f t="shared" si="30"/>
        <v>26.086956521739129</v>
      </c>
      <c r="G81" s="20">
        <v>2</v>
      </c>
      <c r="H81" s="20">
        <f>H80*2</f>
        <v>36000</v>
      </c>
      <c r="I81">
        <f t="shared" si="31"/>
        <v>26.086956521739129</v>
      </c>
      <c r="J81">
        <f t="shared" ref="J81:J91" si="32">I81/$G$2</f>
        <v>5.4409937888198758</v>
      </c>
      <c r="K81">
        <f t="shared" ref="K81:K91" si="33">I81/21</f>
        <v>1.2422360248447204</v>
      </c>
    </row>
    <row r="82" spans="1:17" x14ac:dyDescent="0.3">
      <c r="A82" s="20">
        <f t="shared" si="25"/>
        <v>648000</v>
      </c>
      <c r="B82" s="20">
        <f t="shared" si="26"/>
        <v>324000</v>
      </c>
      <c r="C82" s="20">
        <f t="shared" si="27"/>
        <v>54000</v>
      </c>
      <c r="D82" s="20">
        <f t="shared" si="28"/>
        <v>3600</v>
      </c>
      <c r="E82" s="20">
        <f t="shared" si="29"/>
        <v>300</v>
      </c>
      <c r="F82" s="20">
        <f t="shared" si="30"/>
        <v>39.130434782608695</v>
      </c>
      <c r="G82" s="20">
        <v>3</v>
      </c>
      <c r="H82" s="20">
        <f>H80*3</f>
        <v>54000</v>
      </c>
      <c r="I82">
        <f t="shared" si="31"/>
        <v>39.130434782608695</v>
      </c>
      <c r="J82">
        <f t="shared" si="32"/>
        <v>8.1614906832298146</v>
      </c>
      <c r="K82">
        <f t="shared" si="33"/>
        <v>1.8633540372670807</v>
      </c>
    </row>
    <row r="83" spans="1:17" x14ac:dyDescent="0.3">
      <c r="A83" s="20">
        <f t="shared" si="25"/>
        <v>864000</v>
      </c>
      <c r="B83" s="20">
        <f t="shared" si="26"/>
        <v>432000</v>
      </c>
      <c r="C83" s="20">
        <f t="shared" si="27"/>
        <v>72000</v>
      </c>
      <c r="D83" s="20">
        <f t="shared" si="28"/>
        <v>4800</v>
      </c>
      <c r="E83" s="20">
        <f t="shared" si="29"/>
        <v>400</v>
      </c>
      <c r="F83" s="20">
        <f t="shared" si="30"/>
        <v>52.173913043478258</v>
      </c>
      <c r="G83" s="20">
        <v>4</v>
      </c>
      <c r="H83" s="20">
        <f>H80*4</f>
        <v>72000</v>
      </c>
      <c r="I83">
        <f t="shared" si="31"/>
        <v>52.173913043478258</v>
      </c>
      <c r="J83">
        <f t="shared" si="32"/>
        <v>10.881987577639752</v>
      </c>
      <c r="K83">
        <f t="shared" si="33"/>
        <v>2.4844720496894408</v>
      </c>
    </row>
    <row r="84" spans="1:17" x14ac:dyDescent="0.3">
      <c r="A84" s="20">
        <f t="shared" si="25"/>
        <v>1296000</v>
      </c>
      <c r="B84" s="20">
        <f t="shared" si="26"/>
        <v>648000</v>
      </c>
      <c r="C84" s="20">
        <f t="shared" si="27"/>
        <v>108000</v>
      </c>
      <c r="D84" s="20">
        <f t="shared" si="28"/>
        <v>7200</v>
      </c>
      <c r="E84" s="20">
        <f t="shared" si="29"/>
        <v>600</v>
      </c>
      <c r="F84" s="20">
        <f t="shared" si="30"/>
        <v>78.260869565217391</v>
      </c>
      <c r="G84" s="20">
        <v>6</v>
      </c>
      <c r="H84" s="20">
        <f>H80*6</f>
        <v>108000</v>
      </c>
      <c r="I84">
        <f t="shared" si="31"/>
        <v>78.260869565217391</v>
      </c>
      <c r="J84">
        <f t="shared" si="32"/>
        <v>16.322981366459629</v>
      </c>
      <c r="K84">
        <f t="shared" si="33"/>
        <v>3.7267080745341614</v>
      </c>
      <c r="O84" s="20"/>
    </row>
    <row r="85" spans="1:17" x14ac:dyDescent="0.3">
      <c r="A85" s="20">
        <f t="shared" si="25"/>
        <v>2592000</v>
      </c>
      <c r="B85" s="20">
        <f t="shared" si="26"/>
        <v>1296000</v>
      </c>
      <c r="C85" s="20">
        <f t="shared" si="27"/>
        <v>216000</v>
      </c>
      <c r="D85" s="20">
        <f t="shared" si="28"/>
        <v>14400</v>
      </c>
      <c r="E85" s="20">
        <f t="shared" si="29"/>
        <v>1200</v>
      </c>
      <c r="F85" s="20">
        <f t="shared" si="30"/>
        <v>156.52173913043478</v>
      </c>
      <c r="G85" s="20">
        <v>12</v>
      </c>
      <c r="H85" s="20">
        <f>H80*12</f>
        <v>216000</v>
      </c>
      <c r="I85">
        <f t="shared" si="31"/>
        <v>156.52173913043478</v>
      </c>
      <c r="J85">
        <f t="shared" si="32"/>
        <v>32.645962732919259</v>
      </c>
      <c r="K85">
        <f t="shared" si="33"/>
        <v>7.4534161490683228</v>
      </c>
    </row>
    <row r="86" spans="1:17" x14ac:dyDescent="0.3">
      <c r="A86" s="20">
        <f t="shared" si="25"/>
        <v>2592000</v>
      </c>
      <c r="B86" s="20">
        <f t="shared" si="26"/>
        <v>1296000</v>
      </c>
      <c r="C86" s="20">
        <f t="shared" si="27"/>
        <v>216000</v>
      </c>
      <c r="D86" s="20">
        <f t="shared" si="28"/>
        <v>14400</v>
      </c>
      <c r="E86" s="20">
        <f t="shared" si="29"/>
        <v>1200</v>
      </c>
      <c r="F86" s="20">
        <f t="shared" si="30"/>
        <v>156.52173913043478</v>
      </c>
      <c r="G86" s="34">
        <v>1</v>
      </c>
      <c r="H86" s="20">
        <f>H85</f>
        <v>216000</v>
      </c>
      <c r="I86">
        <f t="shared" ref="I86:I91" si="34">H86/$F$61</f>
        <v>156.52173913043478</v>
      </c>
      <c r="J86">
        <f t="shared" si="32"/>
        <v>32.645962732919259</v>
      </c>
      <c r="K86">
        <f t="shared" si="33"/>
        <v>7.4534161490683228</v>
      </c>
    </row>
    <row r="87" spans="1:17" x14ac:dyDescent="0.3">
      <c r="A87" s="20">
        <f t="shared" si="25"/>
        <v>5184000</v>
      </c>
      <c r="B87" s="20">
        <f t="shared" si="26"/>
        <v>2592000</v>
      </c>
      <c r="C87" s="20">
        <f t="shared" si="27"/>
        <v>432000</v>
      </c>
      <c r="D87" s="20">
        <f t="shared" si="28"/>
        <v>28800</v>
      </c>
      <c r="E87" s="20">
        <f t="shared" si="29"/>
        <v>2400</v>
      </c>
      <c r="F87" s="20">
        <f t="shared" si="30"/>
        <v>313.04347826086956</v>
      </c>
      <c r="G87" s="20">
        <v>2</v>
      </c>
      <c r="H87" s="20">
        <f>H86*2</f>
        <v>432000</v>
      </c>
      <c r="I87">
        <f t="shared" si="34"/>
        <v>313.04347826086956</v>
      </c>
      <c r="J87">
        <f t="shared" si="32"/>
        <v>65.291925465838517</v>
      </c>
      <c r="K87">
        <f t="shared" si="33"/>
        <v>14.906832298136646</v>
      </c>
    </row>
    <row r="88" spans="1:17" x14ac:dyDescent="0.3">
      <c r="A88" s="20">
        <f t="shared" si="25"/>
        <v>7776000</v>
      </c>
      <c r="B88" s="20">
        <f t="shared" si="26"/>
        <v>3888000</v>
      </c>
      <c r="C88" s="20">
        <f t="shared" si="27"/>
        <v>648000</v>
      </c>
      <c r="D88" s="20">
        <f t="shared" si="28"/>
        <v>43200</v>
      </c>
      <c r="E88" s="20">
        <f t="shared" si="29"/>
        <v>3600</v>
      </c>
      <c r="F88" s="20">
        <f t="shared" si="30"/>
        <v>469.56521739130437</v>
      </c>
      <c r="G88" s="20">
        <v>3</v>
      </c>
      <c r="H88" s="20">
        <f>H86*3</f>
        <v>648000</v>
      </c>
      <c r="I88">
        <f t="shared" si="34"/>
        <v>469.56521739130437</v>
      </c>
      <c r="J88">
        <f t="shared" si="32"/>
        <v>97.937888198757776</v>
      </c>
      <c r="K88">
        <f t="shared" si="33"/>
        <v>22.36024844720497</v>
      </c>
    </row>
    <row r="89" spans="1:17" x14ac:dyDescent="0.3">
      <c r="A89" s="20">
        <f t="shared" si="25"/>
        <v>10368000</v>
      </c>
      <c r="B89" s="20">
        <f t="shared" si="26"/>
        <v>5184000</v>
      </c>
      <c r="C89" s="20">
        <f t="shared" si="27"/>
        <v>864000</v>
      </c>
      <c r="D89" s="20">
        <f t="shared" si="28"/>
        <v>57600</v>
      </c>
      <c r="E89" s="20">
        <f t="shared" si="29"/>
        <v>4800</v>
      </c>
      <c r="F89" s="20">
        <f t="shared" si="30"/>
        <v>626.08695652173913</v>
      </c>
      <c r="G89" s="20">
        <v>4</v>
      </c>
      <c r="H89" s="20">
        <f>H86*4</f>
        <v>864000</v>
      </c>
      <c r="I89">
        <f t="shared" si="34"/>
        <v>626.08695652173913</v>
      </c>
      <c r="J89">
        <f t="shared" si="32"/>
        <v>130.58385093167703</v>
      </c>
      <c r="K89">
        <f t="shared" si="33"/>
        <v>29.813664596273291</v>
      </c>
    </row>
    <row r="90" spans="1:17" x14ac:dyDescent="0.3">
      <c r="A90" s="20">
        <f t="shared" si="25"/>
        <v>15552000</v>
      </c>
      <c r="B90" s="20">
        <f t="shared" si="26"/>
        <v>7776000</v>
      </c>
      <c r="C90" s="20">
        <f t="shared" si="27"/>
        <v>1296000</v>
      </c>
      <c r="D90" s="20">
        <f t="shared" si="28"/>
        <v>86400</v>
      </c>
      <c r="E90" s="20">
        <f t="shared" si="29"/>
        <v>7200</v>
      </c>
      <c r="F90" s="20">
        <f t="shared" si="30"/>
        <v>939.13043478260875</v>
      </c>
      <c r="G90" s="20">
        <v>6</v>
      </c>
      <c r="H90" s="20">
        <f>H86*6</f>
        <v>1296000</v>
      </c>
      <c r="I90">
        <f t="shared" si="34"/>
        <v>939.13043478260875</v>
      </c>
      <c r="J90">
        <f t="shared" si="32"/>
        <v>195.87577639751555</v>
      </c>
      <c r="K90">
        <f t="shared" si="33"/>
        <v>44.720496894409941</v>
      </c>
    </row>
    <row r="91" spans="1:17" x14ac:dyDescent="0.3">
      <c r="A91" s="20">
        <f t="shared" si="25"/>
        <v>31104000</v>
      </c>
      <c r="B91" s="20">
        <f t="shared" si="26"/>
        <v>15552000</v>
      </c>
      <c r="C91" s="20">
        <f t="shared" si="27"/>
        <v>2592000</v>
      </c>
      <c r="D91" s="20">
        <f t="shared" si="28"/>
        <v>172800</v>
      </c>
      <c r="E91" s="20">
        <f t="shared" si="29"/>
        <v>14400</v>
      </c>
      <c r="F91" s="20">
        <f t="shared" si="30"/>
        <v>1878.2608695652175</v>
      </c>
      <c r="G91" s="20">
        <v>12</v>
      </c>
      <c r="H91" s="20">
        <f>H86*12</f>
        <v>2592000</v>
      </c>
      <c r="I91">
        <f t="shared" si="34"/>
        <v>1878.2608695652175</v>
      </c>
      <c r="J91">
        <f t="shared" si="32"/>
        <v>391.7515527950311</v>
      </c>
      <c r="K91">
        <f t="shared" si="33"/>
        <v>89.440993788819881</v>
      </c>
    </row>
    <row r="92" spans="1:17" x14ac:dyDescent="0.3">
      <c r="A92" s="20"/>
      <c r="B92" s="20"/>
      <c r="C92" s="20"/>
      <c r="D92" s="20"/>
      <c r="E92" s="20"/>
      <c r="F92" s="1"/>
      <c r="G92" s="20"/>
    </row>
    <row r="93" spans="1:17" x14ac:dyDescent="0.3">
      <c r="A93" s="20"/>
      <c r="B93" s="20"/>
      <c r="C93" s="20"/>
      <c r="D93" s="20"/>
      <c r="E93" s="20"/>
      <c r="F93" s="1"/>
      <c r="G93" s="20"/>
    </row>
    <row r="94" spans="1:17" s="26" customFormat="1" x14ac:dyDescent="0.3">
      <c r="A94" s="28" t="s">
        <v>321</v>
      </c>
      <c r="C94" s="36" t="s">
        <v>320</v>
      </c>
      <c r="E94" s="27"/>
    </row>
    <row r="95" spans="1:17" s="26" customFormat="1" x14ac:dyDescent="0.3">
      <c r="C95" s="26" t="s">
        <v>322</v>
      </c>
      <c r="L95" s="42"/>
      <c r="M95" s="42"/>
      <c r="N95" s="42"/>
      <c r="O95" s="42"/>
      <c r="P95" s="42"/>
      <c r="Q95" s="42"/>
    </row>
    <row r="96" spans="1:17" x14ac:dyDescent="0.3">
      <c r="A96" s="2">
        <f>1/12</f>
        <v>8.3333333333333329E-2</v>
      </c>
      <c r="B96" s="2">
        <f>1/12</f>
        <v>8.3333333333333329E-2</v>
      </c>
      <c r="C96" s="2">
        <v>1</v>
      </c>
      <c r="D96" s="2">
        <v>15</v>
      </c>
      <c r="E96" s="2">
        <v>180</v>
      </c>
      <c r="F96" s="6">
        <v>1380</v>
      </c>
      <c r="G96" s="6"/>
      <c r="H96" t="s">
        <v>175</v>
      </c>
      <c r="I96" t="s">
        <v>1</v>
      </c>
      <c r="J96" t="s">
        <v>15</v>
      </c>
      <c r="K96" t="s">
        <v>2</v>
      </c>
      <c r="M96" s="1"/>
      <c r="N96" s="1"/>
      <c r="O96" s="1"/>
      <c r="P96" s="1"/>
      <c r="Q96" s="1"/>
    </row>
    <row r="97" spans="1:17" x14ac:dyDescent="0.3">
      <c r="A97" s="20">
        <f>H97/$A$96</f>
        <v>120</v>
      </c>
      <c r="B97" s="1">
        <f>H97/$B$96</f>
        <v>120</v>
      </c>
      <c r="C97" s="20">
        <f t="shared" ref="C97:C126" si="35">H97/$C$61</f>
        <v>10</v>
      </c>
      <c r="D97" s="20">
        <f t="shared" ref="D97:D126" si="36">H97/$D$61</f>
        <v>0.66666666666666663</v>
      </c>
      <c r="E97" s="20">
        <f t="shared" ref="E97:E126" si="37">H97/$E$61</f>
        <v>5.5555555555555552E-2</v>
      </c>
      <c r="F97" s="20">
        <f t="shared" ref="F97:F126" si="38">H97/$F$61</f>
        <v>7.246376811594203E-3</v>
      </c>
      <c r="G97" s="30">
        <v>1</v>
      </c>
      <c r="H97" s="20">
        <v>10</v>
      </c>
    </row>
    <row r="98" spans="1:17" x14ac:dyDescent="0.3">
      <c r="A98" s="20">
        <f t="shared" ref="A98:A126" si="39">H98/$A$96</f>
        <v>240</v>
      </c>
      <c r="B98" s="1">
        <f t="shared" ref="B98:B126" si="40">H98/$B$96</f>
        <v>240</v>
      </c>
      <c r="C98" s="20">
        <f t="shared" si="35"/>
        <v>20</v>
      </c>
      <c r="D98" s="20">
        <f t="shared" si="36"/>
        <v>1.3333333333333333</v>
      </c>
      <c r="E98" s="20">
        <f t="shared" si="37"/>
        <v>0.1111111111111111</v>
      </c>
      <c r="F98" s="20">
        <f t="shared" si="38"/>
        <v>1.4492753623188406E-2</v>
      </c>
      <c r="G98" s="20">
        <v>2</v>
      </c>
      <c r="H98" s="20">
        <f>H97*2</f>
        <v>20</v>
      </c>
    </row>
    <row r="99" spans="1:17" x14ac:dyDescent="0.3">
      <c r="A99" s="20">
        <f t="shared" si="39"/>
        <v>360</v>
      </c>
      <c r="B99" s="20">
        <f t="shared" si="40"/>
        <v>360</v>
      </c>
      <c r="C99" s="20">
        <f t="shared" si="35"/>
        <v>30</v>
      </c>
      <c r="D99" s="20">
        <f t="shared" si="36"/>
        <v>2</v>
      </c>
      <c r="E99" s="20">
        <f t="shared" si="37"/>
        <v>0.16666666666666666</v>
      </c>
      <c r="F99" s="20">
        <f t="shared" si="38"/>
        <v>2.1739130434782608E-2</v>
      </c>
      <c r="G99" s="20">
        <v>3</v>
      </c>
      <c r="H99" s="20">
        <f>H97*3</f>
        <v>30</v>
      </c>
    </row>
    <row r="100" spans="1:17" x14ac:dyDescent="0.3">
      <c r="A100" s="20">
        <f t="shared" si="39"/>
        <v>480</v>
      </c>
      <c r="B100" s="20">
        <f t="shared" si="40"/>
        <v>480</v>
      </c>
      <c r="C100" s="20">
        <f t="shared" si="35"/>
        <v>40</v>
      </c>
      <c r="D100" s="20">
        <f t="shared" si="36"/>
        <v>2.6666666666666665</v>
      </c>
      <c r="E100" s="20">
        <f t="shared" si="37"/>
        <v>0.22222222222222221</v>
      </c>
      <c r="F100" s="20">
        <f t="shared" si="38"/>
        <v>2.8985507246376812E-2</v>
      </c>
      <c r="G100" s="20">
        <v>4</v>
      </c>
      <c r="H100" s="20">
        <f>H97*4</f>
        <v>40</v>
      </c>
    </row>
    <row r="101" spans="1:17" x14ac:dyDescent="0.3">
      <c r="A101" s="20">
        <f t="shared" si="39"/>
        <v>720</v>
      </c>
      <c r="B101" s="20">
        <f t="shared" si="40"/>
        <v>720</v>
      </c>
      <c r="C101" s="20">
        <f t="shared" si="35"/>
        <v>60</v>
      </c>
      <c r="D101" s="20">
        <f t="shared" si="36"/>
        <v>4</v>
      </c>
      <c r="E101" s="20">
        <f t="shared" si="37"/>
        <v>0.33333333333333331</v>
      </c>
      <c r="F101" s="20">
        <f t="shared" si="38"/>
        <v>4.3478260869565216E-2</v>
      </c>
      <c r="G101" s="20">
        <v>6</v>
      </c>
      <c r="H101" s="20">
        <f>H97*6</f>
        <v>60</v>
      </c>
    </row>
    <row r="102" spans="1:17" x14ac:dyDescent="0.3">
      <c r="A102">
        <f t="shared" si="39"/>
        <v>1440</v>
      </c>
      <c r="B102">
        <f t="shared" si="40"/>
        <v>1440</v>
      </c>
      <c r="C102">
        <f t="shared" si="35"/>
        <v>120</v>
      </c>
      <c r="D102">
        <f t="shared" si="36"/>
        <v>8</v>
      </c>
      <c r="E102">
        <f t="shared" si="37"/>
        <v>0.66666666666666663</v>
      </c>
      <c r="F102">
        <f t="shared" si="38"/>
        <v>8.6956521739130432E-2</v>
      </c>
      <c r="G102" s="20">
        <v>12</v>
      </c>
      <c r="H102" s="20">
        <f>H97*12</f>
        <v>120</v>
      </c>
    </row>
    <row r="103" spans="1:17" x14ac:dyDescent="0.3">
      <c r="A103">
        <f t="shared" si="39"/>
        <v>1200</v>
      </c>
      <c r="B103">
        <f t="shared" si="40"/>
        <v>1200</v>
      </c>
      <c r="C103" s="1">
        <f t="shared" si="35"/>
        <v>100</v>
      </c>
      <c r="D103">
        <f t="shared" si="36"/>
        <v>6.666666666666667</v>
      </c>
      <c r="E103">
        <f t="shared" si="37"/>
        <v>0.55555555555555558</v>
      </c>
      <c r="F103">
        <f t="shared" si="38"/>
        <v>7.2463768115942032E-2</v>
      </c>
      <c r="G103" s="31">
        <v>1</v>
      </c>
      <c r="H103" s="20">
        <v>100</v>
      </c>
    </row>
    <row r="104" spans="1:17" x14ac:dyDescent="0.3">
      <c r="A104">
        <f t="shared" si="39"/>
        <v>2400</v>
      </c>
      <c r="B104">
        <f t="shared" si="40"/>
        <v>2400</v>
      </c>
      <c r="C104" s="1">
        <f t="shared" si="35"/>
        <v>200</v>
      </c>
      <c r="D104">
        <f t="shared" si="36"/>
        <v>13.333333333333334</v>
      </c>
      <c r="E104">
        <f t="shared" si="37"/>
        <v>1.1111111111111112</v>
      </c>
      <c r="F104">
        <f t="shared" si="38"/>
        <v>0.14492753623188406</v>
      </c>
      <c r="G104" s="20">
        <v>2</v>
      </c>
      <c r="H104" s="20">
        <f>H103*2</f>
        <v>200</v>
      </c>
      <c r="J104">
        <f>15*2400/1380</f>
        <v>26.086956521739129</v>
      </c>
    </row>
    <row r="105" spans="1:17" x14ac:dyDescent="0.3">
      <c r="A105">
        <f t="shared" si="39"/>
        <v>3600</v>
      </c>
      <c r="B105">
        <f t="shared" si="40"/>
        <v>3600</v>
      </c>
      <c r="C105">
        <f t="shared" si="35"/>
        <v>300</v>
      </c>
      <c r="D105">
        <f t="shared" si="36"/>
        <v>20</v>
      </c>
      <c r="E105">
        <f t="shared" si="37"/>
        <v>1.6666666666666667</v>
      </c>
      <c r="F105">
        <f t="shared" si="38"/>
        <v>0.21739130434782608</v>
      </c>
      <c r="G105" s="20">
        <v>3</v>
      </c>
      <c r="H105" s="20">
        <f>H103*3</f>
        <v>300</v>
      </c>
    </row>
    <row r="106" spans="1:17" x14ac:dyDescent="0.3">
      <c r="A106">
        <f t="shared" si="39"/>
        <v>4800</v>
      </c>
      <c r="B106">
        <f t="shared" si="40"/>
        <v>4800</v>
      </c>
      <c r="C106">
        <f t="shared" si="35"/>
        <v>400</v>
      </c>
      <c r="D106">
        <f t="shared" si="36"/>
        <v>26.666666666666668</v>
      </c>
      <c r="E106">
        <f t="shared" si="37"/>
        <v>2.2222222222222223</v>
      </c>
      <c r="F106">
        <f t="shared" si="38"/>
        <v>0.28985507246376813</v>
      </c>
      <c r="G106" s="20">
        <v>4</v>
      </c>
      <c r="H106" s="20">
        <f>H103*4</f>
        <v>400</v>
      </c>
      <c r="K106">
        <v>1</v>
      </c>
      <c r="L106">
        <v>2</v>
      </c>
      <c r="M106">
        <v>4</v>
      </c>
      <c r="N106">
        <v>8</v>
      </c>
      <c r="O106">
        <v>7</v>
      </c>
      <c r="P106">
        <v>5</v>
      </c>
      <c r="Q106">
        <v>1</v>
      </c>
    </row>
    <row r="107" spans="1:17" x14ac:dyDescent="0.3">
      <c r="A107">
        <f t="shared" si="39"/>
        <v>7200</v>
      </c>
      <c r="B107">
        <f t="shared" si="40"/>
        <v>7200</v>
      </c>
      <c r="C107">
        <f t="shared" si="35"/>
        <v>600</v>
      </c>
      <c r="D107">
        <f t="shared" si="36"/>
        <v>40</v>
      </c>
      <c r="E107">
        <f t="shared" si="37"/>
        <v>3.3333333333333335</v>
      </c>
      <c r="F107">
        <f t="shared" si="38"/>
        <v>0.43478260869565216</v>
      </c>
      <c r="G107" s="20">
        <v>6</v>
      </c>
      <c r="H107" s="20">
        <f>H103*6</f>
        <v>600</v>
      </c>
      <c r="O107">
        <v>-1</v>
      </c>
      <c r="P107">
        <v>-2</v>
      </c>
      <c r="Q107">
        <v>-4</v>
      </c>
    </row>
    <row r="108" spans="1:17" x14ac:dyDescent="0.3">
      <c r="A108">
        <f t="shared" si="39"/>
        <v>14400</v>
      </c>
      <c r="B108">
        <f t="shared" si="40"/>
        <v>14400</v>
      </c>
      <c r="C108">
        <f t="shared" si="35"/>
        <v>1200</v>
      </c>
      <c r="D108">
        <f t="shared" si="36"/>
        <v>80</v>
      </c>
      <c r="E108">
        <f t="shared" si="37"/>
        <v>6.666666666666667</v>
      </c>
      <c r="F108">
        <f t="shared" si="38"/>
        <v>0.86956521739130432</v>
      </c>
      <c r="G108" s="20">
        <v>12</v>
      </c>
      <c r="H108" s="20">
        <f>H103*12</f>
        <v>1200</v>
      </c>
      <c r="K108">
        <v>1</v>
      </c>
      <c r="L108">
        <v>1</v>
      </c>
    </row>
    <row r="109" spans="1:17" x14ac:dyDescent="0.3">
      <c r="A109">
        <f t="shared" si="39"/>
        <v>16560</v>
      </c>
      <c r="B109">
        <f t="shared" si="40"/>
        <v>16560</v>
      </c>
      <c r="C109" s="41">
        <f t="shared" si="35"/>
        <v>1380</v>
      </c>
      <c r="D109" s="1">
        <f t="shared" si="36"/>
        <v>92</v>
      </c>
      <c r="E109">
        <f t="shared" si="37"/>
        <v>7.666666666666667</v>
      </c>
      <c r="F109">
        <f t="shared" si="38"/>
        <v>1</v>
      </c>
      <c r="G109" s="32">
        <v>1</v>
      </c>
      <c r="H109" s="20">
        <v>1380</v>
      </c>
      <c r="I109" s="35">
        <f>H109/$F$96</f>
        <v>1</v>
      </c>
      <c r="K109">
        <f>K108*12</f>
        <v>12</v>
      </c>
      <c r="L109">
        <v>3</v>
      </c>
      <c r="M109">
        <v>24</v>
      </c>
    </row>
    <row r="110" spans="1:17" x14ac:dyDescent="0.3">
      <c r="A110">
        <f t="shared" si="39"/>
        <v>33120</v>
      </c>
      <c r="B110">
        <f t="shared" si="40"/>
        <v>33120</v>
      </c>
      <c r="C110">
        <f t="shared" si="35"/>
        <v>2760</v>
      </c>
      <c r="D110" s="1">
        <f t="shared" si="36"/>
        <v>184</v>
      </c>
      <c r="E110">
        <f t="shared" si="37"/>
        <v>15.333333333333334</v>
      </c>
      <c r="F110">
        <f t="shared" si="38"/>
        <v>2</v>
      </c>
      <c r="G110" s="20">
        <v>2</v>
      </c>
      <c r="H110" s="20">
        <f>H109*2</f>
        <v>2760</v>
      </c>
      <c r="I110">
        <f>H110/$F$96</f>
        <v>2</v>
      </c>
      <c r="K110">
        <f t="shared" ref="K110:K113" si="41">K109*12</f>
        <v>144</v>
      </c>
      <c r="L110">
        <v>9</v>
      </c>
      <c r="M110">
        <f>K110/3*2</f>
        <v>96</v>
      </c>
      <c r="N110">
        <v>4</v>
      </c>
    </row>
    <row r="111" spans="1:17" x14ac:dyDescent="0.3">
      <c r="A111">
        <f t="shared" si="39"/>
        <v>49680</v>
      </c>
      <c r="B111">
        <f t="shared" si="40"/>
        <v>49680</v>
      </c>
      <c r="C111">
        <f t="shared" si="35"/>
        <v>4140</v>
      </c>
      <c r="D111">
        <f t="shared" si="36"/>
        <v>276</v>
      </c>
      <c r="E111">
        <f t="shared" si="37"/>
        <v>23</v>
      </c>
      <c r="F111">
        <f t="shared" si="38"/>
        <v>3</v>
      </c>
      <c r="G111" s="20">
        <v>3</v>
      </c>
      <c r="H111" s="20">
        <f>H109*3</f>
        <v>4140</v>
      </c>
      <c r="I111">
        <f t="shared" ref="I111:I126" si="42">H111/$F$96</f>
        <v>3</v>
      </c>
      <c r="K111">
        <f t="shared" si="41"/>
        <v>1728</v>
      </c>
      <c r="L111">
        <v>9</v>
      </c>
    </row>
    <row r="112" spans="1:17" x14ac:dyDescent="0.3">
      <c r="A112">
        <f t="shared" si="39"/>
        <v>66240</v>
      </c>
      <c r="B112">
        <f t="shared" si="40"/>
        <v>66240</v>
      </c>
      <c r="C112">
        <f t="shared" si="35"/>
        <v>5520</v>
      </c>
      <c r="D112">
        <f t="shared" si="36"/>
        <v>368</v>
      </c>
      <c r="E112">
        <f t="shared" si="37"/>
        <v>30.666666666666668</v>
      </c>
      <c r="F112">
        <f t="shared" si="38"/>
        <v>4</v>
      </c>
      <c r="G112" s="20">
        <v>4</v>
      </c>
      <c r="H112" s="20">
        <f>H109*4</f>
        <v>5520</v>
      </c>
      <c r="I112">
        <f t="shared" si="42"/>
        <v>4</v>
      </c>
      <c r="K112">
        <f t="shared" si="41"/>
        <v>20736</v>
      </c>
      <c r="L112">
        <v>9</v>
      </c>
    </row>
    <row r="113" spans="1:21" x14ac:dyDescent="0.3">
      <c r="A113">
        <f t="shared" si="39"/>
        <v>99360</v>
      </c>
      <c r="B113">
        <f t="shared" si="40"/>
        <v>99360</v>
      </c>
      <c r="C113">
        <f t="shared" si="35"/>
        <v>8280</v>
      </c>
      <c r="D113">
        <f t="shared" si="36"/>
        <v>552</v>
      </c>
      <c r="E113">
        <f t="shared" si="37"/>
        <v>46</v>
      </c>
      <c r="F113">
        <f t="shared" si="38"/>
        <v>6</v>
      </c>
      <c r="G113" s="20">
        <v>6</v>
      </c>
      <c r="H113" s="20">
        <f>H109*6</f>
        <v>8280</v>
      </c>
      <c r="I113">
        <f t="shared" si="42"/>
        <v>6</v>
      </c>
      <c r="K113">
        <f t="shared" si="41"/>
        <v>248832</v>
      </c>
      <c r="L113">
        <v>9</v>
      </c>
    </row>
    <row r="114" spans="1:21" x14ac:dyDescent="0.3">
      <c r="A114">
        <f t="shared" si="39"/>
        <v>198720</v>
      </c>
      <c r="B114">
        <f t="shared" si="40"/>
        <v>198720</v>
      </c>
      <c r="C114">
        <f t="shared" si="35"/>
        <v>16560</v>
      </c>
      <c r="D114">
        <f>H114/$D$61</f>
        <v>1104</v>
      </c>
      <c r="E114">
        <f t="shared" si="37"/>
        <v>92</v>
      </c>
      <c r="F114">
        <f t="shared" si="38"/>
        <v>12</v>
      </c>
      <c r="G114" s="20">
        <v>12</v>
      </c>
      <c r="H114" s="20">
        <f>H109*12</f>
        <v>16560</v>
      </c>
      <c r="I114">
        <f t="shared" si="42"/>
        <v>12</v>
      </c>
    </row>
    <row r="115" spans="1:21" x14ac:dyDescent="0.3">
      <c r="A115">
        <f t="shared" si="39"/>
        <v>215280</v>
      </c>
      <c r="B115">
        <f t="shared" si="40"/>
        <v>215280</v>
      </c>
      <c r="C115">
        <f t="shared" si="35"/>
        <v>17940</v>
      </c>
      <c r="D115">
        <f t="shared" si="36"/>
        <v>1196</v>
      </c>
      <c r="E115" s="1">
        <f t="shared" si="37"/>
        <v>99.666666666666671</v>
      </c>
      <c r="F115">
        <f t="shared" si="38"/>
        <v>13</v>
      </c>
      <c r="G115" s="33">
        <v>1</v>
      </c>
      <c r="H115" s="20">
        <f>H109*13</f>
        <v>17940</v>
      </c>
      <c r="I115">
        <f t="shared" si="42"/>
        <v>13</v>
      </c>
      <c r="J115">
        <f>I115/$G$2</f>
        <v>2.7114285714285717</v>
      </c>
      <c r="K115">
        <f>I115/21</f>
        <v>0.61904761904761907</v>
      </c>
    </row>
    <row r="116" spans="1:21" x14ac:dyDescent="0.3">
      <c r="A116">
        <f t="shared" si="39"/>
        <v>430560</v>
      </c>
      <c r="B116">
        <f t="shared" si="40"/>
        <v>430560</v>
      </c>
      <c r="C116">
        <f t="shared" si="35"/>
        <v>35880</v>
      </c>
      <c r="D116">
        <f t="shared" si="36"/>
        <v>2392</v>
      </c>
      <c r="E116" s="1">
        <f t="shared" si="37"/>
        <v>199.33333333333334</v>
      </c>
      <c r="F116">
        <f t="shared" si="38"/>
        <v>26</v>
      </c>
      <c r="G116" s="20">
        <v>2</v>
      </c>
      <c r="H116" s="20">
        <f>H115*2</f>
        <v>35880</v>
      </c>
      <c r="I116">
        <f t="shared" si="42"/>
        <v>26</v>
      </c>
      <c r="J116">
        <f t="shared" ref="J116:J126" si="43">I116/$G$2</f>
        <v>5.4228571428571435</v>
      </c>
      <c r="K116">
        <f t="shared" ref="K116:K126" si="44">I116/21</f>
        <v>1.2380952380952381</v>
      </c>
    </row>
    <row r="117" spans="1:21" x14ac:dyDescent="0.3">
      <c r="A117">
        <f t="shared" si="39"/>
        <v>645840</v>
      </c>
      <c r="B117">
        <f t="shared" si="40"/>
        <v>645840</v>
      </c>
      <c r="C117">
        <f t="shared" si="35"/>
        <v>53820</v>
      </c>
      <c r="D117">
        <f t="shared" si="36"/>
        <v>3588</v>
      </c>
      <c r="E117">
        <f t="shared" si="37"/>
        <v>299</v>
      </c>
      <c r="F117">
        <f t="shared" si="38"/>
        <v>39</v>
      </c>
      <c r="G117" s="20">
        <v>3</v>
      </c>
      <c r="H117" s="20">
        <f>H115*3</f>
        <v>53820</v>
      </c>
      <c r="I117">
        <f t="shared" si="42"/>
        <v>39</v>
      </c>
      <c r="J117">
        <f t="shared" si="43"/>
        <v>8.1342857142857152</v>
      </c>
      <c r="K117">
        <f t="shared" si="44"/>
        <v>1.8571428571428572</v>
      </c>
    </row>
    <row r="118" spans="1:21" x14ac:dyDescent="0.3">
      <c r="A118">
        <f t="shared" si="39"/>
        <v>861120</v>
      </c>
      <c r="B118">
        <f t="shared" si="40"/>
        <v>861120</v>
      </c>
      <c r="C118">
        <f t="shared" si="35"/>
        <v>71760</v>
      </c>
      <c r="D118">
        <f t="shared" si="36"/>
        <v>4784</v>
      </c>
      <c r="E118">
        <f t="shared" si="37"/>
        <v>398.66666666666669</v>
      </c>
      <c r="F118">
        <f t="shared" si="38"/>
        <v>52</v>
      </c>
      <c r="G118" s="20">
        <v>4</v>
      </c>
      <c r="H118" s="20">
        <f>H115*4</f>
        <v>71760</v>
      </c>
      <c r="I118">
        <f t="shared" si="42"/>
        <v>52</v>
      </c>
      <c r="J118">
        <f t="shared" si="43"/>
        <v>10.845714285714287</v>
      </c>
      <c r="K118">
        <f t="shared" si="44"/>
        <v>2.4761904761904763</v>
      </c>
    </row>
    <row r="119" spans="1:21" x14ac:dyDescent="0.3">
      <c r="A119">
        <f t="shared" si="39"/>
        <v>1291680</v>
      </c>
      <c r="B119">
        <f t="shared" si="40"/>
        <v>1291680</v>
      </c>
      <c r="C119">
        <f t="shared" si="35"/>
        <v>107640</v>
      </c>
      <c r="D119">
        <f t="shared" si="36"/>
        <v>7176</v>
      </c>
      <c r="E119">
        <f t="shared" si="37"/>
        <v>598</v>
      </c>
      <c r="F119">
        <f t="shared" si="38"/>
        <v>78</v>
      </c>
      <c r="G119" s="20">
        <v>6</v>
      </c>
      <c r="H119" s="20">
        <f>H115*6</f>
        <v>107640</v>
      </c>
      <c r="I119">
        <f t="shared" si="42"/>
        <v>78</v>
      </c>
      <c r="J119">
        <f t="shared" si="43"/>
        <v>16.26857142857143</v>
      </c>
      <c r="K119">
        <f t="shared" si="44"/>
        <v>3.7142857142857144</v>
      </c>
      <c r="O119" s="20"/>
    </row>
    <row r="120" spans="1:21" x14ac:dyDescent="0.3">
      <c r="A120">
        <f t="shared" si="39"/>
        <v>2583360</v>
      </c>
      <c r="B120">
        <f t="shared" si="40"/>
        <v>2583360</v>
      </c>
      <c r="C120">
        <f t="shared" si="35"/>
        <v>215280</v>
      </c>
      <c r="D120">
        <f t="shared" si="36"/>
        <v>14352</v>
      </c>
      <c r="E120">
        <f t="shared" si="37"/>
        <v>1196</v>
      </c>
      <c r="F120">
        <f t="shared" si="38"/>
        <v>156</v>
      </c>
      <c r="G120" s="20">
        <v>12</v>
      </c>
      <c r="H120" s="20">
        <f>H115*12</f>
        <v>215280</v>
      </c>
      <c r="I120">
        <f t="shared" si="42"/>
        <v>156</v>
      </c>
      <c r="J120">
        <f t="shared" si="43"/>
        <v>32.537142857142861</v>
      </c>
      <c r="K120">
        <f t="shared" si="44"/>
        <v>7.4285714285714288</v>
      </c>
      <c r="M120" s="7"/>
      <c r="N120" s="7"/>
      <c r="O120" s="7"/>
    </row>
    <row r="121" spans="1:21" x14ac:dyDescent="0.3">
      <c r="A121">
        <f t="shared" si="39"/>
        <v>2798640</v>
      </c>
      <c r="B121">
        <f t="shared" si="40"/>
        <v>2798640</v>
      </c>
      <c r="C121">
        <f t="shared" si="35"/>
        <v>233220</v>
      </c>
      <c r="D121">
        <f t="shared" si="36"/>
        <v>15548</v>
      </c>
      <c r="E121">
        <f t="shared" si="37"/>
        <v>1295.6666666666667</v>
      </c>
      <c r="F121" s="1">
        <f t="shared" si="38"/>
        <v>169</v>
      </c>
      <c r="G121" s="34">
        <v>1</v>
      </c>
      <c r="H121" s="20">
        <f>H115*13</f>
        <v>233220</v>
      </c>
      <c r="I121">
        <f t="shared" si="42"/>
        <v>169</v>
      </c>
      <c r="J121">
        <f t="shared" si="43"/>
        <v>35.248571428571431</v>
      </c>
      <c r="K121">
        <f t="shared" si="44"/>
        <v>8.0476190476190474</v>
      </c>
      <c r="M121" s="7"/>
      <c r="N121" s="7"/>
      <c r="O121" s="7"/>
    </row>
    <row r="122" spans="1:21" x14ac:dyDescent="0.3">
      <c r="A122">
        <f t="shared" si="39"/>
        <v>5597280</v>
      </c>
      <c r="B122">
        <f t="shared" si="40"/>
        <v>5597280</v>
      </c>
      <c r="C122">
        <f t="shared" si="35"/>
        <v>466440</v>
      </c>
      <c r="D122">
        <f t="shared" si="36"/>
        <v>31096</v>
      </c>
      <c r="E122">
        <f t="shared" si="37"/>
        <v>2591.3333333333335</v>
      </c>
      <c r="F122" s="1">
        <f t="shared" si="38"/>
        <v>338</v>
      </c>
      <c r="G122" s="20">
        <v>2</v>
      </c>
      <c r="H122" s="20">
        <f>H121*2</f>
        <v>466440</v>
      </c>
      <c r="I122">
        <f t="shared" si="42"/>
        <v>338</v>
      </c>
      <c r="J122">
        <f t="shared" si="43"/>
        <v>70.497142857142862</v>
      </c>
      <c r="K122">
        <f t="shared" si="44"/>
        <v>16.095238095238095</v>
      </c>
      <c r="M122" s="7"/>
      <c r="N122" s="7"/>
      <c r="O122" s="7"/>
    </row>
    <row r="123" spans="1:21" x14ac:dyDescent="0.3">
      <c r="A123">
        <f t="shared" si="39"/>
        <v>8395920</v>
      </c>
      <c r="B123">
        <f t="shared" si="40"/>
        <v>8395920</v>
      </c>
      <c r="C123">
        <f t="shared" si="35"/>
        <v>699660</v>
      </c>
      <c r="D123">
        <f t="shared" si="36"/>
        <v>46644</v>
      </c>
      <c r="E123">
        <f t="shared" si="37"/>
        <v>3887</v>
      </c>
      <c r="F123">
        <f t="shared" si="38"/>
        <v>507</v>
      </c>
      <c r="G123" s="20">
        <v>3</v>
      </c>
      <c r="H123" s="20">
        <f>H121*3</f>
        <v>699660</v>
      </c>
      <c r="I123">
        <f t="shared" si="42"/>
        <v>507</v>
      </c>
      <c r="J123">
        <f t="shared" si="43"/>
        <v>105.7457142857143</v>
      </c>
      <c r="K123">
        <f t="shared" si="44"/>
        <v>24.142857142857142</v>
      </c>
    </row>
    <row r="124" spans="1:21" x14ac:dyDescent="0.3">
      <c r="A124">
        <f t="shared" si="39"/>
        <v>11194560</v>
      </c>
      <c r="B124">
        <f t="shared" si="40"/>
        <v>11194560</v>
      </c>
      <c r="C124">
        <f t="shared" si="35"/>
        <v>932880</v>
      </c>
      <c r="D124">
        <f t="shared" si="36"/>
        <v>62192</v>
      </c>
      <c r="E124">
        <f t="shared" si="37"/>
        <v>5182.666666666667</v>
      </c>
      <c r="F124">
        <f t="shared" si="38"/>
        <v>676</v>
      </c>
      <c r="G124" s="20">
        <v>4</v>
      </c>
      <c r="H124" s="20">
        <f>H121*4</f>
        <v>932880</v>
      </c>
      <c r="I124">
        <f t="shared" si="42"/>
        <v>676</v>
      </c>
      <c r="J124">
        <f t="shared" si="43"/>
        <v>140.99428571428572</v>
      </c>
      <c r="K124">
        <f t="shared" si="44"/>
        <v>32.19047619047619</v>
      </c>
    </row>
    <row r="125" spans="1:21" x14ac:dyDescent="0.3">
      <c r="A125">
        <f t="shared" si="39"/>
        <v>16791840</v>
      </c>
      <c r="B125">
        <f t="shared" si="40"/>
        <v>16791840</v>
      </c>
      <c r="C125">
        <f t="shared" si="35"/>
        <v>1399320</v>
      </c>
      <c r="D125">
        <f t="shared" si="36"/>
        <v>93288</v>
      </c>
      <c r="E125">
        <f t="shared" si="37"/>
        <v>7774</v>
      </c>
      <c r="F125">
        <f t="shared" si="38"/>
        <v>1014</v>
      </c>
      <c r="G125" s="20">
        <v>6</v>
      </c>
      <c r="H125" s="20">
        <f>H121*6</f>
        <v>1399320</v>
      </c>
      <c r="I125">
        <f t="shared" si="42"/>
        <v>1014</v>
      </c>
      <c r="J125">
        <f t="shared" si="43"/>
        <v>211.4914285714286</v>
      </c>
      <c r="K125">
        <f t="shared" si="44"/>
        <v>48.285714285714285</v>
      </c>
    </row>
    <row r="126" spans="1:21" x14ac:dyDescent="0.3">
      <c r="A126">
        <f t="shared" si="39"/>
        <v>33583680</v>
      </c>
      <c r="B126">
        <f t="shared" si="40"/>
        <v>33583680</v>
      </c>
      <c r="C126">
        <f t="shared" si="35"/>
        <v>2798640</v>
      </c>
      <c r="D126">
        <f t="shared" si="36"/>
        <v>186576</v>
      </c>
      <c r="E126">
        <f t="shared" si="37"/>
        <v>15548</v>
      </c>
      <c r="F126">
        <f t="shared" si="38"/>
        <v>2028</v>
      </c>
      <c r="G126" s="20">
        <v>12</v>
      </c>
      <c r="H126" s="20">
        <f>H121*12</f>
        <v>2798640</v>
      </c>
      <c r="I126">
        <f t="shared" si="42"/>
        <v>2028</v>
      </c>
      <c r="J126">
        <f t="shared" si="43"/>
        <v>422.9828571428572</v>
      </c>
      <c r="K126">
        <f t="shared" si="44"/>
        <v>96.571428571428569</v>
      </c>
    </row>
    <row r="127" spans="1:21" x14ac:dyDescent="0.3">
      <c r="N127" s="7"/>
      <c r="O127" s="7"/>
      <c r="P127" s="7"/>
      <c r="Q127" s="7"/>
      <c r="R127" s="7"/>
      <c r="S127" s="7"/>
      <c r="T127" s="7"/>
      <c r="U127" s="7"/>
    </row>
    <row r="128" spans="1:21" x14ac:dyDescent="0.3">
      <c r="A128" s="28" t="s">
        <v>271</v>
      </c>
      <c r="B128" s="26"/>
      <c r="C128" s="36" t="s">
        <v>320</v>
      </c>
      <c r="D128" s="26"/>
      <c r="E128" s="27"/>
      <c r="F128" s="26"/>
      <c r="G128" s="26"/>
      <c r="H128" s="26"/>
      <c r="I128" s="26"/>
      <c r="J128" s="26"/>
      <c r="K128" s="26"/>
      <c r="N128" s="7"/>
      <c r="O128" s="37"/>
      <c r="P128" s="7"/>
      <c r="Q128" s="7"/>
      <c r="R128" s="7"/>
      <c r="S128" s="7"/>
      <c r="T128" s="7"/>
      <c r="U128" s="7"/>
    </row>
    <row r="129" spans="1:21" s="26" customFormat="1" x14ac:dyDescent="0.3">
      <c r="N129" s="21"/>
      <c r="O129" s="21"/>
      <c r="P129" s="21"/>
      <c r="Q129" s="21"/>
      <c r="R129" s="21"/>
      <c r="S129" s="21"/>
      <c r="T129" s="21"/>
      <c r="U129" s="21"/>
    </row>
    <row r="130" spans="1:21" x14ac:dyDescent="0.3">
      <c r="A130" s="2">
        <f>1/60</f>
        <v>1.6666666666666666E-2</v>
      </c>
      <c r="B130" s="2">
        <f>1/12</f>
        <v>8.3333333333333329E-2</v>
      </c>
      <c r="C130" s="2">
        <v>1</v>
      </c>
      <c r="D130" s="2">
        <v>15</v>
      </c>
      <c r="E130" s="2">
        <v>180</v>
      </c>
      <c r="F130" s="6">
        <v>1380</v>
      </c>
      <c r="G130" s="6"/>
      <c r="H130" t="s">
        <v>175</v>
      </c>
      <c r="I130" t="s">
        <v>1</v>
      </c>
      <c r="J130" t="s">
        <v>15</v>
      </c>
      <c r="K130" t="s">
        <v>2</v>
      </c>
      <c r="N130" s="7"/>
      <c r="O130" s="7"/>
      <c r="P130" s="7"/>
      <c r="Q130" s="7"/>
      <c r="R130" s="7"/>
      <c r="S130" s="7"/>
      <c r="T130" s="7"/>
      <c r="U130" s="7"/>
    </row>
    <row r="131" spans="1:21" x14ac:dyDescent="0.3">
      <c r="A131" s="20">
        <f>H131/$A$130</f>
        <v>900</v>
      </c>
      <c r="B131" s="20">
        <f>H131/$B$130</f>
        <v>180</v>
      </c>
      <c r="C131" s="20">
        <f>H131/$C$130</f>
        <v>15</v>
      </c>
      <c r="D131" s="20">
        <f t="shared" ref="D131" si="45">H131/$D$130</f>
        <v>1</v>
      </c>
      <c r="E131" s="20">
        <f>H131/$E$130</f>
        <v>8.3333333333333329E-2</v>
      </c>
      <c r="F131" s="20">
        <f>H131/$F$130</f>
        <v>1.0869565217391304E-2</v>
      </c>
      <c r="G131" s="40">
        <v>1</v>
      </c>
      <c r="H131" s="20">
        <v>15</v>
      </c>
      <c r="N131" s="7"/>
      <c r="O131" s="38"/>
      <c r="P131" s="7"/>
      <c r="Q131" s="7"/>
      <c r="R131" s="7"/>
      <c r="S131" s="7"/>
      <c r="T131" s="7"/>
      <c r="U131" s="7"/>
    </row>
    <row r="132" spans="1:21" x14ac:dyDescent="0.3">
      <c r="A132" s="20">
        <f t="shared" ref="A132:A144" si="46">H132/$A$130</f>
        <v>1800</v>
      </c>
      <c r="B132" s="1">
        <f>H132/$B$130</f>
        <v>360</v>
      </c>
      <c r="C132" s="20">
        <f t="shared" ref="C132:C144" si="47">H132/$C$130</f>
        <v>30</v>
      </c>
      <c r="D132" s="20">
        <f t="shared" ref="D132:D144" si="48">H132/$D$130</f>
        <v>2</v>
      </c>
      <c r="E132" s="20">
        <f t="shared" ref="E132:E144" si="49">H132/$E$130</f>
        <v>0.16666666666666666</v>
      </c>
      <c r="F132" s="20">
        <f t="shared" ref="F132:F144" si="50">H132/$F$130</f>
        <v>2.1739130434782608E-2</v>
      </c>
      <c r="G132" s="20">
        <v>2</v>
      </c>
      <c r="H132" s="20">
        <f>H131*2</f>
        <v>30</v>
      </c>
      <c r="J132">
        <f>60/13*12</f>
        <v>55.38461538461538</v>
      </c>
      <c r="N132" s="7"/>
      <c r="O132" s="38"/>
      <c r="P132" s="7"/>
      <c r="Q132" s="7"/>
    </row>
    <row r="133" spans="1:21" x14ac:dyDescent="0.3">
      <c r="A133" s="20">
        <f t="shared" si="46"/>
        <v>2700</v>
      </c>
      <c r="B133" s="20">
        <f t="shared" ref="B133:B144" si="51">H133/$B$130</f>
        <v>540</v>
      </c>
      <c r="C133" s="20">
        <f t="shared" si="47"/>
        <v>45</v>
      </c>
      <c r="D133" s="20">
        <f t="shared" si="48"/>
        <v>3</v>
      </c>
      <c r="E133" s="20">
        <f t="shared" si="49"/>
        <v>0.25</v>
      </c>
      <c r="F133" s="20">
        <f t="shared" si="50"/>
        <v>3.2608695652173912E-2</v>
      </c>
      <c r="G133" s="20">
        <v>3</v>
      </c>
      <c r="H133" s="20">
        <f>H131*3</f>
        <v>45</v>
      </c>
      <c r="J133">
        <f>60/9*8</f>
        <v>53.333333333333336</v>
      </c>
      <c r="N133" s="7"/>
      <c r="O133" s="38"/>
      <c r="P133" s="7"/>
      <c r="Q133" s="7"/>
    </row>
    <row r="134" spans="1:21" x14ac:dyDescent="0.3">
      <c r="A134" s="20">
        <f t="shared" si="46"/>
        <v>3600</v>
      </c>
      <c r="B134" s="20">
        <f t="shared" si="51"/>
        <v>720</v>
      </c>
      <c r="C134" s="20">
        <f t="shared" si="47"/>
        <v>60</v>
      </c>
      <c r="D134" s="20">
        <f t="shared" si="48"/>
        <v>4</v>
      </c>
      <c r="E134" s="20">
        <f t="shared" si="49"/>
        <v>0.33333333333333331</v>
      </c>
      <c r="F134" s="20">
        <f t="shared" si="50"/>
        <v>4.3478260869565216E-2</v>
      </c>
      <c r="G134" s="20">
        <v>4</v>
      </c>
      <c r="H134" s="20">
        <f>H131*4</f>
        <v>60</v>
      </c>
      <c r="N134" s="7"/>
      <c r="O134" s="38"/>
      <c r="P134" s="7"/>
      <c r="Q134" s="7"/>
    </row>
    <row r="135" spans="1:21" x14ac:dyDescent="0.3">
      <c r="A135" s="20">
        <f t="shared" si="46"/>
        <v>5400</v>
      </c>
      <c r="B135" s="20">
        <f t="shared" si="51"/>
        <v>1080</v>
      </c>
      <c r="C135" s="20">
        <f t="shared" si="47"/>
        <v>90</v>
      </c>
      <c r="D135" s="20">
        <f t="shared" si="48"/>
        <v>6</v>
      </c>
      <c r="E135" s="20">
        <f t="shared" si="49"/>
        <v>0.5</v>
      </c>
      <c r="F135" s="20">
        <f t="shared" si="50"/>
        <v>6.5217391304347824E-2</v>
      </c>
      <c r="G135" s="20">
        <v>6</v>
      </c>
      <c r="H135" s="20">
        <f>H131*6</f>
        <v>90</v>
      </c>
      <c r="N135" s="7"/>
      <c r="O135" s="38"/>
      <c r="P135" s="7"/>
      <c r="Q135" s="7"/>
    </row>
    <row r="136" spans="1:21" x14ac:dyDescent="0.3">
      <c r="A136" s="20">
        <f t="shared" si="46"/>
        <v>10800</v>
      </c>
      <c r="B136" s="20">
        <f t="shared" si="51"/>
        <v>2160</v>
      </c>
      <c r="C136" s="20">
        <f t="shared" si="47"/>
        <v>180</v>
      </c>
      <c r="D136" s="20">
        <f t="shared" si="48"/>
        <v>12</v>
      </c>
      <c r="E136" s="20">
        <f t="shared" si="49"/>
        <v>1</v>
      </c>
      <c r="F136" s="20">
        <f t="shared" si="50"/>
        <v>0.13043478260869565</v>
      </c>
      <c r="G136" s="20">
        <v>12</v>
      </c>
      <c r="H136" s="20">
        <f>H131*12</f>
        <v>180</v>
      </c>
      <c r="N136" s="7"/>
      <c r="O136" s="38"/>
      <c r="P136" s="7"/>
      <c r="Q136" s="7"/>
    </row>
    <row r="137" spans="1:21" x14ac:dyDescent="0.3">
      <c r="A137" s="20">
        <f t="shared" si="46"/>
        <v>7200</v>
      </c>
      <c r="B137" s="20">
        <f t="shared" si="51"/>
        <v>1440</v>
      </c>
      <c r="C137" s="20">
        <f t="shared" si="47"/>
        <v>120</v>
      </c>
      <c r="D137" s="20">
        <f t="shared" si="48"/>
        <v>8</v>
      </c>
      <c r="E137" s="20">
        <f t="shared" si="49"/>
        <v>0.66666666666666663</v>
      </c>
      <c r="F137" s="20">
        <f t="shared" si="50"/>
        <v>8.6956521739130432E-2</v>
      </c>
      <c r="G137" s="31">
        <v>1</v>
      </c>
      <c r="H137" s="20">
        <f>H131*8</f>
        <v>120</v>
      </c>
      <c r="J137">
        <f>120/13*12</f>
        <v>110.76923076923076</v>
      </c>
      <c r="N137" s="7"/>
      <c r="O137" s="38"/>
      <c r="P137" s="7"/>
      <c r="Q137" s="7"/>
    </row>
    <row r="138" spans="1:21" x14ac:dyDescent="0.3">
      <c r="A138" s="20">
        <f t="shared" si="46"/>
        <v>14400</v>
      </c>
      <c r="B138" s="1">
        <f t="shared" si="51"/>
        <v>2880</v>
      </c>
      <c r="C138" s="1">
        <f t="shared" si="47"/>
        <v>240</v>
      </c>
      <c r="D138" s="20">
        <f t="shared" si="48"/>
        <v>16</v>
      </c>
      <c r="E138" s="20">
        <f t="shared" si="49"/>
        <v>1.3333333333333333</v>
      </c>
      <c r="F138" s="20">
        <f t="shared" si="50"/>
        <v>0.17391304347826086</v>
      </c>
      <c r="G138" s="20">
        <v>2</v>
      </c>
      <c r="H138" s="20">
        <f>H137*2</f>
        <v>240</v>
      </c>
      <c r="J138">
        <f>120/9*8</f>
        <v>106.66666666666667</v>
      </c>
      <c r="N138" s="7"/>
      <c r="O138" s="38"/>
      <c r="P138" s="7"/>
      <c r="Q138" s="7"/>
    </row>
    <row r="139" spans="1:21" x14ac:dyDescent="0.3">
      <c r="A139" s="20">
        <f t="shared" si="46"/>
        <v>21600</v>
      </c>
      <c r="B139" s="20">
        <f t="shared" si="51"/>
        <v>4320</v>
      </c>
      <c r="C139" s="20">
        <f t="shared" si="47"/>
        <v>360</v>
      </c>
      <c r="D139" s="20">
        <f t="shared" si="48"/>
        <v>24</v>
      </c>
      <c r="E139" s="20">
        <f t="shared" si="49"/>
        <v>2</v>
      </c>
      <c r="F139" s="20">
        <f t="shared" si="50"/>
        <v>0.2608695652173913</v>
      </c>
      <c r="G139" s="20">
        <v>3</v>
      </c>
      <c r="H139" s="20">
        <f>H137*3</f>
        <v>360</v>
      </c>
    </row>
    <row r="140" spans="1:21" x14ac:dyDescent="0.3">
      <c r="A140" s="20">
        <f t="shared" si="46"/>
        <v>28800</v>
      </c>
      <c r="B140" s="20">
        <f t="shared" si="51"/>
        <v>5760</v>
      </c>
      <c r="C140" s="20">
        <f t="shared" si="47"/>
        <v>480</v>
      </c>
      <c r="D140" s="20">
        <f t="shared" si="48"/>
        <v>32</v>
      </c>
      <c r="E140" s="20">
        <f t="shared" si="49"/>
        <v>2.6666666666666665</v>
      </c>
      <c r="F140" s="20">
        <f t="shared" si="50"/>
        <v>0.34782608695652173</v>
      </c>
      <c r="G140" s="20">
        <v>4</v>
      </c>
      <c r="H140" s="20">
        <f>H137*4</f>
        <v>480</v>
      </c>
    </row>
    <row r="141" spans="1:21" x14ac:dyDescent="0.3">
      <c r="A141" s="20">
        <f t="shared" si="46"/>
        <v>43200</v>
      </c>
      <c r="B141" s="20">
        <f t="shared" si="51"/>
        <v>8640</v>
      </c>
      <c r="C141" s="20">
        <f t="shared" si="47"/>
        <v>720</v>
      </c>
      <c r="D141" s="20">
        <f t="shared" si="48"/>
        <v>48</v>
      </c>
      <c r="E141" s="20">
        <f t="shared" si="49"/>
        <v>4</v>
      </c>
      <c r="F141" s="20">
        <f t="shared" si="50"/>
        <v>0.52173913043478259</v>
      </c>
      <c r="G141" s="20">
        <v>6</v>
      </c>
      <c r="H141" s="20">
        <f>H137*6</f>
        <v>720</v>
      </c>
    </row>
    <row r="142" spans="1:21" x14ac:dyDescent="0.3">
      <c r="A142" s="20">
        <f t="shared" si="46"/>
        <v>86400</v>
      </c>
      <c r="B142" s="20">
        <f t="shared" si="51"/>
        <v>17280</v>
      </c>
      <c r="C142" s="20">
        <f t="shared" si="47"/>
        <v>1440</v>
      </c>
      <c r="D142" s="20">
        <f t="shared" si="48"/>
        <v>96</v>
      </c>
      <c r="E142" s="20">
        <f t="shared" si="49"/>
        <v>8</v>
      </c>
      <c r="F142" s="20">
        <f t="shared" si="50"/>
        <v>1.0434782608695652</v>
      </c>
      <c r="G142" s="20">
        <v>12</v>
      </c>
      <c r="H142" s="20">
        <f>H137*12</f>
        <v>1440</v>
      </c>
    </row>
    <row r="143" spans="1:21" x14ac:dyDescent="0.3">
      <c r="A143" s="20">
        <f t="shared" si="46"/>
        <v>82800</v>
      </c>
      <c r="B143" s="20">
        <f t="shared" si="51"/>
        <v>16560</v>
      </c>
      <c r="C143" s="20">
        <f t="shared" si="47"/>
        <v>1380</v>
      </c>
      <c r="D143" s="20">
        <f t="shared" si="48"/>
        <v>92</v>
      </c>
      <c r="E143" s="20">
        <f t="shared" si="49"/>
        <v>7.666666666666667</v>
      </c>
      <c r="F143" s="35">
        <f t="shared" si="50"/>
        <v>1</v>
      </c>
      <c r="G143" s="32">
        <v>1</v>
      </c>
      <c r="H143" s="20">
        <v>1380</v>
      </c>
      <c r="I143" s="35">
        <f t="shared" ref="I143:I160" si="52">H143/$F$61</f>
        <v>1</v>
      </c>
      <c r="J143">
        <f>H137*8/60</f>
        <v>16</v>
      </c>
    </row>
    <row r="144" spans="1:21" x14ac:dyDescent="0.3">
      <c r="A144" s="20">
        <f t="shared" si="46"/>
        <v>165600</v>
      </c>
      <c r="B144" s="20">
        <f t="shared" si="51"/>
        <v>33120</v>
      </c>
      <c r="C144" s="1">
        <f t="shared" si="47"/>
        <v>2760</v>
      </c>
      <c r="D144" s="1">
        <f t="shared" si="48"/>
        <v>184</v>
      </c>
      <c r="E144">
        <f t="shared" si="49"/>
        <v>15.333333333333334</v>
      </c>
      <c r="F144" s="20">
        <f t="shared" si="50"/>
        <v>2</v>
      </c>
      <c r="G144" s="20">
        <v>2</v>
      </c>
      <c r="H144" s="20">
        <f>H143*2</f>
        <v>2760</v>
      </c>
      <c r="I144">
        <f>H144/$F$61</f>
        <v>2</v>
      </c>
    </row>
    <row r="145" spans="1:11" x14ac:dyDescent="0.3">
      <c r="A145" s="20">
        <f t="shared" ref="A145:A160" si="53">H145/$A$130</f>
        <v>248400</v>
      </c>
      <c r="B145" s="20">
        <f t="shared" ref="B145:B160" si="54">H145/$B$130</f>
        <v>49680</v>
      </c>
      <c r="C145" s="20">
        <f t="shared" ref="C145:C160" si="55">H145/$C$130</f>
        <v>4140</v>
      </c>
      <c r="D145" s="20">
        <f t="shared" ref="D145:D160" si="56">H145/$D$130</f>
        <v>276</v>
      </c>
      <c r="E145" s="20">
        <f t="shared" ref="E145:E160" si="57">H145/$E$130</f>
        <v>23</v>
      </c>
      <c r="F145" s="20">
        <f t="shared" ref="F145:F160" si="58">H145/$F$130</f>
        <v>3</v>
      </c>
      <c r="G145" s="20">
        <v>3</v>
      </c>
      <c r="H145" s="20">
        <f>H143*3</f>
        <v>4140</v>
      </c>
      <c r="I145">
        <f t="shared" si="52"/>
        <v>3</v>
      </c>
    </row>
    <row r="146" spans="1:11" x14ac:dyDescent="0.3">
      <c r="A146" s="20">
        <f t="shared" si="53"/>
        <v>331200</v>
      </c>
      <c r="B146" s="20">
        <f t="shared" si="54"/>
        <v>66240</v>
      </c>
      <c r="C146" s="20">
        <f t="shared" si="55"/>
        <v>5520</v>
      </c>
      <c r="D146" s="20">
        <f t="shared" si="56"/>
        <v>368</v>
      </c>
      <c r="E146" s="20">
        <f t="shared" si="57"/>
        <v>30.666666666666668</v>
      </c>
      <c r="F146" s="20">
        <f t="shared" si="58"/>
        <v>4</v>
      </c>
      <c r="G146" s="20">
        <v>4</v>
      </c>
      <c r="H146" s="20">
        <f>H143*4</f>
        <v>5520</v>
      </c>
      <c r="I146">
        <f t="shared" si="52"/>
        <v>4</v>
      </c>
    </row>
    <row r="147" spans="1:11" x14ac:dyDescent="0.3">
      <c r="A147" s="20">
        <f t="shared" si="53"/>
        <v>496800</v>
      </c>
      <c r="B147" s="20">
        <f t="shared" si="54"/>
        <v>99360</v>
      </c>
      <c r="C147" s="20">
        <f t="shared" si="55"/>
        <v>8280</v>
      </c>
      <c r="D147" s="20">
        <f t="shared" si="56"/>
        <v>552</v>
      </c>
      <c r="E147" s="20">
        <f t="shared" si="57"/>
        <v>46</v>
      </c>
      <c r="F147" s="20">
        <f t="shared" si="58"/>
        <v>6</v>
      </c>
      <c r="G147" s="20">
        <v>6</v>
      </c>
      <c r="H147" s="20">
        <f>H143*6</f>
        <v>8280</v>
      </c>
      <c r="I147">
        <f t="shared" si="52"/>
        <v>6</v>
      </c>
    </row>
    <row r="148" spans="1:11" x14ac:dyDescent="0.3">
      <c r="A148" s="20">
        <f t="shared" si="53"/>
        <v>993600</v>
      </c>
      <c r="B148" s="20">
        <f t="shared" si="54"/>
        <v>198720</v>
      </c>
      <c r="C148" s="20">
        <f t="shared" si="55"/>
        <v>16560</v>
      </c>
      <c r="D148" s="20">
        <f t="shared" si="56"/>
        <v>1104</v>
      </c>
      <c r="E148" s="20">
        <f t="shared" si="57"/>
        <v>92</v>
      </c>
      <c r="F148" s="20">
        <f t="shared" si="58"/>
        <v>12</v>
      </c>
      <c r="G148" s="20">
        <v>12</v>
      </c>
      <c r="H148" s="20">
        <f>H143*12</f>
        <v>16560</v>
      </c>
      <c r="I148">
        <f>H148/$F$61</f>
        <v>12</v>
      </c>
    </row>
    <row r="149" spans="1:11" x14ac:dyDescent="0.3">
      <c r="A149" s="20">
        <f t="shared" si="53"/>
        <v>662400</v>
      </c>
      <c r="B149" s="20">
        <f t="shared" si="54"/>
        <v>132480</v>
      </c>
      <c r="C149" s="20">
        <f t="shared" si="55"/>
        <v>11040</v>
      </c>
      <c r="D149" s="20">
        <f t="shared" si="56"/>
        <v>736</v>
      </c>
      <c r="E149" s="20">
        <f t="shared" si="57"/>
        <v>61.333333333333336</v>
      </c>
      <c r="F149" s="20">
        <f t="shared" si="58"/>
        <v>8</v>
      </c>
      <c r="G149" s="33">
        <v>1</v>
      </c>
      <c r="H149" s="20">
        <f>H143*8</f>
        <v>11040</v>
      </c>
      <c r="I149" s="35">
        <f>H149/$F$61</f>
        <v>8</v>
      </c>
      <c r="J149">
        <f>I149/$G$2</f>
        <v>1.6685714285714286</v>
      </c>
      <c r="K149">
        <f>I149/21</f>
        <v>0.38095238095238093</v>
      </c>
    </row>
    <row r="150" spans="1:11" x14ac:dyDescent="0.3">
      <c r="A150" s="20">
        <f t="shared" si="53"/>
        <v>1324800</v>
      </c>
      <c r="B150" s="20">
        <f t="shared" si="54"/>
        <v>264960</v>
      </c>
      <c r="C150" s="20">
        <f t="shared" si="55"/>
        <v>22080</v>
      </c>
      <c r="D150" s="1">
        <f t="shared" si="56"/>
        <v>1472</v>
      </c>
      <c r="E150" s="1">
        <f t="shared" si="57"/>
        <v>122.66666666666667</v>
      </c>
      <c r="F150" s="20">
        <f t="shared" si="58"/>
        <v>16</v>
      </c>
      <c r="G150" s="20">
        <v>2</v>
      </c>
      <c r="H150" s="20">
        <f>H149*2</f>
        <v>22080</v>
      </c>
      <c r="I150">
        <f t="shared" si="52"/>
        <v>16</v>
      </c>
      <c r="J150">
        <f t="shared" ref="J150:J160" si="59">I150/$G$2</f>
        <v>3.3371428571428572</v>
      </c>
      <c r="K150">
        <f t="shared" ref="K150:K160" si="60">I150/21</f>
        <v>0.76190476190476186</v>
      </c>
    </row>
    <row r="151" spans="1:11" x14ac:dyDescent="0.3">
      <c r="A151" s="20">
        <f t="shared" si="53"/>
        <v>1987200</v>
      </c>
      <c r="B151" s="20">
        <f t="shared" si="54"/>
        <v>397440</v>
      </c>
      <c r="C151" s="20">
        <f t="shared" si="55"/>
        <v>33120</v>
      </c>
      <c r="D151" s="20">
        <f t="shared" si="56"/>
        <v>2208</v>
      </c>
      <c r="E151" s="20">
        <f t="shared" si="57"/>
        <v>184</v>
      </c>
      <c r="F151" s="20">
        <f t="shared" si="58"/>
        <v>24</v>
      </c>
      <c r="G151" s="20">
        <v>3</v>
      </c>
      <c r="H151" s="20">
        <f>H149*3</f>
        <v>33120</v>
      </c>
      <c r="I151">
        <f t="shared" si="52"/>
        <v>24</v>
      </c>
      <c r="J151">
        <f>I151/$G$2</f>
        <v>5.0057142857142862</v>
      </c>
      <c r="K151">
        <f t="shared" si="60"/>
        <v>1.1428571428571428</v>
      </c>
    </row>
    <row r="152" spans="1:11" x14ac:dyDescent="0.3">
      <c r="A152" s="20">
        <f t="shared" si="53"/>
        <v>2649600</v>
      </c>
      <c r="B152" s="20">
        <f t="shared" si="54"/>
        <v>529920</v>
      </c>
      <c r="C152" s="20">
        <f t="shared" si="55"/>
        <v>44160</v>
      </c>
      <c r="D152" s="20">
        <f t="shared" si="56"/>
        <v>2944</v>
      </c>
      <c r="E152" s="20">
        <f t="shared" si="57"/>
        <v>245.33333333333334</v>
      </c>
      <c r="F152" s="20">
        <f t="shared" si="58"/>
        <v>32</v>
      </c>
      <c r="G152" s="20">
        <v>4</v>
      </c>
      <c r="H152" s="20">
        <f>H149*4</f>
        <v>44160</v>
      </c>
      <c r="I152">
        <f t="shared" si="52"/>
        <v>32</v>
      </c>
      <c r="J152">
        <f t="shared" si="59"/>
        <v>6.6742857142857144</v>
      </c>
      <c r="K152">
        <f t="shared" si="60"/>
        <v>1.5238095238095237</v>
      </c>
    </row>
    <row r="153" spans="1:11" x14ac:dyDescent="0.3">
      <c r="A153" s="20">
        <f t="shared" si="53"/>
        <v>3974400</v>
      </c>
      <c r="B153" s="20">
        <f t="shared" si="54"/>
        <v>794880</v>
      </c>
      <c r="C153" s="20">
        <f t="shared" si="55"/>
        <v>66240</v>
      </c>
      <c r="D153" s="20">
        <f t="shared" si="56"/>
        <v>4416</v>
      </c>
      <c r="E153" s="20">
        <f t="shared" si="57"/>
        <v>368</v>
      </c>
      <c r="F153" s="20">
        <f t="shared" si="58"/>
        <v>48</v>
      </c>
      <c r="G153" s="20">
        <v>6</v>
      </c>
      <c r="H153" s="20">
        <f>H149*6</f>
        <v>66240</v>
      </c>
      <c r="I153">
        <f t="shared" si="52"/>
        <v>48</v>
      </c>
      <c r="J153">
        <f t="shared" si="59"/>
        <v>10.011428571428572</v>
      </c>
      <c r="K153">
        <f t="shared" si="60"/>
        <v>2.2857142857142856</v>
      </c>
    </row>
    <row r="154" spans="1:11" x14ac:dyDescent="0.3">
      <c r="A154" s="20">
        <f t="shared" si="53"/>
        <v>7948800</v>
      </c>
      <c r="B154" s="20">
        <f t="shared" si="54"/>
        <v>1589760</v>
      </c>
      <c r="C154" s="20">
        <f t="shared" si="55"/>
        <v>132480</v>
      </c>
      <c r="D154" s="20">
        <f t="shared" si="56"/>
        <v>8832</v>
      </c>
      <c r="E154" s="20">
        <f t="shared" si="57"/>
        <v>736</v>
      </c>
      <c r="F154" s="20">
        <f t="shared" si="58"/>
        <v>96</v>
      </c>
      <c r="G154" s="20">
        <v>12</v>
      </c>
      <c r="H154" s="20">
        <f>H149*12</f>
        <v>132480</v>
      </c>
      <c r="I154">
        <f t="shared" si="52"/>
        <v>96</v>
      </c>
      <c r="J154">
        <f t="shared" si="59"/>
        <v>20.022857142857145</v>
      </c>
      <c r="K154">
        <f t="shared" si="60"/>
        <v>4.5714285714285712</v>
      </c>
    </row>
    <row r="155" spans="1:11" x14ac:dyDescent="0.3">
      <c r="A155" s="20">
        <f t="shared" si="53"/>
        <v>5299200</v>
      </c>
      <c r="B155" s="20">
        <f t="shared" si="54"/>
        <v>1059840</v>
      </c>
      <c r="C155" s="20">
        <f t="shared" si="55"/>
        <v>88320</v>
      </c>
      <c r="D155" s="20">
        <f t="shared" si="56"/>
        <v>5888</v>
      </c>
      <c r="E155" s="20">
        <f t="shared" si="57"/>
        <v>490.66666666666669</v>
      </c>
      <c r="F155" s="20">
        <f t="shared" si="58"/>
        <v>64</v>
      </c>
      <c r="G155" s="34">
        <v>1</v>
      </c>
      <c r="H155" s="20">
        <f>H149*8</f>
        <v>88320</v>
      </c>
      <c r="I155">
        <f t="shared" si="52"/>
        <v>64</v>
      </c>
      <c r="J155">
        <f t="shared" si="59"/>
        <v>13.348571428571429</v>
      </c>
      <c r="K155">
        <f t="shared" si="60"/>
        <v>3.0476190476190474</v>
      </c>
    </row>
    <row r="156" spans="1:11" x14ac:dyDescent="0.3">
      <c r="A156" s="20">
        <f t="shared" si="53"/>
        <v>10598400</v>
      </c>
      <c r="B156" s="20">
        <f t="shared" si="54"/>
        <v>2119680</v>
      </c>
      <c r="C156" s="20">
        <f t="shared" si="55"/>
        <v>176640</v>
      </c>
      <c r="D156" s="20">
        <f t="shared" si="56"/>
        <v>11776</v>
      </c>
      <c r="E156" s="1">
        <f t="shared" si="57"/>
        <v>981.33333333333337</v>
      </c>
      <c r="F156" s="20">
        <f t="shared" si="58"/>
        <v>128</v>
      </c>
      <c r="G156" s="20">
        <v>2</v>
      </c>
      <c r="H156" s="20">
        <f>H155*2</f>
        <v>176640</v>
      </c>
      <c r="I156">
        <f t="shared" si="52"/>
        <v>128</v>
      </c>
      <c r="J156">
        <f t="shared" si="59"/>
        <v>26.697142857142858</v>
      </c>
      <c r="K156">
        <f t="shared" si="60"/>
        <v>6.0952380952380949</v>
      </c>
    </row>
    <row r="157" spans="1:11" x14ac:dyDescent="0.3">
      <c r="A157" s="20">
        <f t="shared" si="53"/>
        <v>15897600</v>
      </c>
      <c r="B157" s="20">
        <f t="shared" si="54"/>
        <v>3179520</v>
      </c>
      <c r="C157" s="20">
        <f t="shared" si="55"/>
        <v>264960</v>
      </c>
      <c r="D157" s="20">
        <f t="shared" si="56"/>
        <v>17664</v>
      </c>
      <c r="E157" s="20">
        <f t="shared" si="57"/>
        <v>1472</v>
      </c>
      <c r="F157" s="20">
        <f t="shared" si="58"/>
        <v>192</v>
      </c>
      <c r="G157" s="20">
        <v>3</v>
      </c>
      <c r="H157" s="20">
        <f>H155*3</f>
        <v>264960</v>
      </c>
      <c r="I157">
        <f t="shared" si="52"/>
        <v>192</v>
      </c>
      <c r="J157">
        <f t="shared" si="59"/>
        <v>40.04571428571429</v>
      </c>
      <c r="K157">
        <f t="shared" si="60"/>
        <v>9.1428571428571423</v>
      </c>
    </row>
    <row r="158" spans="1:11" x14ac:dyDescent="0.3">
      <c r="A158" s="20">
        <f t="shared" si="53"/>
        <v>21196800</v>
      </c>
      <c r="B158" s="20">
        <f t="shared" si="54"/>
        <v>4239360</v>
      </c>
      <c r="C158" s="20">
        <f t="shared" si="55"/>
        <v>353280</v>
      </c>
      <c r="D158" s="20">
        <f t="shared" si="56"/>
        <v>23552</v>
      </c>
      <c r="E158" s="20">
        <f t="shared" si="57"/>
        <v>1962.6666666666667</v>
      </c>
      <c r="F158" s="35">
        <f t="shared" si="58"/>
        <v>256</v>
      </c>
      <c r="G158" s="20">
        <v>4</v>
      </c>
      <c r="H158" s="20">
        <f>H155*4</f>
        <v>353280</v>
      </c>
      <c r="I158">
        <f t="shared" si="52"/>
        <v>256</v>
      </c>
      <c r="J158">
        <f t="shared" si="59"/>
        <v>53.394285714285715</v>
      </c>
      <c r="K158">
        <f t="shared" si="60"/>
        <v>12.19047619047619</v>
      </c>
    </row>
    <row r="159" spans="1:11" x14ac:dyDescent="0.3">
      <c r="A159" s="20">
        <f t="shared" si="53"/>
        <v>31795200</v>
      </c>
      <c r="B159" s="20">
        <f t="shared" si="54"/>
        <v>6359040</v>
      </c>
      <c r="C159" s="20">
        <f t="shared" si="55"/>
        <v>529920</v>
      </c>
      <c r="D159" s="20">
        <f t="shared" si="56"/>
        <v>35328</v>
      </c>
      <c r="E159" s="20">
        <f t="shared" si="57"/>
        <v>2944</v>
      </c>
      <c r="F159" s="20">
        <f t="shared" si="58"/>
        <v>384</v>
      </c>
      <c r="G159" s="20">
        <v>6</v>
      </c>
      <c r="H159" s="20">
        <f>H155*6</f>
        <v>529920</v>
      </c>
      <c r="I159">
        <f t="shared" si="52"/>
        <v>384</v>
      </c>
      <c r="J159">
        <f t="shared" si="59"/>
        <v>80.09142857142858</v>
      </c>
      <c r="K159">
        <f t="shared" si="60"/>
        <v>18.285714285714285</v>
      </c>
    </row>
    <row r="160" spans="1:11" x14ac:dyDescent="0.3">
      <c r="A160" s="20">
        <f t="shared" si="53"/>
        <v>63590400</v>
      </c>
      <c r="B160" s="20">
        <f t="shared" si="54"/>
        <v>12718080</v>
      </c>
      <c r="C160" s="20">
        <f t="shared" si="55"/>
        <v>1059840</v>
      </c>
      <c r="D160" s="20">
        <f t="shared" si="56"/>
        <v>70656</v>
      </c>
      <c r="E160" s="20">
        <f t="shared" si="57"/>
        <v>5888</v>
      </c>
      <c r="F160" s="20">
        <f t="shared" si="58"/>
        <v>768</v>
      </c>
      <c r="G160" s="20">
        <v>12</v>
      </c>
      <c r="H160" s="20">
        <f>H155*12</f>
        <v>1059840</v>
      </c>
      <c r="I160">
        <f t="shared" si="52"/>
        <v>768</v>
      </c>
      <c r="J160">
        <f t="shared" si="59"/>
        <v>160.18285714285716</v>
      </c>
      <c r="K160">
        <f t="shared" si="60"/>
        <v>36.571428571428569</v>
      </c>
    </row>
    <row r="161" spans="1:21" x14ac:dyDescent="0.3">
      <c r="A161" s="20">
        <f t="shared" ref="A161:A166" si="61">H161/$A$130</f>
        <v>42393600</v>
      </c>
      <c r="B161" s="20">
        <f t="shared" ref="B161:B166" si="62">H161/$B$130</f>
        <v>8478720</v>
      </c>
      <c r="C161" s="20">
        <f t="shared" ref="C161:C166" si="63">H161/$C$130</f>
        <v>706560</v>
      </c>
      <c r="D161" s="20">
        <f t="shared" ref="D161:D166" si="64">H161/$D$130</f>
        <v>47104</v>
      </c>
      <c r="E161" s="20">
        <f t="shared" ref="E161:E166" si="65">H161/$E$130</f>
        <v>3925.3333333333335</v>
      </c>
      <c r="F161" s="20">
        <f t="shared" ref="F161:F166" si="66">H161/$F$130</f>
        <v>512</v>
      </c>
      <c r="G161" s="39">
        <v>1</v>
      </c>
      <c r="H161" s="20">
        <f>H155*8</f>
        <v>706560</v>
      </c>
      <c r="I161">
        <f t="shared" ref="I161:I166" si="67">H161/$F$61</f>
        <v>512</v>
      </c>
      <c r="J161">
        <f t="shared" ref="J161:J166" si="68">I161/$G$2</f>
        <v>106.78857142857143</v>
      </c>
      <c r="K161">
        <f t="shared" ref="K161:K166" si="69">I161/21</f>
        <v>24.38095238095238</v>
      </c>
    </row>
    <row r="162" spans="1:21" x14ac:dyDescent="0.3">
      <c r="A162" s="20">
        <f t="shared" si="61"/>
        <v>84787200</v>
      </c>
      <c r="B162" s="20">
        <f t="shared" si="62"/>
        <v>16957440</v>
      </c>
      <c r="C162" s="20">
        <f t="shared" si="63"/>
        <v>1413120</v>
      </c>
      <c r="D162" s="20">
        <f t="shared" si="64"/>
        <v>94208</v>
      </c>
      <c r="E162" s="1">
        <f t="shared" si="65"/>
        <v>7850.666666666667</v>
      </c>
      <c r="F162" s="20">
        <f t="shared" si="66"/>
        <v>1024</v>
      </c>
      <c r="G162" s="20">
        <v>2</v>
      </c>
      <c r="H162" s="20">
        <f>H161*2</f>
        <v>1413120</v>
      </c>
      <c r="I162">
        <f t="shared" si="67"/>
        <v>1024</v>
      </c>
      <c r="J162">
        <f t="shared" si="68"/>
        <v>213.57714285714286</v>
      </c>
      <c r="K162">
        <f t="shared" si="69"/>
        <v>48.761904761904759</v>
      </c>
    </row>
    <row r="163" spans="1:21" x14ac:dyDescent="0.3">
      <c r="A163" s="20">
        <f t="shared" si="61"/>
        <v>127180800</v>
      </c>
      <c r="B163" s="20">
        <f t="shared" si="62"/>
        <v>25436160</v>
      </c>
      <c r="C163" s="20">
        <f t="shared" si="63"/>
        <v>2119680</v>
      </c>
      <c r="D163" s="20">
        <f t="shared" si="64"/>
        <v>141312</v>
      </c>
      <c r="E163" s="20">
        <f t="shared" si="65"/>
        <v>11776</v>
      </c>
      <c r="F163" s="20">
        <f t="shared" si="66"/>
        <v>1536</v>
      </c>
      <c r="G163" s="20">
        <v>3</v>
      </c>
      <c r="H163" s="20">
        <f>H161*3</f>
        <v>2119680</v>
      </c>
      <c r="I163">
        <f t="shared" si="67"/>
        <v>1536</v>
      </c>
      <c r="J163">
        <f t="shared" si="68"/>
        <v>320.36571428571432</v>
      </c>
      <c r="K163">
        <f t="shared" si="69"/>
        <v>73.142857142857139</v>
      </c>
    </row>
    <row r="164" spans="1:21" x14ac:dyDescent="0.3">
      <c r="A164" s="20">
        <f t="shared" si="61"/>
        <v>169574400</v>
      </c>
      <c r="B164" s="20">
        <f t="shared" si="62"/>
        <v>33914880</v>
      </c>
      <c r="C164" s="20">
        <f t="shared" si="63"/>
        <v>2826240</v>
      </c>
      <c r="D164" s="20">
        <f t="shared" si="64"/>
        <v>188416</v>
      </c>
      <c r="E164" s="20">
        <f t="shared" si="65"/>
        <v>15701.333333333334</v>
      </c>
      <c r="F164" s="20">
        <f t="shared" si="66"/>
        <v>2048</v>
      </c>
      <c r="G164" s="20">
        <v>4</v>
      </c>
      <c r="H164" s="20">
        <f>H161*4</f>
        <v>2826240</v>
      </c>
      <c r="I164">
        <f t="shared" si="67"/>
        <v>2048</v>
      </c>
      <c r="J164">
        <f t="shared" si="68"/>
        <v>427.15428571428572</v>
      </c>
      <c r="K164">
        <f t="shared" si="69"/>
        <v>97.523809523809518</v>
      </c>
    </row>
    <row r="165" spans="1:21" x14ac:dyDescent="0.3">
      <c r="A165" s="20">
        <f t="shared" si="61"/>
        <v>254361600</v>
      </c>
      <c r="B165" s="20">
        <f t="shared" si="62"/>
        <v>50872320</v>
      </c>
      <c r="C165" s="20">
        <f t="shared" si="63"/>
        <v>4239360</v>
      </c>
      <c r="D165" s="20">
        <f t="shared" si="64"/>
        <v>282624</v>
      </c>
      <c r="E165" s="20">
        <f t="shared" si="65"/>
        <v>23552</v>
      </c>
      <c r="F165" s="20">
        <f t="shared" si="66"/>
        <v>3072</v>
      </c>
      <c r="G165" s="20">
        <v>6</v>
      </c>
      <c r="H165" s="20">
        <f>H161*6</f>
        <v>4239360</v>
      </c>
      <c r="I165">
        <f t="shared" si="67"/>
        <v>3072</v>
      </c>
      <c r="J165">
        <f t="shared" si="68"/>
        <v>640.73142857142864</v>
      </c>
      <c r="K165">
        <f t="shared" si="69"/>
        <v>146.28571428571428</v>
      </c>
    </row>
    <row r="166" spans="1:21" x14ac:dyDescent="0.3">
      <c r="A166" s="20">
        <f t="shared" si="61"/>
        <v>508723200</v>
      </c>
      <c r="B166" s="20">
        <f t="shared" si="62"/>
        <v>101744640</v>
      </c>
      <c r="C166" s="20">
        <f t="shared" si="63"/>
        <v>8478720</v>
      </c>
      <c r="D166" s="20">
        <f t="shared" si="64"/>
        <v>565248</v>
      </c>
      <c r="E166" s="20">
        <f t="shared" si="65"/>
        <v>47104</v>
      </c>
      <c r="F166" s="20">
        <f t="shared" si="66"/>
        <v>6144</v>
      </c>
      <c r="G166" s="20">
        <v>12</v>
      </c>
      <c r="H166" s="20">
        <f>H161*12</f>
        <v>8478720</v>
      </c>
      <c r="I166">
        <f t="shared" si="67"/>
        <v>6144</v>
      </c>
      <c r="J166">
        <f t="shared" si="68"/>
        <v>1281.4628571428573</v>
      </c>
      <c r="K166">
        <f t="shared" si="69"/>
        <v>292.57142857142856</v>
      </c>
    </row>
    <row r="167" spans="1:21" x14ac:dyDescent="0.3">
      <c r="A167" s="20"/>
      <c r="B167" s="20"/>
      <c r="C167" s="20"/>
      <c r="D167" s="20"/>
      <c r="E167" s="20"/>
      <c r="F167" s="20"/>
      <c r="G167" s="20"/>
      <c r="H167" s="20"/>
    </row>
    <row r="168" spans="1:21" x14ac:dyDescent="0.3">
      <c r="A168" s="28" t="s">
        <v>324</v>
      </c>
      <c r="B168" s="26"/>
      <c r="C168" s="36" t="s">
        <v>320</v>
      </c>
      <c r="D168" s="26"/>
      <c r="E168" s="27"/>
      <c r="F168" s="26"/>
      <c r="G168" s="26"/>
      <c r="H168" s="26"/>
      <c r="I168" s="26"/>
      <c r="J168" s="26"/>
      <c r="K168" s="26"/>
      <c r="N168" s="7"/>
      <c r="O168" s="37"/>
      <c r="P168" s="7"/>
      <c r="Q168" s="7"/>
      <c r="R168" s="7"/>
      <c r="S168" s="7"/>
      <c r="T168" s="7"/>
      <c r="U168" s="7"/>
    </row>
    <row r="169" spans="1:21" s="26" customFormat="1" x14ac:dyDescent="0.3">
      <c r="N169" s="21"/>
      <c r="O169" s="21"/>
      <c r="P169" s="21"/>
      <c r="Q169" s="21"/>
      <c r="R169" s="21"/>
      <c r="S169" s="21"/>
      <c r="T169" s="21"/>
      <c r="U169" s="21"/>
    </row>
    <row r="170" spans="1:21" x14ac:dyDescent="0.3">
      <c r="B170" s="7">
        <f>1/12</f>
        <v>8.3333333333333329E-2</v>
      </c>
      <c r="C170" s="7">
        <v>1</v>
      </c>
      <c r="D170" s="7">
        <v>12</v>
      </c>
      <c r="E170" s="7">
        <v>144</v>
      </c>
      <c r="F170" s="7">
        <v>1440</v>
      </c>
      <c r="G170" s="7" t="s">
        <v>323</v>
      </c>
      <c r="J170" s="7">
        <f>1/12</f>
        <v>8.3333333333333329E-2</v>
      </c>
      <c r="K170" s="7">
        <v>1</v>
      </c>
      <c r="L170" s="7">
        <v>12</v>
      </c>
      <c r="M170" s="7">
        <v>144</v>
      </c>
      <c r="N170" s="7">
        <v>1440</v>
      </c>
      <c r="O170" s="7" t="s">
        <v>323</v>
      </c>
    </row>
    <row r="171" spans="1:21" x14ac:dyDescent="0.3">
      <c r="B171">
        <f t="shared" ref="B171:B180" si="70">G171/$B$170</f>
        <v>120</v>
      </c>
      <c r="C171">
        <f t="shared" ref="C171:C187" si="71">G171/$C$170</f>
        <v>10</v>
      </c>
      <c r="D171">
        <f t="shared" ref="D171:D190" si="72">G171/$D$170</f>
        <v>0.83333333333333337</v>
      </c>
      <c r="G171">
        <f>G178/12</f>
        <v>10</v>
      </c>
      <c r="H171" s="46">
        <v>1</v>
      </c>
      <c r="J171">
        <f t="shared" ref="J171:J180" si="73">O171/$B$170</f>
        <v>120</v>
      </c>
      <c r="K171">
        <f t="shared" ref="K171:K187" si="74">O171/$C$170</f>
        <v>10</v>
      </c>
      <c r="L171">
        <f t="shared" ref="L171:L190" si="75">O171/$D$170</f>
        <v>0.83333333333333337</v>
      </c>
      <c r="O171">
        <f>O178/12</f>
        <v>10</v>
      </c>
      <c r="P171" s="46">
        <v>1</v>
      </c>
    </row>
    <row r="172" spans="1:21" x14ac:dyDescent="0.3">
      <c r="B172">
        <f t="shared" si="70"/>
        <v>240</v>
      </c>
      <c r="C172">
        <f t="shared" si="71"/>
        <v>20</v>
      </c>
      <c r="D172">
        <f t="shared" si="72"/>
        <v>1.6666666666666667</v>
      </c>
      <c r="G172">
        <f>$G$171*H172</f>
        <v>20</v>
      </c>
      <c r="H172">
        <v>2</v>
      </c>
      <c r="J172">
        <f t="shared" si="73"/>
        <v>240</v>
      </c>
      <c r="K172">
        <f t="shared" si="74"/>
        <v>20</v>
      </c>
      <c r="L172">
        <f t="shared" si="75"/>
        <v>1.6666666666666667</v>
      </c>
      <c r="O172">
        <f>$G$171*P172</f>
        <v>20</v>
      </c>
      <c r="P172">
        <v>2</v>
      </c>
    </row>
    <row r="173" spans="1:21" x14ac:dyDescent="0.3">
      <c r="B173">
        <f t="shared" si="70"/>
        <v>480</v>
      </c>
      <c r="C173">
        <f t="shared" si="71"/>
        <v>40</v>
      </c>
      <c r="D173">
        <f t="shared" si="72"/>
        <v>3.3333333333333335</v>
      </c>
      <c r="G173">
        <f t="shared" ref="G173:G177" si="76">$G$171*H173</f>
        <v>40</v>
      </c>
      <c r="H173">
        <v>4</v>
      </c>
      <c r="J173">
        <f t="shared" si="73"/>
        <v>480</v>
      </c>
      <c r="K173">
        <f t="shared" si="74"/>
        <v>40</v>
      </c>
      <c r="L173">
        <f t="shared" si="75"/>
        <v>3.3333333333333335</v>
      </c>
      <c r="O173">
        <f t="shared" ref="O173:O177" si="77">$G$171*P173</f>
        <v>40</v>
      </c>
      <c r="P173">
        <v>4</v>
      </c>
    </row>
    <row r="174" spans="1:21" x14ac:dyDescent="0.3">
      <c r="B174">
        <f t="shared" si="70"/>
        <v>960</v>
      </c>
      <c r="C174">
        <f t="shared" si="71"/>
        <v>80</v>
      </c>
      <c r="D174">
        <f t="shared" si="72"/>
        <v>6.666666666666667</v>
      </c>
      <c r="G174">
        <f t="shared" si="76"/>
        <v>80</v>
      </c>
      <c r="H174">
        <v>8</v>
      </c>
      <c r="J174">
        <f t="shared" si="73"/>
        <v>960</v>
      </c>
      <c r="K174">
        <f t="shared" si="74"/>
        <v>80</v>
      </c>
      <c r="L174">
        <f t="shared" si="75"/>
        <v>6.666666666666667</v>
      </c>
      <c r="O174">
        <f t="shared" si="77"/>
        <v>80</v>
      </c>
      <c r="P174">
        <v>8</v>
      </c>
    </row>
    <row r="175" spans="1:21" x14ac:dyDescent="0.3">
      <c r="B175">
        <f t="shared" si="70"/>
        <v>1440</v>
      </c>
      <c r="C175">
        <f t="shared" si="71"/>
        <v>120</v>
      </c>
      <c r="D175">
        <f t="shared" si="72"/>
        <v>10</v>
      </c>
      <c r="G175">
        <f t="shared" si="76"/>
        <v>120</v>
      </c>
      <c r="H175">
        <v>12</v>
      </c>
      <c r="J175">
        <f t="shared" si="73"/>
        <v>1440</v>
      </c>
      <c r="K175">
        <f t="shared" si="74"/>
        <v>120</v>
      </c>
      <c r="L175">
        <f t="shared" si="75"/>
        <v>10</v>
      </c>
      <c r="O175">
        <f t="shared" si="77"/>
        <v>120</v>
      </c>
      <c r="P175">
        <v>12</v>
      </c>
    </row>
    <row r="176" spans="1:21" x14ac:dyDescent="0.3">
      <c r="B176">
        <f t="shared" si="70"/>
        <v>720</v>
      </c>
      <c r="C176">
        <f t="shared" si="71"/>
        <v>60</v>
      </c>
      <c r="D176">
        <f t="shared" si="72"/>
        <v>5</v>
      </c>
      <c r="G176">
        <f t="shared" si="76"/>
        <v>60</v>
      </c>
      <c r="H176">
        <v>6</v>
      </c>
      <c r="J176">
        <f t="shared" si="73"/>
        <v>720</v>
      </c>
      <c r="K176">
        <f t="shared" si="74"/>
        <v>60</v>
      </c>
      <c r="L176">
        <f t="shared" si="75"/>
        <v>5</v>
      </c>
      <c r="O176">
        <f t="shared" si="77"/>
        <v>60</v>
      </c>
      <c r="P176">
        <v>6</v>
      </c>
    </row>
    <row r="177" spans="1:16" x14ac:dyDescent="0.3">
      <c r="B177">
        <f t="shared" si="70"/>
        <v>1560</v>
      </c>
      <c r="C177">
        <f t="shared" si="71"/>
        <v>130</v>
      </c>
      <c r="D177">
        <f t="shared" si="72"/>
        <v>10.833333333333334</v>
      </c>
      <c r="G177">
        <f t="shared" si="76"/>
        <v>130</v>
      </c>
      <c r="H177">
        <v>13</v>
      </c>
      <c r="J177">
        <f t="shared" si="73"/>
        <v>1560</v>
      </c>
      <c r="K177">
        <f t="shared" si="74"/>
        <v>130</v>
      </c>
      <c r="L177">
        <f t="shared" si="75"/>
        <v>10.833333333333334</v>
      </c>
      <c r="O177">
        <f t="shared" si="77"/>
        <v>130</v>
      </c>
      <c r="P177">
        <v>13</v>
      </c>
    </row>
    <row r="178" spans="1:16" x14ac:dyDescent="0.3">
      <c r="B178">
        <f t="shared" si="70"/>
        <v>1440</v>
      </c>
      <c r="C178">
        <f t="shared" si="71"/>
        <v>120</v>
      </c>
      <c r="D178">
        <f t="shared" si="72"/>
        <v>10</v>
      </c>
      <c r="E178">
        <f>G178/$E$170</f>
        <v>0.83333333333333337</v>
      </c>
      <c r="G178">
        <f>G185/12</f>
        <v>120</v>
      </c>
      <c r="H178" s="45">
        <v>1</v>
      </c>
      <c r="J178">
        <f t="shared" si="73"/>
        <v>1440</v>
      </c>
      <c r="K178">
        <f t="shared" si="74"/>
        <v>120</v>
      </c>
      <c r="L178">
        <f t="shared" si="75"/>
        <v>10</v>
      </c>
      <c r="M178">
        <f>O178/$E$170</f>
        <v>0.83333333333333337</v>
      </c>
      <c r="O178">
        <f>O185/12</f>
        <v>120</v>
      </c>
      <c r="P178" s="45">
        <v>1</v>
      </c>
    </row>
    <row r="179" spans="1:16" x14ac:dyDescent="0.3">
      <c r="B179">
        <f t="shared" si="70"/>
        <v>2880</v>
      </c>
      <c r="C179">
        <f t="shared" si="71"/>
        <v>240</v>
      </c>
      <c r="D179">
        <f t="shared" si="72"/>
        <v>20</v>
      </c>
      <c r="E179">
        <f t="shared" ref="E179:E201" si="78">G179/$E$170</f>
        <v>1.6666666666666667</v>
      </c>
      <c r="G179">
        <f>$G$178*H179</f>
        <v>240</v>
      </c>
      <c r="H179">
        <v>2</v>
      </c>
      <c r="J179">
        <f t="shared" si="73"/>
        <v>2880</v>
      </c>
      <c r="K179">
        <f t="shared" si="74"/>
        <v>240</v>
      </c>
      <c r="L179">
        <f t="shared" si="75"/>
        <v>20</v>
      </c>
      <c r="M179">
        <f t="shared" ref="M179:M188" si="79">O179/$E$170</f>
        <v>1.6666666666666667</v>
      </c>
      <c r="O179">
        <f>$G$178*P179</f>
        <v>240</v>
      </c>
      <c r="P179">
        <v>2</v>
      </c>
    </row>
    <row r="180" spans="1:16" x14ac:dyDescent="0.3">
      <c r="B180">
        <f t="shared" si="70"/>
        <v>5760</v>
      </c>
      <c r="C180">
        <f t="shared" si="71"/>
        <v>480</v>
      </c>
      <c r="D180">
        <f t="shared" si="72"/>
        <v>40</v>
      </c>
      <c r="E180">
        <f t="shared" si="78"/>
        <v>3.3333333333333335</v>
      </c>
      <c r="G180">
        <f t="shared" ref="G180:G184" si="80">$G$178*H180</f>
        <v>480</v>
      </c>
      <c r="H180">
        <v>4</v>
      </c>
      <c r="J180">
        <f t="shared" si="73"/>
        <v>5760</v>
      </c>
      <c r="K180">
        <f t="shared" si="74"/>
        <v>480</v>
      </c>
      <c r="L180">
        <f t="shared" si="75"/>
        <v>40</v>
      </c>
      <c r="M180">
        <f t="shared" si="79"/>
        <v>3.3333333333333335</v>
      </c>
      <c r="O180">
        <f t="shared" ref="O180:O184" si="81">$G$178*P180</f>
        <v>480</v>
      </c>
      <c r="P180">
        <v>4</v>
      </c>
    </row>
    <row r="181" spans="1:16" x14ac:dyDescent="0.3">
      <c r="C181">
        <f t="shared" si="71"/>
        <v>960</v>
      </c>
      <c r="D181">
        <f t="shared" si="72"/>
        <v>80</v>
      </c>
      <c r="E181">
        <f t="shared" si="78"/>
        <v>6.666666666666667</v>
      </c>
      <c r="G181">
        <f t="shared" si="80"/>
        <v>960</v>
      </c>
      <c r="H181">
        <v>8</v>
      </c>
      <c r="K181">
        <f t="shared" si="74"/>
        <v>960</v>
      </c>
      <c r="L181">
        <f t="shared" si="75"/>
        <v>80</v>
      </c>
      <c r="M181">
        <f t="shared" si="79"/>
        <v>6.666666666666667</v>
      </c>
      <c r="O181">
        <f t="shared" si="81"/>
        <v>960</v>
      </c>
      <c r="P181">
        <v>8</v>
      </c>
    </row>
    <row r="182" spans="1:16" x14ac:dyDescent="0.3">
      <c r="C182">
        <f t="shared" si="71"/>
        <v>1440</v>
      </c>
      <c r="D182">
        <f t="shared" si="72"/>
        <v>120</v>
      </c>
      <c r="E182">
        <f t="shared" si="78"/>
        <v>10</v>
      </c>
      <c r="G182">
        <f t="shared" si="80"/>
        <v>1440</v>
      </c>
      <c r="H182">
        <v>12</v>
      </c>
      <c r="K182">
        <f t="shared" si="74"/>
        <v>1440</v>
      </c>
      <c r="L182">
        <f t="shared" si="75"/>
        <v>120</v>
      </c>
      <c r="M182">
        <f t="shared" si="79"/>
        <v>10</v>
      </c>
      <c r="O182">
        <f t="shared" si="81"/>
        <v>1440</v>
      </c>
      <c r="P182">
        <v>12</v>
      </c>
    </row>
    <row r="183" spans="1:16" x14ac:dyDescent="0.3">
      <c r="C183">
        <f t="shared" si="71"/>
        <v>720</v>
      </c>
      <c r="D183">
        <f t="shared" si="72"/>
        <v>60</v>
      </c>
      <c r="E183">
        <f t="shared" si="78"/>
        <v>5</v>
      </c>
      <c r="G183">
        <f t="shared" si="80"/>
        <v>720</v>
      </c>
      <c r="H183">
        <v>6</v>
      </c>
      <c r="K183">
        <f t="shared" si="74"/>
        <v>720</v>
      </c>
      <c r="L183">
        <f t="shared" si="75"/>
        <v>60</v>
      </c>
      <c r="M183">
        <f t="shared" si="79"/>
        <v>5</v>
      </c>
      <c r="O183">
        <f t="shared" si="81"/>
        <v>720</v>
      </c>
      <c r="P183">
        <v>6</v>
      </c>
    </row>
    <row r="184" spans="1:16" x14ac:dyDescent="0.3">
      <c r="C184">
        <f t="shared" si="71"/>
        <v>1560</v>
      </c>
      <c r="D184">
        <f t="shared" si="72"/>
        <v>130</v>
      </c>
      <c r="E184">
        <f t="shared" si="78"/>
        <v>10.833333333333334</v>
      </c>
      <c r="G184">
        <f t="shared" si="80"/>
        <v>1560</v>
      </c>
      <c r="H184">
        <v>13</v>
      </c>
      <c r="K184">
        <f t="shared" si="74"/>
        <v>1560</v>
      </c>
      <c r="L184">
        <f t="shared" si="75"/>
        <v>130</v>
      </c>
      <c r="M184">
        <f t="shared" si="79"/>
        <v>10.833333333333334</v>
      </c>
      <c r="O184">
        <f t="shared" si="81"/>
        <v>1560</v>
      </c>
      <c r="P184">
        <v>13</v>
      </c>
    </row>
    <row r="185" spans="1:16" x14ac:dyDescent="0.3">
      <c r="C185">
        <f t="shared" si="71"/>
        <v>1440</v>
      </c>
      <c r="D185">
        <f t="shared" si="72"/>
        <v>120</v>
      </c>
      <c r="E185">
        <f t="shared" si="78"/>
        <v>10</v>
      </c>
      <c r="F185">
        <f>G185/$F$170</f>
        <v>1</v>
      </c>
      <c r="G185">
        <v>1440</v>
      </c>
      <c r="H185" s="26">
        <v>1</v>
      </c>
      <c r="K185">
        <f t="shared" si="74"/>
        <v>1440</v>
      </c>
      <c r="L185">
        <f t="shared" si="75"/>
        <v>120</v>
      </c>
      <c r="M185">
        <f t="shared" si="79"/>
        <v>10</v>
      </c>
      <c r="N185">
        <f>O185/$F$170</f>
        <v>1</v>
      </c>
      <c r="O185">
        <v>1440</v>
      </c>
      <c r="P185" s="26">
        <v>1</v>
      </c>
    </row>
    <row r="186" spans="1:16" x14ac:dyDescent="0.3">
      <c r="C186">
        <f t="shared" si="71"/>
        <v>2880</v>
      </c>
      <c r="D186">
        <f t="shared" si="72"/>
        <v>240</v>
      </c>
      <c r="E186">
        <f t="shared" si="78"/>
        <v>20</v>
      </c>
      <c r="F186">
        <f t="shared" ref="F186:F205" si="82">G186/$F$170</f>
        <v>2</v>
      </c>
      <c r="G186">
        <f t="shared" ref="G186:G191" si="83">$G$185*H186</f>
        <v>2880</v>
      </c>
      <c r="H186">
        <v>2</v>
      </c>
      <c r="K186">
        <f t="shared" si="74"/>
        <v>2880</v>
      </c>
      <c r="L186">
        <f t="shared" si="75"/>
        <v>240</v>
      </c>
      <c r="M186">
        <f t="shared" si="79"/>
        <v>20</v>
      </c>
      <c r="N186">
        <f t="shared" ref="N186:N205" si="84">O186/$F$170</f>
        <v>2</v>
      </c>
      <c r="O186">
        <f t="shared" ref="O186:O191" si="85">$G$185*P186</f>
        <v>2880</v>
      </c>
      <c r="P186">
        <v>2</v>
      </c>
    </row>
    <row r="187" spans="1:16" x14ac:dyDescent="0.3">
      <c r="C187">
        <f t="shared" si="71"/>
        <v>5760</v>
      </c>
      <c r="D187">
        <f t="shared" si="72"/>
        <v>480</v>
      </c>
      <c r="E187">
        <f t="shared" si="78"/>
        <v>40</v>
      </c>
      <c r="F187">
        <f t="shared" si="82"/>
        <v>4</v>
      </c>
      <c r="G187">
        <f t="shared" si="83"/>
        <v>5760</v>
      </c>
      <c r="H187">
        <v>4</v>
      </c>
      <c r="K187">
        <f t="shared" si="74"/>
        <v>5760</v>
      </c>
      <c r="L187">
        <f t="shared" si="75"/>
        <v>480</v>
      </c>
      <c r="M187">
        <f t="shared" si="79"/>
        <v>40</v>
      </c>
      <c r="N187">
        <f t="shared" si="84"/>
        <v>4</v>
      </c>
      <c r="O187">
        <f t="shared" si="85"/>
        <v>5760</v>
      </c>
      <c r="P187">
        <v>4</v>
      </c>
    </row>
    <row r="188" spans="1:16" x14ac:dyDescent="0.3">
      <c r="D188">
        <f t="shared" si="72"/>
        <v>960</v>
      </c>
      <c r="E188">
        <f t="shared" si="78"/>
        <v>80</v>
      </c>
      <c r="F188">
        <f t="shared" si="82"/>
        <v>8</v>
      </c>
      <c r="G188">
        <f t="shared" si="83"/>
        <v>11520</v>
      </c>
      <c r="H188">
        <v>8</v>
      </c>
      <c r="L188">
        <f t="shared" si="75"/>
        <v>960</v>
      </c>
      <c r="M188">
        <f t="shared" si="79"/>
        <v>80</v>
      </c>
      <c r="N188">
        <f t="shared" si="84"/>
        <v>8</v>
      </c>
      <c r="O188">
        <f t="shared" si="85"/>
        <v>11520</v>
      </c>
      <c r="P188">
        <v>8</v>
      </c>
    </row>
    <row r="189" spans="1:16" x14ac:dyDescent="0.3">
      <c r="A189">
        <f>240*12</f>
        <v>2880</v>
      </c>
      <c r="D189">
        <f t="shared" si="72"/>
        <v>1440</v>
      </c>
      <c r="E189">
        <f>G189/$E$170</f>
        <v>120</v>
      </c>
      <c r="F189">
        <f t="shared" si="82"/>
        <v>12</v>
      </c>
      <c r="G189">
        <f t="shared" si="83"/>
        <v>17280</v>
      </c>
      <c r="H189">
        <v>12</v>
      </c>
      <c r="L189">
        <f t="shared" si="75"/>
        <v>1440</v>
      </c>
      <c r="M189">
        <f>O189/$E$170</f>
        <v>120</v>
      </c>
      <c r="N189">
        <f t="shared" si="84"/>
        <v>12</v>
      </c>
      <c r="O189">
        <f t="shared" si="85"/>
        <v>17280</v>
      </c>
      <c r="P189">
        <v>12</v>
      </c>
    </row>
    <row r="190" spans="1:16" x14ac:dyDescent="0.3">
      <c r="D190">
        <f t="shared" si="72"/>
        <v>720</v>
      </c>
      <c r="E190">
        <f t="shared" si="78"/>
        <v>60</v>
      </c>
      <c r="F190">
        <f t="shared" si="82"/>
        <v>6</v>
      </c>
      <c r="G190">
        <f t="shared" si="83"/>
        <v>8640</v>
      </c>
      <c r="H190">
        <v>6</v>
      </c>
      <c r="L190">
        <f t="shared" si="75"/>
        <v>720</v>
      </c>
      <c r="M190">
        <f t="shared" ref="M190:M201" si="86">O190/$E$170</f>
        <v>60</v>
      </c>
      <c r="N190">
        <f t="shared" si="84"/>
        <v>6</v>
      </c>
      <c r="O190">
        <f t="shared" si="85"/>
        <v>8640</v>
      </c>
      <c r="P190">
        <v>6</v>
      </c>
    </row>
    <row r="191" spans="1:16" x14ac:dyDescent="0.3">
      <c r="D191">
        <f t="shared" ref="D191:D194" si="87">G191/$D$170</f>
        <v>1560</v>
      </c>
      <c r="E191">
        <f t="shared" si="78"/>
        <v>130</v>
      </c>
      <c r="F191">
        <f t="shared" si="82"/>
        <v>13</v>
      </c>
      <c r="G191">
        <f t="shared" si="83"/>
        <v>18720</v>
      </c>
      <c r="H191">
        <v>13</v>
      </c>
      <c r="L191">
        <f t="shared" ref="L191:L194" si="88">O191/$D$170</f>
        <v>1560</v>
      </c>
      <c r="M191">
        <f t="shared" si="86"/>
        <v>130</v>
      </c>
      <c r="N191">
        <f t="shared" si="84"/>
        <v>13</v>
      </c>
      <c r="O191">
        <f t="shared" si="85"/>
        <v>18720</v>
      </c>
      <c r="P191">
        <v>13</v>
      </c>
    </row>
    <row r="192" spans="1:16" x14ac:dyDescent="0.3">
      <c r="D192">
        <f t="shared" si="87"/>
        <v>1440</v>
      </c>
      <c r="E192">
        <f t="shared" si="78"/>
        <v>120</v>
      </c>
      <c r="F192">
        <f t="shared" si="82"/>
        <v>12</v>
      </c>
      <c r="G192">
        <f>G185*12</f>
        <v>17280</v>
      </c>
      <c r="H192" s="43">
        <v>1</v>
      </c>
      <c r="J192">
        <f>12*760/1380</f>
        <v>6.6086956521739131</v>
      </c>
      <c r="L192">
        <f t="shared" si="88"/>
        <v>1440</v>
      </c>
      <c r="M192">
        <f t="shared" si="86"/>
        <v>120</v>
      </c>
      <c r="N192">
        <f t="shared" si="84"/>
        <v>12</v>
      </c>
      <c r="O192">
        <f>O185*12</f>
        <v>17280</v>
      </c>
      <c r="P192" s="43">
        <v>1</v>
      </c>
    </row>
    <row r="193" spans="4:16" x14ac:dyDescent="0.3">
      <c r="D193">
        <f t="shared" si="87"/>
        <v>2880</v>
      </c>
      <c r="E193">
        <f t="shared" si="78"/>
        <v>240</v>
      </c>
      <c r="F193">
        <f t="shared" si="82"/>
        <v>24</v>
      </c>
      <c r="G193">
        <f t="shared" ref="G193:G198" si="89">$G$192*H193</f>
        <v>34560</v>
      </c>
      <c r="H193">
        <v>2</v>
      </c>
      <c r="L193">
        <f t="shared" si="88"/>
        <v>2880</v>
      </c>
      <c r="M193">
        <f t="shared" si="86"/>
        <v>240</v>
      </c>
      <c r="N193">
        <f t="shared" si="84"/>
        <v>24</v>
      </c>
      <c r="O193">
        <f t="shared" ref="O193:O198" si="90">$G$192*P193</f>
        <v>34560</v>
      </c>
      <c r="P193">
        <v>2</v>
      </c>
    </row>
    <row r="194" spans="4:16" x14ac:dyDescent="0.3">
      <c r="D194">
        <f t="shared" si="87"/>
        <v>5760</v>
      </c>
      <c r="E194">
        <f t="shared" si="78"/>
        <v>480</v>
      </c>
      <c r="F194">
        <f t="shared" si="82"/>
        <v>48</v>
      </c>
      <c r="G194">
        <f t="shared" si="89"/>
        <v>69120</v>
      </c>
      <c r="H194">
        <v>4</v>
      </c>
      <c r="L194">
        <f t="shared" si="88"/>
        <v>5760</v>
      </c>
      <c r="M194">
        <f t="shared" si="86"/>
        <v>480</v>
      </c>
      <c r="N194">
        <f t="shared" si="84"/>
        <v>48</v>
      </c>
      <c r="O194">
        <f t="shared" si="90"/>
        <v>69120</v>
      </c>
      <c r="P194">
        <v>4</v>
      </c>
    </row>
    <row r="195" spans="4:16" x14ac:dyDescent="0.3">
      <c r="E195">
        <f t="shared" si="78"/>
        <v>960</v>
      </c>
      <c r="F195">
        <f t="shared" si="82"/>
        <v>96</v>
      </c>
      <c r="G195">
        <f t="shared" si="89"/>
        <v>138240</v>
      </c>
      <c r="H195">
        <v>8</v>
      </c>
      <c r="M195">
        <f t="shared" si="86"/>
        <v>960</v>
      </c>
      <c r="N195">
        <f t="shared" si="84"/>
        <v>96</v>
      </c>
      <c r="O195">
        <f t="shared" si="90"/>
        <v>138240</v>
      </c>
      <c r="P195">
        <v>8</v>
      </c>
    </row>
    <row r="196" spans="4:16" x14ac:dyDescent="0.3">
      <c r="E196">
        <f t="shared" si="78"/>
        <v>1440</v>
      </c>
      <c r="F196">
        <f t="shared" si="82"/>
        <v>144</v>
      </c>
      <c r="G196">
        <f t="shared" si="89"/>
        <v>207360</v>
      </c>
      <c r="H196">
        <v>12</v>
      </c>
      <c r="M196">
        <f t="shared" si="86"/>
        <v>1440</v>
      </c>
      <c r="N196">
        <f t="shared" si="84"/>
        <v>144</v>
      </c>
      <c r="O196">
        <f t="shared" si="90"/>
        <v>207360</v>
      </c>
      <c r="P196">
        <v>12</v>
      </c>
    </row>
    <row r="197" spans="4:16" x14ac:dyDescent="0.3">
      <c r="E197">
        <f t="shared" si="78"/>
        <v>720</v>
      </c>
      <c r="F197">
        <f t="shared" si="82"/>
        <v>72</v>
      </c>
      <c r="G197">
        <f t="shared" si="89"/>
        <v>103680</v>
      </c>
      <c r="H197">
        <v>6</v>
      </c>
      <c r="M197">
        <f t="shared" si="86"/>
        <v>720</v>
      </c>
      <c r="N197">
        <f t="shared" si="84"/>
        <v>72</v>
      </c>
      <c r="O197">
        <f t="shared" si="90"/>
        <v>103680</v>
      </c>
      <c r="P197">
        <v>6</v>
      </c>
    </row>
    <row r="198" spans="4:16" x14ac:dyDescent="0.3">
      <c r="E198">
        <f t="shared" si="78"/>
        <v>1560</v>
      </c>
      <c r="F198">
        <f t="shared" si="82"/>
        <v>156</v>
      </c>
      <c r="G198">
        <f t="shared" si="89"/>
        <v>224640</v>
      </c>
      <c r="H198">
        <v>13</v>
      </c>
      <c r="M198">
        <f t="shared" si="86"/>
        <v>1560</v>
      </c>
      <c r="N198">
        <f t="shared" si="84"/>
        <v>156</v>
      </c>
      <c r="O198">
        <f t="shared" si="90"/>
        <v>224640</v>
      </c>
      <c r="P198">
        <v>13</v>
      </c>
    </row>
    <row r="199" spans="4:16" x14ac:dyDescent="0.3">
      <c r="E199">
        <f t="shared" si="78"/>
        <v>1440</v>
      </c>
      <c r="F199">
        <f t="shared" si="82"/>
        <v>144</v>
      </c>
      <c r="G199">
        <f>G192*12</f>
        <v>207360</v>
      </c>
      <c r="H199" s="44">
        <v>1</v>
      </c>
      <c r="M199">
        <f t="shared" si="86"/>
        <v>1440</v>
      </c>
      <c r="N199">
        <f t="shared" si="84"/>
        <v>144</v>
      </c>
      <c r="O199">
        <f>O192*12</f>
        <v>207360</v>
      </c>
      <c r="P199" s="44">
        <v>1</v>
      </c>
    </row>
    <row r="200" spans="4:16" x14ac:dyDescent="0.3">
      <c r="E200">
        <f t="shared" si="78"/>
        <v>2880</v>
      </c>
      <c r="F200">
        <f t="shared" si="82"/>
        <v>288</v>
      </c>
      <c r="G200">
        <f t="shared" ref="G200:G205" si="91">$G$199*H200</f>
        <v>414720</v>
      </c>
      <c r="H200">
        <v>2</v>
      </c>
      <c r="M200">
        <f t="shared" si="86"/>
        <v>2880</v>
      </c>
      <c r="N200">
        <f t="shared" si="84"/>
        <v>288</v>
      </c>
      <c r="O200">
        <f t="shared" ref="O200:O205" si="92">$G$199*P200</f>
        <v>414720</v>
      </c>
      <c r="P200">
        <v>2</v>
      </c>
    </row>
    <row r="201" spans="4:16" x14ac:dyDescent="0.3">
      <c r="E201">
        <f t="shared" si="78"/>
        <v>5760</v>
      </c>
      <c r="F201">
        <f t="shared" si="82"/>
        <v>576</v>
      </c>
      <c r="G201">
        <f t="shared" si="91"/>
        <v>829440</v>
      </c>
      <c r="H201">
        <v>4</v>
      </c>
      <c r="M201">
        <f t="shared" si="86"/>
        <v>5760</v>
      </c>
      <c r="N201">
        <f t="shared" si="84"/>
        <v>576</v>
      </c>
      <c r="O201">
        <f t="shared" si="92"/>
        <v>829440</v>
      </c>
      <c r="P201">
        <v>4</v>
      </c>
    </row>
    <row r="202" spans="4:16" x14ac:dyDescent="0.3">
      <c r="F202">
        <f t="shared" si="82"/>
        <v>1152</v>
      </c>
      <c r="G202">
        <f t="shared" si="91"/>
        <v>1658880</v>
      </c>
      <c r="H202">
        <v>8</v>
      </c>
      <c r="N202">
        <f t="shared" si="84"/>
        <v>1152</v>
      </c>
      <c r="O202">
        <f t="shared" si="92"/>
        <v>1658880</v>
      </c>
      <c r="P202">
        <v>8</v>
      </c>
    </row>
    <row r="203" spans="4:16" x14ac:dyDescent="0.3">
      <c r="F203">
        <f t="shared" si="82"/>
        <v>1728</v>
      </c>
      <c r="G203">
        <f t="shared" si="91"/>
        <v>2488320</v>
      </c>
      <c r="H203">
        <v>12</v>
      </c>
      <c r="N203">
        <f t="shared" si="84"/>
        <v>1728</v>
      </c>
      <c r="O203">
        <f t="shared" si="92"/>
        <v>2488320</v>
      </c>
      <c r="P203">
        <v>12</v>
      </c>
    </row>
    <row r="204" spans="4:16" x14ac:dyDescent="0.3">
      <c r="F204">
        <f t="shared" si="82"/>
        <v>864</v>
      </c>
      <c r="G204">
        <f t="shared" si="91"/>
        <v>1244160</v>
      </c>
      <c r="H204">
        <v>6</v>
      </c>
      <c r="N204">
        <f t="shared" si="84"/>
        <v>864</v>
      </c>
      <c r="O204">
        <f t="shared" si="92"/>
        <v>1244160</v>
      </c>
      <c r="P204">
        <v>6</v>
      </c>
    </row>
    <row r="205" spans="4:16" x14ac:dyDescent="0.3">
      <c r="F205">
        <f t="shared" si="82"/>
        <v>1872</v>
      </c>
      <c r="G205">
        <f t="shared" si="91"/>
        <v>2695680</v>
      </c>
      <c r="H205">
        <v>13</v>
      </c>
      <c r="N205">
        <f t="shared" si="84"/>
        <v>1872</v>
      </c>
      <c r="O205">
        <f t="shared" si="92"/>
        <v>2695680</v>
      </c>
      <c r="P205">
        <v>13</v>
      </c>
    </row>
    <row r="211" spans="2:41" s="75" customFormat="1" x14ac:dyDescent="0.3">
      <c r="B211" s="76"/>
      <c r="E211" s="77" t="s">
        <v>16</v>
      </c>
      <c r="F211" s="77"/>
      <c r="G211" s="77" t="s">
        <v>2</v>
      </c>
      <c r="H211" s="77" t="s">
        <v>15</v>
      </c>
      <c r="J211" s="76"/>
      <c r="K211" s="76"/>
      <c r="L211" s="76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  <c r="AK211" s="77"/>
      <c r="AL211" s="77"/>
      <c r="AM211" s="77"/>
      <c r="AN211" s="77"/>
      <c r="AO211" s="77"/>
    </row>
    <row r="212" spans="2:41" x14ac:dyDescent="0.3">
      <c r="E212" s="2">
        <f>(365/7*5)-(15/7*5)</f>
        <v>250</v>
      </c>
      <c r="F212" s="2">
        <f>365/7</f>
        <v>52.142857142857146</v>
      </c>
      <c r="G212" s="2">
        <f>E212/12</f>
        <v>20.833333333333332</v>
      </c>
      <c r="H212" s="2">
        <f>E212/F212</f>
        <v>4.7945205479452051</v>
      </c>
      <c r="J212">
        <f>B215</f>
        <v>1.618034</v>
      </c>
      <c r="K212">
        <f>J212*J212</f>
        <v>2.6180340251559997</v>
      </c>
      <c r="L212" s="4">
        <f>K212*J212</f>
        <v>4.2360680658592624</v>
      </c>
      <c r="M212">
        <f>L212*J212</f>
        <v>6.854102156874526</v>
      </c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</row>
    <row r="213" spans="2:41" x14ac:dyDescent="0.3">
      <c r="E213" s="2"/>
      <c r="F213" s="2"/>
      <c r="G213" s="2"/>
      <c r="H213" s="2"/>
      <c r="I213">
        <v>1</v>
      </c>
      <c r="J213">
        <f>I213/J212</f>
        <v>0.61803398445273705</v>
      </c>
      <c r="K213">
        <f>I213/K212</f>
        <v>0.38196600593852609</v>
      </c>
      <c r="L213">
        <f>I213/L212</f>
        <v>0.23606797257568515</v>
      </c>
      <c r="M213">
        <f>I213/M212</f>
        <v>0.14589802969263016</v>
      </c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</row>
    <row r="214" spans="2:41" x14ac:dyDescent="0.3">
      <c r="I214">
        <v>1</v>
      </c>
      <c r="J214">
        <f>1-J212/10</f>
        <v>0.83819660000000007</v>
      </c>
      <c r="K214">
        <f>1-K212/10</f>
        <v>0.73819659748440003</v>
      </c>
      <c r="L214">
        <f>1-L212/10</f>
        <v>0.5763931934140738</v>
      </c>
      <c r="M214">
        <f>1-M212/10</f>
        <v>0.31458978431254736</v>
      </c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</row>
    <row r="215" spans="2:41" s="26" customFormat="1" x14ac:dyDescent="0.3">
      <c r="B215" s="28">
        <v>1.618034</v>
      </c>
      <c r="H215" s="28">
        <v>1.6180000000000001</v>
      </c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</row>
    <row r="216" spans="2:41" x14ac:dyDescent="0.3">
      <c r="B216" t="s">
        <v>134</v>
      </c>
      <c r="C216" t="s">
        <v>357</v>
      </c>
      <c r="D216" t="s">
        <v>358</v>
      </c>
      <c r="E216" t="s">
        <v>359</v>
      </c>
      <c r="F216" t="s">
        <v>360</v>
      </c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</row>
    <row r="217" spans="2:41" x14ac:dyDescent="0.3">
      <c r="B217" t="s">
        <v>134</v>
      </c>
      <c r="D217" t="s">
        <v>361</v>
      </c>
      <c r="F217" t="s">
        <v>362</v>
      </c>
      <c r="H217">
        <v>36</v>
      </c>
      <c r="J217" t="s">
        <v>363</v>
      </c>
      <c r="K217" t="s">
        <v>364</v>
      </c>
      <c r="L217" t="s">
        <v>365</v>
      </c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</row>
    <row r="218" spans="2:41" s="26" customFormat="1" x14ac:dyDescent="0.3">
      <c r="B218" s="28"/>
      <c r="F218" s="27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</row>
    <row r="219" spans="2:41" x14ac:dyDescent="0.3">
      <c r="M219" s="1"/>
      <c r="N219" s="1"/>
      <c r="O219" s="8"/>
      <c r="P219" s="8"/>
      <c r="Q219" s="8"/>
      <c r="R219" s="8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</row>
    <row r="220" spans="2:41" x14ac:dyDescent="0.3">
      <c r="B220" s="2">
        <v>30</v>
      </c>
      <c r="C220" s="2">
        <v>180</v>
      </c>
      <c r="D220" s="2">
        <v>1080</v>
      </c>
      <c r="E220" s="2">
        <v>10</v>
      </c>
      <c r="F220" s="2">
        <v>100</v>
      </c>
      <c r="G220" s="58">
        <v>1000</v>
      </c>
      <c r="H220" s="6"/>
      <c r="I220" t="s">
        <v>175</v>
      </c>
      <c r="N220" s="1"/>
      <c r="O220" s="8"/>
      <c r="P220" s="8"/>
      <c r="Q220" s="8"/>
      <c r="R220" s="8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</row>
    <row r="221" spans="2:41" x14ac:dyDescent="0.3">
      <c r="B221" s="20">
        <f t="shared" ref="B221:B244" si="93">I221/$B$220</f>
        <v>11.666666666666666</v>
      </c>
      <c r="C221" s="20">
        <f t="shared" ref="C221:C244" si="94">I221/$C$220</f>
        <v>1.9444444444444444</v>
      </c>
      <c r="D221" s="20">
        <f t="shared" ref="D221:D244" si="95">I221/$D$220</f>
        <v>0.32407407407407407</v>
      </c>
      <c r="E221" s="20">
        <f t="shared" ref="E221:E244" si="96">I221/$E$220</f>
        <v>35</v>
      </c>
      <c r="F221" s="20">
        <f t="shared" ref="F221:F244" si="97">I221/$F$220</f>
        <v>3.5</v>
      </c>
      <c r="G221" s="20">
        <f t="shared" ref="G221:G244" si="98">I221/$G$220</f>
        <v>0.35</v>
      </c>
      <c r="H221" s="30">
        <v>1</v>
      </c>
      <c r="I221" s="20">
        <f>I224/6</f>
        <v>350</v>
      </c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</row>
    <row r="222" spans="2:41" x14ac:dyDescent="0.3">
      <c r="B222" s="20">
        <f t="shared" si="93"/>
        <v>23.333333333333332</v>
      </c>
      <c r="C222" s="20">
        <f t="shared" si="94"/>
        <v>3.8888888888888888</v>
      </c>
      <c r="D222" s="20">
        <f t="shared" si="95"/>
        <v>0.64814814814814814</v>
      </c>
      <c r="E222" s="20">
        <f t="shared" si="96"/>
        <v>70</v>
      </c>
      <c r="F222" s="20">
        <f t="shared" si="97"/>
        <v>7</v>
      </c>
      <c r="G222" s="20">
        <f t="shared" si="98"/>
        <v>0.7</v>
      </c>
      <c r="H222" s="20">
        <v>2</v>
      </c>
      <c r="I222" s="20">
        <f>I224/3</f>
        <v>700</v>
      </c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</row>
    <row r="223" spans="2:41" x14ac:dyDescent="0.3">
      <c r="B223" s="20">
        <f t="shared" si="93"/>
        <v>46.666666666666664</v>
      </c>
      <c r="C223" s="20">
        <f t="shared" si="94"/>
        <v>7.7777777777777777</v>
      </c>
      <c r="D223" s="20">
        <f t="shared" si="95"/>
        <v>1.2962962962962963</v>
      </c>
      <c r="E223" s="20">
        <f t="shared" si="96"/>
        <v>140</v>
      </c>
      <c r="F223" s="20">
        <f t="shared" si="97"/>
        <v>14</v>
      </c>
      <c r="G223" s="20">
        <f t="shared" si="98"/>
        <v>1.4</v>
      </c>
      <c r="H223" s="20">
        <v>4</v>
      </c>
      <c r="I223" s="20">
        <f>I224/3*2</f>
        <v>1400</v>
      </c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</row>
    <row r="224" spans="2:41" x14ac:dyDescent="0.3">
      <c r="B224" s="20">
        <f t="shared" si="93"/>
        <v>70</v>
      </c>
      <c r="C224" s="20">
        <f t="shared" si="94"/>
        <v>11.666666666666666</v>
      </c>
      <c r="D224" s="20">
        <f t="shared" si="95"/>
        <v>1.9444444444444444</v>
      </c>
      <c r="E224" s="20">
        <f t="shared" si="96"/>
        <v>210</v>
      </c>
      <c r="F224" s="20">
        <f t="shared" si="97"/>
        <v>21</v>
      </c>
      <c r="G224" s="20">
        <f t="shared" si="98"/>
        <v>2.1</v>
      </c>
      <c r="H224" s="20">
        <v>6</v>
      </c>
      <c r="I224" s="20">
        <f>I230/6</f>
        <v>2100</v>
      </c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</row>
    <row r="225" spans="2:64" x14ac:dyDescent="0.3">
      <c r="B225" s="20">
        <f t="shared" si="93"/>
        <v>140</v>
      </c>
      <c r="C225" s="20">
        <f t="shared" si="94"/>
        <v>23.333333333333332</v>
      </c>
      <c r="D225" s="20">
        <f t="shared" si="95"/>
        <v>3.8888888888888888</v>
      </c>
      <c r="E225" s="20">
        <f t="shared" si="96"/>
        <v>420</v>
      </c>
      <c r="F225" s="20">
        <f t="shared" si="97"/>
        <v>42</v>
      </c>
      <c r="G225" s="20">
        <f t="shared" si="98"/>
        <v>4.2</v>
      </c>
      <c r="H225" s="20">
        <v>12</v>
      </c>
      <c r="I225" s="20">
        <f>I224*2</f>
        <v>4200</v>
      </c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</row>
    <row r="226" spans="2:64" x14ac:dyDescent="0.3">
      <c r="B226" s="20">
        <f t="shared" si="93"/>
        <v>210</v>
      </c>
      <c r="C226" s="20">
        <f t="shared" si="94"/>
        <v>35</v>
      </c>
      <c r="D226" s="20">
        <f t="shared" si="95"/>
        <v>5.833333333333333</v>
      </c>
      <c r="E226" s="20">
        <f t="shared" si="96"/>
        <v>630</v>
      </c>
      <c r="F226" s="20">
        <f t="shared" si="97"/>
        <v>63</v>
      </c>
      <c r="G226" s="20">
        <f t="shared" si="98"/>
        <v>6.3</v>
      </c>
      <c r="H226" s="20">
        <v>18</v>
      </c>
      <c r="I226" s="20">
        <f>I224*3</f>
        <v>6300</v>
      </c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</row>
    <row r="227" spans="2:64" x14ac:dyDescent="0.3">
      <c r="B227" s="59">
        <f t="shared" si="93"/>
        <v>70</v>
      </c>
      <c r="C227" s="20">
        <f t="shared" si="94"/>
        <v>11.666666666666666</v>
      </c>
      <c r="D227" s="20">
        <f t="shared" si="95"/>
        <v>1.9444444444444444</v>
      </c>
      <c r="E227" s="59">
        <f t="shared" si="96"/>
        <v>210</v>
      </c>
      <c r="F227" s="20">
        <f t="shared" si="97"/>
        <v>21</v>
      </c>
      <c r="G227" s="20">
        <f t="shared" si="98"/>
        <v>2.1</v>
      </c>
      <c r="H227" s="30">
        <v>1</v>
      </c>
      <c r="I227" s="20">
        <f>I230/6</f>
        <v>2100</v>
      </c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</row>
    <row r="228" spans="2:64" x14ac:dyDescent="0.3">
      <c r="B228" s="20">
        <f t="shared" si="93"/>
        <v>140</v>
      </c>
      <c r="C228" s="20">
        <f t="shared" si="94"/>
        <v>23.333333333333332</v>
      </c>
      <c r="D228" s="20">
        <f t="shared" si="95"/>
        <v>3.8888888888888888</v>
      </c>
      <c r="E228" s="20">
        <f t="shared" si="96"/>
        <v>420</v>
      </c>
      <c r="F228" s="20">
        <f t="shared" si="97"/>
        <v>42</v>
      </c>
      <c r="G228" s="20">
        <f t="shared" si="98"/>
        <v>4.2</v>
      </c>
      <c r="H228" s="20">
        <v>2</v>
      </c>
      <c r="I228" s="20">
        <f>I230/3</f>
        <v>4200</v>
      </c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</row>
    <row r="229" spans="2:64" x14ac:dyDescent="0.3">
      <c r="B229" s="20">
        <f t="shared" si="93"/>
        <v>280</v>
      </c>
      <c r="C229" s="20">
        <f t="shared" si="94"/>
        <v>46.666666666666664</v>
      </c>
      <c r="D229" s="20">
        <f t="shared" si="95"/>
        <v>7.7777777777777777</v>
      </c>
      <c r="E229" s="20">
        <f t="shared" si="96"/>
        <v>840</v>
      </c>
      <c r="F229" s="20">
        <f t="shared" si="97"/>
        <v>84</v>
      </c>
      <c r="G229" s="20">
        <f t="shared" si="98"/>
        <v>8.4</v>
      </c>
      <c r="H229" s="20">
        <v>4</v>
      </c>
      <c r="I229" s="20">
        <f>I230/3*2</f>
        <v>8400</v>
      </c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</row>
    <row r="230" spans="2:64" x14ac:dyDescent="0.3">
      <c r="B230" s="59">
        <f t="shared" si="93"/>
        <v>420</v>
      </c>
      <c r="C230" s="20">
        <f t="shared" si="94"/>
        <v>70</v>
      </c>
      <c r="D230" s="20">
        <f t="shared" si="95"/>
        <v>11.666666666666666</v>
      </c>
      <c r="E230" s="59">
        <f t="shared" si="96"/>
        <v>1260</v>
      </c>
      <c r="F230" s="20">
        <f t="shared" si="97"/>
        <v>126</v>
      </c>
      <c r="G230" s="20">
        <f t="shared" si="98"/>
        <v>12.6</v>
      </c>
      <c r="H230" s="20">
        <v>6</v>
      </c>
      <c r="I230" s="20">
        <f>I236/6</f>
        <v>12600</v>
      </c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</row>
    <row r="231" spans="2:64" x14ac:dyDescent="0.3">
      <c r="B231" s="20">
        <f t="shared" si="93"/>
        <v>840</v>
      </c>
      <c r="C231" s="20">
        <f t="shared" si="94"/>
        <v>140</v>
      </c>
      <c r="D231" s="20">
        <f t="shared" si="95"/>
        <v>23.333333333333332</v>
      </c>
      <c r="E231" s="20">
        <f t="shared" si="96"/>
        <v>2520</v>
      </c>
      <c r="F231" s="20">
        <f t="shared" si="97"/>
        <v>252</v>
      </c>
      <c r="G231" s="20">
        <f t="shared" si="98"/>
        <v>25.2</v>
      </c>
      <c r="H231" s="20">
        <v>12</v>
      </c>
      <c r="I231" s="20">
        <f>I230*2</f>
        <v>25200</v>
      </c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</row>
    <row r="232" spans="2:64" x14ac:dyDescent="0.3">
      <c r="B232" s="20">
        <f t="shared" si="93"/>
        <v>1260</v>
      </c>
      <c r="C232" s="20">
        <f t="shared" si="94"/>
        <v>210</v>
      </c>
      <c r="D232" s="20">
        <f t="shared" si="95"/>
        <v>35</v>
      </c>
      <c r="E232" s="20">
        <f t="shared" si="96"/>
        <v>3780</v>
      </c>
      <c r="F232" s="20">
        <f t="shared" si="97"/>
        <v>378</v>
      </c>
      <c r="G232" s="20">
        <f t="shared" si="98"/>
        <v>37.799999999999997</v>
      </c>
      <c r="H232" s="20">
        <v>18</v>
      </c>
      <c r="I232" s="20">
        <f>I230*3</f>
        <v>37800</v>
      </c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</row>
    <row r="233" spans="2:64" x14ac:dyDescent="0.3">
      <c r="B233" s="20">
        <f t="shared" si="93"/>
        <v>420</v>
      </c>
      <c r="C233" s="59">
        <f t="shared" si="94"/>
        <v>70</v>
      </c>
      <c r="D233" s="20">
        <f t="shared" si="95"/>
        <v>11.666666666666666</v>
      </c>
      <c r="E233" s="20">
        <f t="shared" si="96"/>
        <v>1260</v>
      </c>
      <c r="F233" s="59">
        <f t="shared" si="97"/>
        <v>126</v>
      </c>
      <c r="G233" s="20">
        <f t="shared" si="98"/>
        <v>12.6</v>
      </c>
      <c r="H233" s="30">
        <v>1</v>
      </c>
      <c r="I233" s="20">
        <f>I230</f>
        <v>12600</v>
      </c>
      <c r="K233">
        <v>105</v>
      </c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</row>
    <row r="234" spans="2:64" x14ac:dyDescent="0.3">
      <c r="B234" s="20">
        <f t="shared" si="93"/>
        <v>840</v>
      </c>
      <c r="C234" s="20">
        <f t="shared" si="94"/>
        <v>140</v>
      </c>
      <c r="D234" s="20">
        <f t="shared" si="95"/>
        <v>23.333333333333332</v>
      </c>
      <c r="E234" s="20">
        <f t="shared" si="96"/>
        <v>2520</v>
      </c>
      <c r="F234" s="20">
        <f t="shared" si="97"/>
        <v>252</v>
      </c>
      <c r="G234" s="20">
        <f t="shared" si="98"/>
        <v>25.2</v>
      </c>
      <c r="H234" s="20">
        <v>2</v>
      </c>
      <c r="I234" s="20">
        <f>I236/3</f>
        <v>25200</v>
      </c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</row>
    <row r="235" spans="2:64" x14ac:dyDescent="0.3">
      <c r="B235" s="20">
        <f t="shared" si="93"/>
        <v>1680</v>
      </c>
      <c r="C235" s="20">
        <f t="shared" si="94"/>
        <v>280</v>
      </c>
      <c r="D235" s="20">
        <f t="shared" si="95"/>
        <v>46.666666666666664</v>
      </c>
      <c r="E235" s="20">
        <f t="shared" si="96"/>
        <v>5040</v>
      </c>
      <c r="F235" s="20">
        <f t="shared" si="97"/>
        <v>504</v>
      </c>
      <c r="G235" s="20">
        <f t="shared" si="98"/>
        <v>50.4</v>
      </c>
      <c r="H235" s="20">
        <v>4</v>
      </c>
      <c r="I235" s="20">
        <f>I236/3*2</f>
        <v>50400</v>
      </c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</row>
    <row r="236" spans="2:64" x14ac:dyDescent="0.3">
      <c r="B236" s="20">
        <f t="shared" si="93"/>
        <v>2520</v>
      </c>
      <c r="C236" s="59">
        <f t="shared" si="94"/>
        <v>420</v>
      </c>
      <c r="D236" s="20">
        <f t="shared" si="95"/>
        <v>70</v>
      </c>
      <c r="E236" s="20">
        <f t="shared" si="96"/>
        <v>7560</v>
      </c>
      <c r="F236" s="59">
        <f t="shared" si="97"/>
        <v>756</v>
      </c>
      <c r="G236" s="20">
        <f t="shared" si="98"/>
        <v>75.599999999999994</v>
      </c>
      <c r="H236" s="20">
        <v>6</v>
      </c>
      <c r="I236" s="20">
        <f>I242/6</f>
        <v>75600</v>
      </c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</row>
    <row r="237" spans="2:64" x14ac:dyDescent="0.3">
      <c r="B237" s="20">
        <f t="shared" si="93"/>
        <v>5040</v>
      </c>
      <c r="C237" s="20">
        <f t="shared" si="94"/>
        <v>840</v>
      </c>
      <c r="D237" s="20">
        <f t="shared" si="95"/>
        <v>140</v>
      </c>
      <c r="E237" s="20">
        <f t="shared" si="96"/>
        <v>15120</v>
      </c>
      <c r="F237" s="20">
        <f t="shared" si="97"/>
        <v>1512</v>
      </c>
      <c r="G237" s="20">
        <f t="shared" si="98"/>
        <v>151.19999999999999</v>
      </c>
      <c r="H237" s="20">
        <v>12</v>
      </c>
      <c r="I237" s="20">
        <f>I236*2</f>
        <v>151200</v>
      </c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</row>
    <row r="238" spans="2:64" x14ac:dyDescent="0.3">
      <c r="B238" s="20">
        <f t="shared" si="93"/>
        <v>7560</v>
      </c>
      <c r="C238" s="20">
        <f t="shared" si="94"/>
        <v>1260</v>
      </c>
      <c r="D238" s="20">
        <f t="shared" si="95"/>
        <v>210</v>
      </c>
      <c r="E238" s="20">
        <f t="shared" si="96"/>
        <v>22680</v>
      </c>
      <c r="F238" s="20">
        <f t="shared" si="97"/>
        <v>2268</v>
      </c>
      <c r="G238" s="20">
        <f t="shared" si="98"/>
        <v>226.8</v>
      </c>
      <c r="H238" s="20">
        <v>18</v>
      </c>
      <c r="I238" s="20">
        <f>I236*3</f>
        <v>226800</v>
      </c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</row>
    <row r="239" spans="2:64" x14ac:dyDescent="0.3">
      <c r="B239" s="20">
        <f t="shared" si="93"/>
        <v>2520</v>
      </c>
      <c r="C239" s="20">
        <f t="shared" si="94"/>
        <v>420</v>
      </c>
      <c r="D239" s="59">
        <f t="shared" si="95"/>
        <v>70</v>
      </c>
      <c r="E239" s="20">
        <f t="shared" si="96"/>
        <v>7560</v>
      </c>
      <c r="F239" s="20">
        <f t="shared" si="97"/>
        <v>756</v>
      </c>
      <c r="G239" s="59">
        <f t="shared" si="98"/>
        <v>75.599999999999994</v>
      </c>
      <c r="H239" s="30">
        <v>1</v>
      </c>
      <c r="I239" s="20">
        <f>I236</f>
        <v>75600</v>
      </c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X239" s="7"/>
      <c r="AY239" s="7"/>
      <c r="AZ239" s="7"/>
      <c r="BA239" s="7"/>
      <c r="BJ239" s="7"/>
      <c r="BK239" s="7"/>
      <c r="BL239" s="7"/>
    </row>
    <row r="240" spans="2:64" x14ac:dyDescent="0.3">
      <c r="B240" s="20">
        <f t="shared" si="93"/>
        <v>5040</v>
      </c>
      <c r="C240" s="20">
        <f t="shared" si="94"/>
        <v>840</v>
      </c>
      <c r="D240" s="20">
        <f t="shared" si="95"/>
        <v>140</v>
      </c>
      <c r="E240" s="20">
        <f t="shared" si="96"/>
        <v>15120</v>
      </c>
      <c r="F240" s="20">
        <f t="shared" si="97"/>
        <v>1512</v>
      </c>
      <c r="G240" s="20">
        <f t="shared" si="98"/>
        <v>151.19999999999999</v>
      </c>
      <c r="H240" s="20">
        <v>2</v>
      </c>
      <c r="I240" s="20">
        <f>I242/3</f>
        <v>151200</v>
      </c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X240" s="7"/>
      <c r="AY240" s="7"/>
      <c r="AZ240" s="7"/>
      <c r="BA240" s="7"/>
      <c r="BJ240" s="7"/>
      <c r="BK240" s="7"/>
      <c r="BL240" s="7"/>
    </row>
    <row r="241" spans="2:64" x14ac:dyDescent="0.3">
      <c r="B241" s="20">
        <f t="shared" si="93"/>
        <v>10080</v>
      </c>
      <c r="C241" s="20">
        <f t="shared" si="94"/>
        <v>1680</v>
      </c>
      <c r="D241" s="20">
        <f t="shared" si="95"/>
        <v>280</v>
      </c>
      <c r="E241" s="20">
        <f t="shared" si="96"/>
        <v>30240</v>
      </c>
      <c r="F241" s="20">
        <f t="shared" si="97"/>
        <v>3024</v>
      </c>
      <c r="G241" s="20">
        <f t="shared" si="98"/>
        <v>302.39999999999998</v>
      </c>
      <c r="H241" s="20">
        <v>4</v>
      </c>
      <c r="I241" s="20">
        <f>I242/3*2</f>
        <v>302400</v>
      </c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X241" s="7"/>
      <c r="AY241" s="7"/>
      <c r="AZ241" s="7"/>
      <c r="BA241" s="7"/>
      <c r="BB241" s="7"/>
      <c r="BC241" s="7"/>
      <c r="BD241" s="7"/>
      <c r="BJ241" s="7"/>
      <c r="BK241" s="7"/>
      <c r="BL241" s="7"/>
    </row>
    <row r="242" spans="2:64" x14ac:dyDescent="0.3">
      <c r="B242" s="20">
        <f t="shared" si="93"/>
        <v>15120</v>
      </c>
      <c r="C242" s="20">
        <f t="shared" si="94"/>
        <v>2520</v>
      </c>
      <c r="D242" s="59">
        <f t="shared" si="95"/>
        <v>420</v>
      </c>
      <c r="E242" s="20">
        <f t="shared" si="96"/>
        <v>45360</v>
      </c>
      <c r="F242" s="20">
        <f t="shared" si="97"/>
        <v>4536</v>
      </c>
      <c r="G242" s="59">
        <f t="shared" si="98"/>
        <v>453.6</v>
      </c>
      <c r="H242" s="20">
        <v>6</v>
      </c>
      <c r="I242" s="41">
        <f>1080*420</f>
        <v>453600</v>
      </c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Y242" s="7"/>
      <c r="AZ242" s="7"/>
      <c r="BA242" s="7"/>
      <c r="BB242" s="7"/>
      <c r="BC242" s="7"/>
      <c r="BD242" s="7"/>
      <c r="BJ242" s="7"/>
      <c r="BK242" s="7"/>
      <c r="BL242" s="7"/>
    </row>
    <row r="243" spans="2:64" x14ac:dyDescent="0.3">
      <c r="B243" s="20">
        <f t="shared" si="93"/>
        <v>30240</v>
      </c>
      <c r="C243" s="20">
        <f t="shared" si="94"/>
        <v>5040</v>
      </c>
      <c r="D243" s="20">
        <f t="shared" si="95"/>
        <v>840</v>
      </c>
      <c r="E243" s="20">
        <f t="shared" si="96"/>
        <v>90720</v>
      </c>
      <c r="F243" s="20">
        <f t="shared" si="97"/>
        <v>9072</v>
      </c>
      <c r="G243" s="20">
        <f t="shared" si="98"/>
        <v>907.2</v>
      </c>
      <c r="H243" s="20">
        <v>12</v>
      </c>
      <c r="I243" s="20">
        <f>I242*2</f>
        <v>907200</v>
      </c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Y243" s="7"/>
      <c r="AZ243" s="7"/>
      <c r="BA243" s="7"/>
      <c r="BB243" s="7"/>
      <c r="BC243" s="7"/>
      <c r="BD243" s="7"/>
      <c r="BJ243" s="7"/>
      <c r="BK243" s="7"/>
      <c r="BL243" s="7"/>
    </row>
    <row r="244" spans="2:64" x14ac:dyDescent="0.3">
      <c r="B244" s="20">
        <f t="shared" si="93"/>
        <v>45360</v>
      </c>
      <c r="C244" s="20">
        <f t="shared" si="94"/>
        <v>7560</v>
      </c>
      <c r="D244" s="20">
        <f t="shared" si="95"/>
        <v>1260</v>
      </c>
      <c r="E244" s="20">
        <f t="shared" si="96"/>
        <v>136080</v>
      </c>
      <c r="F244" s="20">
        <f t="shared" si="97"/>
        <v>13608</v>
      </c>
      <c r="G244" s="20">
        <f t="shared" si="98"/>
        <v>1360.8</v>
      </c>
      <c r="H244" s="20">
        <v>18</v>
      </c>
      <c r="I244" s="20">
        <f>I242*3</f>
        <v>1360800</v>
      </c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T244" s="7"/>
      <c r="AU244" s="7"/>
      <c r="AY244" s="7"/>
      <c r="AZ244" s="7"/>
      <c r="BA244" s="7"/>
      <c r="BB244" s="7"/>
      <c r="BC244" s="7"/>
      <c r="BD244" s="7"/>
      <c r="BJ244" s="7"/>
      <c r="BK244" s="7"/>
      <c r="BL244" s="7"/>
    </row>
    <row r="245" spans="2:64" x14ac:dyDescent="0.3"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T245" s="7"/>
      <c r="AU245" s="7"/>
      <c r="AY245" s="7"/>
      <c r="AZ245" s="7"/>
      <c r="BA245" s="7"/>
      <c r="BB245" s="7"/>
      <c r="BC245" s="7"/>
      <c r="BD245" s="7"/>
      <c r="BI245" s="7"/>
      <c r="BJ245" s="7"/>
      <c r="BK245" s="7"/>
      <c r="BL245" s="7"/>
    </row>
    <row r="246" spans="2:64" x14ac:dyDescent="0.3">
      <c r="C246" s="1">
        <v>35</v>
      </c>
      <c r="E246" t="s">
        <v>369</v>
      </c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I246" s="7"/>
      <c r="BJ246" s="7"/>
      <c r="BK246" s="7"/>
      <c r="BL246" s="7"/>
    </row>
    <row r="247" spans="2:64" x14ac:dyDescent="0.3">
      <c r="C247" s="1">
        <v>105</v>
      </c>
      <c r="E247" t="s">
        <v>371</v>
      </c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I247" s="7"/>
      <c r="BJ247" s="7"/>
      <c r="BK247" s="7"/>
      <c r="BL247" s="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57D5-A1AC-4C57-9292-E3ED46864DA3}">
  <sheetPr codeName="Sheet5"/>
  <dimension ref="A2:P85"/>
  <sheetViews>
    <sheetView topLeftCell="A58" zoomScaleNormal="100" workbookViewId="0">
      <selection activeCell="A88" sqref="A88:C99"/>
    </sheetView>
  </sheetViews>
  <sheetFormatPr defaultRowHeight="16.5" x14ac:dyDescent="0.3"/>
  <cols>
    <col min="11" max="11" width="2.75" customWidth="1"/>
    <col min="12" max="12" width="49.25" customWidth="1"/>
  </cols>
  <sheetData>
    <row r="2" spans="1:16" x14ac:dyDescent="0.3">
      <c r="A2" t="s">
        <v>63</v>
      </c>
      <c r="B2" t="s">
        <v>133</v>
      </c>
      <c r="C2" t="s">
        <v>148</v>
      </c>
      <c r="D2">
        <v>1.6180000000000001</v>
      </c>
    </row>
    <row r="3" spans="1:16" x14ac:dyDescent="0.3">
      <c r="C3" t="s">
        <v>149</v>
      </c>
      <c r="D3">
        <v>4.2359999999999998</v>
      </c>
      <c r="F3" t="s">
        <v>67</v>
      </c>
      <c r="G3" t="s">
        <v>144</v>
      </c>
      <c r="H3" t="s">
        <v>145</v>
      </c>
      <c r="I3" t="s">
        <v>146</v>
      </c>
      <c r="J3" t="s">
        <v>147</v>
      </c>
    </row>
    <row r="4" spans="1:16" x14ac:dyDescent="0.3">
      <c r="C4" t="s">
        <v>79</v>
      </c>
      <c r="D4" t="s">
        <v>134</v>
      </c>
      <c r="F4" t="s">
        <v>132</v>
      </c>
      <c r="G4" t="s">
        <v>136</v>
      </c>
      <c r="H4" t="s">
        <v>138</v>
      </c>
      <c r="I4" t="s">
        <v>139</v>
      </c>
      <c r="J4" t="s">
        <v>137</v>
      </c>
      <c r="M4">
        <v>4.2359999999999998</v>
      </c>
      <c r="N4">
        <f>M4*M4*M4</f>
        <v>76.009496255999991</v>
      </c>
    </row>
    <row r="5" spans="1:16" x14ac:dyDescent="0.3">
      <c r="C5" t="s">
        <v>131</v>
      </c>
      <c r="D5" t="s">
        <v>135</v>
      </c>
      <c r="F5" t="s">
        <v>68</v>
      </c>
      <c r="G5" t="s">
        <v>140</v>
      </c>
      <c r="H5" t="s">
        <v>142</v>
      </c>
      <c r="I5" t="s">
        <v>143</v>
      </c>
      <c r="J5" t="s">
        <v>141</v>
      </c>
      <c r="M5">
        <v>0.75</v>
      </c>
      <c r="N5">
        <f>M5*N4</f>
        <v>57.007122191999997</v>
      </c>
      <c r="O5">
        <f>N5*N4</f>
        <v>4333.0826408181574</v>
      </c>
      <c r="P5">
        <f>O5*N4</f>
        <v>329355.4287642063</v>
      </c>
    </row>
    <row r="7" spans="1:16" x14ac:dyDescent="0.3">
      <c r="G7" t="s">
        <v>82</v>
      </c>
      <c r="H7" t="s">
        <v>83</v>
      </c>
      <c r="I7" t="s">
        <v>86</v>
      </c>
      <c r="J7" t="s">
        <v>87</v>
      </c>
      <c r="L7" t="s">
        <v>113</v>
      </c>
    </row>
    <row r="8" spans="1:16" x14ac:dyDescent="0.3">
      <c r="A8" t="s">
        <v>112</v>
      </c>
      <c r="B8" t="s">
        <v>109</v>
      </c>
      <c r="D8" t="s">
        <v>108</v>
      </c>
    </row>
    <row r="10" spans="1:16" x14ac:dyDescent="0.3">
      <c r="B10" t="s">
        <v>85</v>
      </c>
      <c r="D10" t="s">
        <v>75</v>
      </c>
      <c r="E10" t="s">
        <v>67</v>
      </c>
      <c r="F10" t="s">
        <v>72</v>
      </c>
      <c r="H10" t="s">
        <v>150</v>
      </c>
    </row>
    <row r="11" spans="1:16" x14ac:dyDescent="0.3">
      <c r="E11" t="s">
        <v>67</v>
      </c>
      <c r="F11" t="s">
        <v>107</v>
      </c>
      <c r="H11" t="s">
        <v>150</v>
      </c>
    </row>
    <row r="12" spans="1:16" ht="49.5" x14ac:dyDescent="0.3">
      <c r="L12" s="5" t="s">
        <v>249</v>
      </c>
    </row>
    <row r="13" spans="1:16" x14ac:dyDescent="0.3">
      <c r="B13" t="s">
        <v>84</v>
      </c>
      <c r="D13" t="s">
        <v>69</v>
      </c>
      <c r="E13" t="s">
        <v>67</v>
      </c>
    </row>
    <row r="14" spans="1:16" x14ac:dyDescent="0.3">
      <c r="D14" t="s">
        <v>73</v>
      </c>
      <c r="E14" t="s">
        <v>67</v>
      </c>
    </row>
    <row r="15" spans="1:16" x14ac:dyDescent="0.3">
      <c r="D15" t="s">
        <v>74</v>
      </c>
      <c r="E15" t="s">
        <v>67</v>
      </c>
      <c r="F15">
        <v>1.2</v>
      </c>
      <c r="H15" t="s">
        <v>151</v>
      </c>
    </row>
    <row r="16" spans="1:16" x14ac:dyDescent="0.3">
      <c r="D16" t="s">
        <v>80</v>
      </c>
      <c r="E16" t="s">
        <v>67</v>
      </c>
      <c r="F16">
        <v>1.2</v>
      </c>
      <c r="H16" t="s">
        <v>152</v>
      </c>
    </row>
    <row r="18" spans="1:12" x14ac:dyDescent="0.3">
      <c r="B18" t="s">
        <v>62</v>
      </c>
      <c r="L18" t="s">
        <v>156</v>
      </c>
    </row>
    <row r="19" spans="1:12" ht="33" x14ac:dyDescent="0.3">
      <c r="L19" s="5" t="s">
        <v>167</v>
      </c>
    </row>
    <row r="21" spans="1:12" ht="49.5" x14ac:dyDescent="0.3">
      <c r="A21" t="s">
        <v>111</v>
      </c>
      <c r="B21" t="s">
        <v>115</v>
      </c>
      <c r="C21" t="s">
        <v>169</v>
      </c>
      <c r="D21" t="s">
        <v>70</v>
      </c>
      <c r="L21" s="5" t="s">
        <v>274</v>
      </c>
    </row>
    <row r="22" spans="1:12" x14ac:dyDescent="0.3">
      <c r="D22" t="s">
        <v>71</v>
      </c>
    </row>
    <row r="23" spans="1:12" x14ac:dyDescent="0.3">
      <c r="C23" t="s">
        <v>168</v>
      </c>
      <c r="D23" t="s">
        <v>122</v>
      </c>
    </row>
    <row r="24" spans="1:12" x14ac:dyDescent="0.3">
      <c r="D24" t="s">
        <v>125</v>
      </c>
    </row>
    <row r="25" spans="1:12" x14ac:dyDescent="0.3">
      <c r="C25" t="s">
        <v>121</v>
      </c>
      <c r="D25" t="s">
        <v>153</v>
      </c>
    </row>
    <row r="26" spans="1:12" ht="33" x14ac:dyDescent="0.3">
      <c r="C26" t="s">
        <v>121</v>
      </c>
      <c r="D26" t="s">
        <v>154</v>
      </c>
      <c r="L26" s="5" t="s">
        <v>155</v>
      </c>
    </row>
    <row r="28" spans="1:12" x14ac:dyDescent="0.3">
      <c r="B28" t="s">
        <v>81</v>
      </c>
      <c r="C28" t="s">
        <v>106</v>
      </c>
      <c r="D28" t="s">
        <v>70</v>
      </c>
      <c r="E28" t="s">
        <v>71</v>
      </c>
      <c r="G28" s="19">
        <v>0</v>
      </c>
      <c r="I28" t="s">
        <v>89</v>
      </c>
      <c r="J28" t="s">
        <v>88</v>
      </c>
    </row>
    <row r="29" spans="1:12" x14ac:dyDescent="0.3">
      <c r="D29" t="s">
        <v>108</v>
      </c>
      <c r="E29" t="s">
        <v>110</v>
      </c>
      <c r="G29" s="19">
        <v>0</v>
      </c>
      <c r="I29" t="s">
        <v>89</v>
      </c>
      <c r="J29" t="s">
        <v>88</v>
      </c>
    </row>
    <row r="30" spans="1:12" x14ac:dyDescent="0.3">
      <c r="C30" t="s">
        <v>170</v>
      </c>
      <c r="D30" t="s">
        <v>70</v>
      </c>
      <c r="E30" t="s">
        <v>71</v>
      </c>
      <c r="G30" s="19">
        <v>0</v>
      </c>
      <c r="I30" t="s">
        <v>89</v>
      </c>
      <c r="J30" t="s">
        <v>88</v>
      </c>
    </row>
    <row r="31" spans="1:12" x14ac:dyDescent="0.3">
      <c r="D31" t="s">
        <v>122</v>
      </c>
      <c r="E31" t="s">
        <v>125</v>
      </c>
      <c r="G31" s="19">
        <v>0</v>
      </c>
      <c r="I31" t="s">
        <v>123</v>
      </c>
      <c r="J31" t="s">
        <v>124</v>
      </c>
    </row>
    <row r="32" spans="1:12" x14ac:dyDescent="0.3">
      <c r="G32" s="19"/>
    </row>
    <row r="34" spans="1:12" x14ac:dyDescent="0.3">
      <c r="A34" t="s">
        <v>114</v>
      </c>
      <c r="B34" t="s">
        <v>163</v>
      </c>
      <c r="D34" t="s">
        <v>77</v>
      </c>
      <c r="E34" t="s">
        <v>117</v>
      </c>
      <c r="F34" t="s">
        <v>76</v>
      </c>
      <c r="G34" t="s">
        <v>118</v>
      </c>
      <c r="H34" t="s">
        <v>119</v>
      </c>
      <c r="I34" t="s">
        <v>118</v>
      </c>
      <c r="J34" t="s">
        <v>120</v>
      </c>
    </row>
    <row r="35" spans="1:12" x14ac:dyDescent="0.3">
      <c r="B35" t="s">
        <v>164</v>
      </c>
      <c r="D35" t="s">
        <v>78</v>
      </c>
    </row>
    <row r="36" spans="1:12" x14ac:dyDescent="0.3">
      <c r="B36" t="s">
        <v>62</v>
      </c>
      <c r="D36" t="s">
        <v>129</v>
      </c>
      <c r="E36" t="s">
        <v>126</v>
      </c>
      <c r="G36" t="s">
        <v>128</v>
      </c>
      <c r="H36" t="s">
        <v>127</v>
      </c>
      <c r="I36" t="s">
        <v>122</v>
      </c>
      <c r="J36" t="s">
        <v>130</v>
      </c>
    </row>
    <row r="38" spans="1:12" x14ac:dyDescent="0.3">
      <c r="B38" t="s">
        <v>166</v>
      </c>
    </row>
    <row r="40" spans="1:12" x14ac:dyDescent="0.3">
      <c r="A40" t="s">
        <v>162</v>
      </c>
      <c r="B40" t="s">
        <v>116</v>
      </c>
      <c r="C40" t="s">
        <v>158</v>
      </c>
      <c r="D40" t="s">
        <v>157</v>
      </c>
      <c r="L40" t="s">
        <v>180</v>
      </c>
    </row>
    <row r="41" spans="1:12" x14ac:dyDescent="0.3">
      <c r="D41" t="s">
        <v>159</v>
      </c>
      <c r="L41" t="s">
        <v>181</v>
      </c>
    </row>
    <row r="42" spans="1:12" x14ac:dyDescent="0.3">
      <c r="D42" t="s">
        <v>160</v>
      </c>
    </row>
    <row r="43" spans="1:12" x14ac:dyDescent="0.3">
      <c r="D43" t="s">
        <v>161</v>
      </c>
      <c r="L43" t="s">
        <v>182</v>
      </c>
    </row>
    <row r="44" spans="1:12" x14ac:dyDescent="0.3">
      <c r="C44" t="s">
        <v>165</v>
      </c>
      <c r="G44" s="19">
        <v>0</v>
      </c>
      <c r="I44" t="s">
        <v>89</v>
      </c>
      <c r="J44" t="s">
        <v>88</v>
      </c>
      <c r="L44" t="s">
        <v>183</v>
      </c>
    </row>
    <row r="46" spans="1:12" x14ac:dyDescent="0.3">
      <c r="L46" t="s">
        <v>192</v>
      </c>
    </row>
    <row r="47" spans="1:12" x14ac:dyDescent="0.3">
      <c r="A47" t="s">
        <v>173</v>
      </c>
    </row>
    <row r="48" spans="1:12" x14ac:dyDescent="0.3">
      <c r="A48" t="s">
        <v>171</v>
      </c>
    </row>
    <row r="49" spans="1:12" x14ac:dyDescent="0.3">
      <c r="A49" t="s">
        <v>172</v>
      </c>
    </row>
    <row r="50" spans="1:12" x14ac:dyDescent="0.3">
      <c r="G50" t="s">
        <v>176</v>
      </c>
      <c r="H50" t="s">
        <v>177</v>
      </c>
      <c r="I50" t="s">
        <v>178</v>
      </c>
      <c r="J50" t="s">
        <v>179</v>
      </c>
    </row>
    <row r="51" spans="1:12" x14ac:dyDescent="0.3">
      <c r="A51">
        <v>10</v>
      </c>
    </row>
    <row r="55" spans="1:12" x14ac:dyDescent="0.3">
      <c r="B55" t="s">
        <v>194</v>
      </c>
      <c r="C55" t="s">
        <v>193</v>
      </c>
      <c r="D55" t="s">
        <v>176</v>
      </c>
      <c r="E55" t="s">
        <v>178</v>
      </c>
      <c r="F55" t="s">
        <v>201</v>
      </c>
      <c r="G55" t="s">
        <v>202</v>
      </c>
      <c r="H55" t="s">
        <v>177</v>
      </c>
      <c r="I55" t="s">
        <v>179</v>
      </c>
      <c r="J55" t="s">
        <v>203</v>
      </c>
      <c r="K55" t="s">
        <v>74</v>
      </c>
      <c r="L55" t="s">
        <v>220</v>
      </c>
    </row>
    <row r="56" spans="1:12" x14ac:dyDescent="0.3">
      <c r="A56" t="s">
        <v>199</v>
      </c>
      <c r="C56" t="s">
        <v>205</v>
      </c>
      <c r="E56" t="s">
        <v>208</v>
      </c>
      <c r="G56" t="s">
        <v>206</v>
      </c>
    </row>
    <row r="57" spans="1:12" x14ac:dyDescent="0.3">
      <c r="D57" t="s">
        <v>207</v>
      </c>
    </row>
    <row r="58" spans="1:12" x14ac:dyDescent="0.3">
      <c r="A58" t="s">
        <v>198</v>
      </c>
    </row>
    <row r="60" spans="1:12" x14ac:dyDescent="0.3">
      <c r="A60" t="s">
        <v>197</v>
      </c>
    </row>
    <row r="62" spans="1:12" x14ac:dyDescent="0.3">
      <c r="A62" t="s">
        <v>196</v>
      </c>
      <c r="C62" t="s">
        <v>200</v>
      </c>
      <c r="G62" t="s">
        <v>204</v>
      </c>
    </row>
    <row r="68" spans="1:6" x14ac:dyDescent="0.3">
      <c r="B68" t="s">
        <v>210</v>
      </c>
      <c r="C68" t="s">
        <v>211</v>
      </c>
      <c r="D68" t="s">
        <v>209</v>
      </c>
      <c r="E68" t="s">
        <v>212</v>
      </c>
    </row>
    <row r="69" spans="1:6" x14ac:dyDescent="0.3">
      <c r="B69" t="s">
        <v>195</v>
      </c>
      <c r="C69" t="s">
        <v>218</v>
      </c>
      <c r="D69" t="s">
        <v>213</v>
      </c>
      <c r="E69" t="s">
        <v>214</v>
      </c>
    </row>
    <row r="70" spans="1:6" x14ac:dyDescent="0.3">
      <c r="B70" t="s">
        <v>219</v>
      </c>
      <c r="C70" t="s">
        <v>217</v>
      </c>
      <c r="D70" t="s">
        <v>215</v>
      </c>
      <c r="E70" t="s">
        <v>216</v>
      </c>
    </row>
    <row r="73" spans="1:6" x14ac:dyDescent="0.3">
      <c r="A73" s="7" t="s">
        <v>175</v>
      </c>
      <c r="B73">
        <v>1</v>
      </c>
      <c r="D73" t="s">
        <v>157</v>
      </c>
      <c r="E73" t="s">
        <v>159</v>
      </c>
    </row>
    <row r="74" spans="1:6" x14ac:dyDescent="0.3">
      <c r="B74">
        <v>5</v>
      </c>
      <c r="D74" t="s">
        <v>160</v>
      </c>
      <c r="E74" t="s">
        <v>161</v>
      </c>
    </row>
    <row r="75" spans="1:6" x14ac:dyDescent="0.3">
      <c r="B75">
        <v>21</v>
      </c>
    </row>
    <row r="76" spans="1:6" x14ac:dyDescent="0.3">
      <c r="B76">
        <v>89</v>
      </c>
      <c r="D76" t="s">
        <v>191</v>
      </c>
      <c r="E76" t="s">
        <v>187</v>
      </c>
      <c r="F76" t="s">
        <v>186</v>
      </c>
    </row>
    <row r="77" spans="1:6" x14ac:dyDescent="0.3">
      <c r="B77">
        <v>377</v>
      </c>
      <c r="D77" t="s">
        <v>189</v>
      </c>
      <c r="E77" t="s">
        <v>184</v>
      </c>
      <c r="F77" t="s">
        <v>188</v>
      </c>
    </row>
    <row r="78" spans="1:6" x14ac:dyDescent="0.3">
      <c r="B78">
        <v>1597</v>
      </c>
      <c r="C78" t="s">
        <v>185</v>
      </c>
    </row>
    <row r="79" spans="1:6" x14ac:dyDescent="0.3">
      <c r="A79" s="7" t="s">
        <v>1</v>
      </c>
      <c r="B79">
        <v>1</v>
      </c>
      <c r="D79" t="s">
        <v>190</v>
      </c>
      <c r="E79" t="s">
        <v>184</v>
      </c>
      <c r="F79" t="s">
        <v>188</v>
      </c>
    </row>
    <row r="80" spans="1:6" x14ac:dyDescent="0.3">
      <c r="A80" s="7">
        <v>1380</v>
      </c>
      <c r="B80">
        <v>5</v>
      </c>
    </row>
    <row r="81" spans="2:6" x14ac:dyDescent="0.3">
      <c r="B81">
        <v>21</v>
      </c>
      <c r="D81" t="s">
        <v>189</v>
      </c>
      <c r="E81" t="s">
        <v>185</v>
      </c>
      <c r="F81" t="s">
        <v>188</v>
      </c>
    </row>
    <row r="82" spans="2:6" x14ac:dyDescent="0.3">
      <c r="B82">
        <v>89</v>
      </c>
      <c r="C82" t="s">
        <v>184</v>
      </c>
    </row>
    <row r="83" spans="2:6" x14ac:dyDescent="0.3">
      <c r="B83">
        <v>377</v>
      </c>
      <c r="D83" t="s">
        <v>190</v>
      </c>
      <c r="E83" t="s">
        <v>185</v>
      </c>
      <c r="F83" t="s">
        <v>188</v>
      </c>
    </row>
    <row r="85" spans="2:6" s="88" customFormat="1" x14ac:dyDescent="0.3"/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8538-7527-4F9A-A64C-2502B690017E}">
  <dimension ref="A1:BO115"/>
  <sheetViews>
    <sheetView tabSelected="1" zoomScale="85" zoomScaleNormal="85" workbookViewId="0">
      <selection activeCell="AO9" sqref="AO9"/>
    </sheetView>
  </sheetViews>
  <sheetFormatPr defaultRowHeight="16.5" x14ac:dyDescent="0.3"/>
  <cols>
    <col min="1" max="2" width="3.75" style="7" customWidth="1"/>
    <col min="3" max="3" width="4.25" style="7" bestFit="1" customWidth="1"/>
    <col min="4" max="59" width="3.75" style="7" customWidth="1"/>
    <col min="60" max="16384" width="9" style="7"/>
  </cols>
  <sheetData>
    <row r="1" spans="1:59" s="21" customFormat="1" x14ac:dyDescent="0.3"/>
    <row r="2" spans="1:59" s="21" customFormat="1" x14ac:dyDescent="0.3"/>
    <row r="3" spans="1:59" x14ac:dyDescent="0.3">
      <c r="A3" s="85" t="s">
        <v>374</v>
      </c>
      <c r="B3" s="85"/>
    </row>
    <row r="4" spans="1:59" x14ac:dyDescent="0.3">
      <c r="A4" s="7" t="s">
        <v>384</v>
      </c>
      <c r="B4" s="7" t="s">
        <v>385</v>
      </c>
      <c r="C4" s="7" t="s">
        <v>378</v>
      </c>
    </row>
    <row r="5" spans="1:59" x14ac:dyDescent="0.3">
      <c r="A5" s="7" t="s">
        <v>375</v>
      </c>
      <c r="B5" s="7" t="s">
        <v>382</v>
      </c>
      <c r="C5" s="7" t="s">
        <v>377</v>
      </c>
    </row>
    <row r="6" spans="1:59" x14ac:dyDescent="0.3">
      <c r="A6" s="7" t="s">
        <v>376</v>
      </c>
      <c r="B6" s="7" t="s">
        <v>383</v>
      </c>
      <c r="C6" s="7" t="s">
        <v>379</v>
      </c>
    </row>
    <row r="7" spans="1:59" x14ac:dyDescent="0.3">
      <c r="A7" s="7" t="s">
        <v>386</v>
      </c>
      <c r="B7" s="7" t="s">
        <v>381</v>
      </c>
      <c r="C7" s="7" t="s">
        <v>380</v>
      </c>
    </row>
    <row r="9" spans="1:59" x14ac:dyDescent="0.3">
      <c r="C9" s="7">
        <v>12</v>
      </c>
      <c r="AD9" s="86"/>
      <c r="AE9" s="87"/>
    </row>
    <row r="10" spans="1:59" x14ac:dyDescent="0.3">
      <c r="C10" s="7">
        <v>11</v>
      </c>
      <c r="P10" s="86"/>
      <c r="Q10" s="62"/>
      <c r="R10" s="61"/>
      <c r="S10" s="87"/>
      <c r="Z10" s="86"/>
      <c r="AA10" s="87"/>
      <c r="AB10" s="86"/>
      <c r="AC10" s="62"/>
      <c r="AD10" s="86"/>
      <c r="AE10" s="87"/>
      <c r="AF10" s="86"/>
      <c r="AG10" s="87"/>
    </row>
    <row r="11" spans="1:59" x14ac:dyDescent="0.3">
      <c r="C11" s="7">
        <v>10</v>
      </c>
      <c r="N11" s="86"/>
      <c r="O11" s="62"/>
      <c r="P11" s="86"/>
      <c r="S11" s="87"/>
      <c r="T11" s="61"/>
      <c r="U11" s="87"/>
      <c r="X11" s="86"/>
      <c r="Y11" s="62"/>
      <c r="Z11" s="86"/>
      <c r="AA11" s="87"/>
      <c r="AB11" s="86"/>
      <c r="AE11" s="87"/>
      <c r="AF11" s="86"/>
      <c r="AG11" s="87"/>
      <c r="BD11" s="86"/>
      <c r="BE11" s="62"/>
      <c r="BF11" s="61"/>
      <c r="BG11" s="87"/>
    </row>
    <row r="12" spans="1:59" x14ac:dyDescent="0.3">
      <c r="C12" s="7">
        <v>9</v>
      </c>
      <c r="J12" s="86"/>
      <c r="K12" s="62"/>
      <c r="L12" s="61"/>
      <c r="M12" s="87"/>
      <c r="N12" s="86"/>
      <c r="U12" s="87"/>
      <c r="X12" s="86"/>
      <c r="AE12" s="87"/>
      <c r="AF12" s="86"/>
      <c r="AG12" s="87"/>
      <c r="AH12" s="61"/>
      <c r="AI12" s="87"/>
      <c r="BD12" s="86"/>
      <c r="BG12" s="87"/>
    </row>
    <row r="13" spans="1:59" x14ac:dyDescent="0.3">
      <c r="C13" s="7">
        <v>8</v>
      </c>
      <c r="H13" s="86"/>
      <c r="I13" s="62"/>
      <c r="J13" s="86"/>
      <c r="M13" s="87"/>
      <c r="N13" s="86"/>
      <c r="U13" s="87"/>
      <c r="V13" s="61"/>
      <c r="W13" s="62"/>
      <c r="X13" s="86"/>
      <c r="AI13" s="87"/>
      <c r="BC13" s="63"/>
      <c r="BD13" s="86"/>
    </row>
    <row r="14" spans="1:59" x14ac:dyDescent="0.3">
      <c r="C14" s="7">
        <v>7</v>
      </c>
      <c r="H14" s="86"/>
      <c r="AI14" s="87"/>
      <c r="AJ14" s="61"/>
      <c r="AK14" s="87"/>
      <c r="BB14" s="86"/>
    </row>
    <row r="15" spans="1:59" x14ac:dyDescent="0.3">
      <c r="C15" s="7">
        <v>6</v>
      </c>
      <c r="H15" s="86"/>
      <c r="AK15" s="87"/>
      <c r="BB15" s="86"/>
    </row>
    <row r="16" spans="1:59" x14ac:dyDescent="0.3">
      <c r="C16" s="7">
        <v>5</v>
      </c>
      <c r="G16" s="63"/>
      <c r="H16" s="86"/>
      <c r="AK16" s="87"/>
      <c r="AL16" s="63"/>
      <c r="BB16" s="86"/>
    </row>
    <row r="17" spans="2:58" x14ac:dyDescent="0.3">
      <c r="C17" s="7">
        <v>4</v>
      </c>
      <c r="F17" s="86"/>
      <c r="AM17" s="87"/>
      <c r="AR17" s="86"/>
      <c r="AS17" s="62"/>
      <c r="AT17" s="61"/>
      <c r="AU17" s="87"/>
      <c r="AZ17" s="86"/>
      <c r="BA17" s="62"/>
      <c r="BB17" s="86"/>
    </row>
    <row r="18" spans="2:58" x14ac:dyDescent="0.3">
      <c r="C18" s="7">
        <v>3</v>
      </c>
      <c r="F18" s="86"/>
      <c r="AM18" s="87"/>
      <c r="AP18" s="86"/>
      <c r="AQ18" s="62"/>
      <c r="AR18" s="86"/>
      <c r="AU18" s="87"/>
      <c r="AV18" s="61"/>
      <c r="AW18" s="87"/>
      <c r="AZ18" s="86"/>
    </row>
    <row r="19" spans="2:58" x14ac:dyDescent="0.3">
      <c r="C19" s="7">
        <v>2</v>
      </c>
      <c r="D19" s="86"/>
      <c r="E19" s="62"/>
      <c r="F19" s="86"/>
      <c r="AM19" s="87"/>
      <c r="AN19" s="86"/>
      <c r="AO19" s="87"/>
      <c r="AP19" s="86"/>
      <c r="AW19" s="87"/>
      <c r="AX19" s="86"/>
      <c r="AY19" s="62"/>
      <c r="AZ19" s="86"/>
    </row>
    <row r="20" spans="2:58" x14ac:dyDescent="0.3">
      <c r="C20" s="7">
        <v>1</v>
      </c>
      <c r="D20" s="86"/>
      <c r="AM20" s="87"/>
      <c r="AN20" s="86"/>
      <c r="AO20" s="87"/>
      <c r="AP20" s="86"/>
      <c r="AW20" s="87"/>
      <c r="AX20" s="86"/>
    </row>
    <row r="25" spans="2:58" x14ac:dyDescent="0.3">
      <c r="D25" s="7">
        <v>1</v>
      </c>
      <c r="E25" s="7">
        <v>2</v>
      </c>
      <c r="F25" s="7">
        <v>3</v>
      </c>
      <c r="G25" s="7">
        <v>4</v>
      </c>
      <c r="H25" s="7">
        <v>5</v>
      </c>
      <c r="I25" s="7">
        <v>6</v>
      </c>
      <c r="J25" s="7">
        <v>7</v>
      </c>
      <c r="K25" s="7">
        <v>8</v>
      </c>
      <c r="L25" s="7">
        <v>9</v>
      </c>
      <c r="M25" s="7">
        <v>10</v>
      </c>
      <c r="N25" s="7">
        <v>11</v>
      </c>
      <c r="O25" s="7">
        <v>12</v>
      </c>
      <c r="P25" s="7">
        <v>13</v>
      </c>
      <c r="Q25" s="7">
        <v>14</v>
      </c>
      <c r="R25" s="7">
        <v>15</v>
      </c>
      <c r="S25" s="7">
        <v>16</v>
      </c>
      <c r="T25" s="7">
        <v>17</v>
      </c>
      <c r="U25" s="7">
        <v>18</v>
      </c>
      <c r="V25" s="7">
        <v>19</v>
      </c>
      <c r="W25" s="7">
        <v>20</v>
      </c>
      <c r="X25" s="7">
        <v>21</v>
      </c>
      <c r="Y25" s="7">
        <v>22</v>
      </c>
      <c r="Z25" s="7">
        <v>23</v>
      </c>
      <c r="AA25" s="7">
        <v>24</v>
      </c>
      <c r="AB25" s="7">
        <v>25</v>
      </c>
      <c r="AC25" s="7">
        <v>26</v>
      </c>
      <c r="AD25" s="7">
        <v>27</v>
      </c>
      <c r="AE25" s="7">
        <v>28</v>
      </c>
      <c r="AF25" s="7">
        <v>29</v>
      </c>
      <c r="AG25" s="7">
        <v>30</v>
      </c>
      <c r="AH25" s="7">
        <v>31</v>
      </c>
      <c r="AI25" s="7">
        <v>32</v>
      </c>
      <c r="AJ25" s="7">
        <v>33</v>
      </c>
      <c r="AK25" s="7">
        <v>34</v>
      </c>
      <c r="AL25" s="7">
        <v>35</v>
      </c>
      <c r="AM25" s="7">
        <v>36</v>
      </c>
      <c r="AN25" s="7">
        <v>37</v>
      </c>
      <c r="AO25" s="7">
        <v>38</v>
      </c>
      <c r="AP25" s="7">
        <v>39</v>
      </c>
      <c r="AQ25" s="7">
        <v>40</v>
      </c>
      <c r="AR25" s="7">
        <v>41</v>
      </c>
      <c r="AS25" s="7">
        <v>42</v>
      </c>
      <c r="AT25" s="7">
        <v>43</v>
      </c>
      <c r="AU25" s="7">
        <v>44</v>
      </c>
      <c r="AV25" s="7">
        <v>45</v>
      </c>
      <c r="AW25" s="7">
        <v>46</v>
      </c>
      <c r="AX25" s="7">
        <v>47</v>
      </c>
      <c r="AY25" s="7">
        <v>48</v>
      </c>
      <c r="AZ25" s="7">
        <v>49</v>
      </c>
      <c r="BA25" s="7">
        <v>50</v>
      </c>
      <c r="BB25" s="7">
        <v>51</v>
      </c>
      <c r="BC25" s="7">
        <v>52</v>
      </c>
      <c r="BD25" s="7">
        <v>53</v>
      </c>
      <c r="BE25" s="7">
        <v>54</v>
      </c>
      <c r="BF25" s="7">
        <v>55</v>
      </c>
    </row>
    <row r="26" spans="2:58" x14ac:dyDescent="0.3">
      <c r="B26" s="7" t="s">
        <v>451</v>
      </c>
    </row>
    <row r="27" spans="2:58" x14ac:dyDescent="0.3">
      <c r="B27" s="7" t="s">
        <v>411</v>
      </c>
    </row>
    <row r="28" spans="2:58" x14ac:dyDescent="0.3">
      <c r="B28" s="7" t="s">
        <v>408</v>
      </c>
    </row>
    <row r="29" spans="2:58" x14ac:dyDescent="0.3">
      <c r="B29" s="7" t="s">
        <v>409</v>
      </c>
      <c r="AI29" s="7" t="s">
        <v>379</v>
      </c>
    </row>
    <row r="30" spans="2:58" x14ac:dyDescent="0.3">
      <c r="B30" s="7" t="s">
        <v>379</v>
      </c>
    </row>
    <row r="31" spans="2:58" x14ac:dyDescent="0.3">
      <c r="B31" s="7" t="s">
        <v>384</v>
      </c>
    </row>
    <row r="32" spans="2:58" x14ac:dyDescent="0.3">
      <c r="B32" s="7" t="s">
        <v>372</v>
      </c>
    </row>
    <row r="33" spans="2:67" x14ac:dyDescent="0.3">
      <c r="B33" s="7" t="s">
        <v>383</v>
      </c>
    </row>
    <row r="34" spans="2:67" x14ac:dyDescent="0.3">
      <c r="B34" s="7" t="s">
        <v>416</v>
      </c>
      <c r="BL34" s="7" t="s">
        <v>452</v>
      </c>
      <c r="BM34" s="7">
        <v>95</v>
      </c>
    </row>
    <row r="35" spans="2:67" x14ac:dyDescent="0.3">
      <c r="B35" s="7" t="s">
        <v>385</v>
      </c>
      <c r="BL35" s="7" t="s">
        <v>453</v>
      </c>
      <c r="BM35" s="7">
        <v>5</v>
      </c>
    </row>
    <row r="36" spans="2:67" x14ac:dyDescent="0.3">
      <c r="B36" s="7" t="s">
        <v>413</v>
      </c>
      <c r="BL36" s="7" t="s">
        <v>454</v>
      </c>
      <c r="BM36" s="7">
        <v>10</v>
      </c>
    </row>
    <row r="37" spans="2:67" x14ac:dyDescent="0.3">
      <c r="B37" s="7" t="s">
        <v>381</v>
      </c>
    </row>
    <row r="38" spans="2:67" x14ac:dyDescent="0.3">
      <c r="B38" s="7" t="s">
        <v>380</v>
      </c>
      <c r="AJ38" s="86"/>
      <c r="AK38" s="87"/>
    </row>
    <row r="39" spans="2:67" x14ac:dyDescent="0.3">
      <c r="V39" s="86"/>
      <c r="W39" s="62"/>
      <c r="X39" s="61"/>
      <c r="Y39" s="87"/>
      <c r="AF39" s="86"/>
      <c r="AG39" s="87"/>
      <c r="AH39" s="86"/>
      <c r="AI39" s="62"/>
      <c r="AJ39" s="86"/>
      <c r="AK39" s="87"/>
      <c r="AL39" s="86"/>
      <c r="AM39" s="87"/>
    </row>
    <row r="40" spans="2:67" x14ac:dyDescent="0.3">
      <c r="T40" s="86"/>
      <c r="U40" s="62"/>
      <c r="V40" s="86"/>
      <c r="Y40" s="87"/>
      <c r="Z40" s="61"/>
      <c r="AA40" s="87"/>
      <c r="AD40" s="86"/>
      <c r="AE40" s="62"/>
      <c r="AF40" s="86"/>
      <c r="AG40" s="87"/>
      <c r="AH40" s="86"/>
      <c r="AK40" s="87"/>
      <c r="AL40" s="86"/>
      <c r="AM40" s="87"/>
      <c r="BK40" s="7" t="s">
        <v>455</v>
      </c>
      <c r="BL40" s="7">
        <v>9</v>
      </c>
      <c r="BM40" s="7">
        <v>6</v>
      </c>
      <c r="BN40" s="7">
        <v>54</v>
      </c>
    </row>
    <row r="41" spans="2:67" x14ac:dyDescent="0.3">
      <c r="P41" s="86"/>
      <c r="Q41" s="62"/>
      <c r="R41" s="61"/>
      <c r="S41" s="87"/>
      <c r="T41" s="86"/>
      <c r="AA41" s="87"/>
      <c r="AD41" s="86"/>
      <c r="AK41" s="87"/>
      <c r="AL41" s="86"/>
      <c r="AM41" s="87"/>
      <c r="AN41" s="61"/>
      <c r="AO41" s="87"/>
    </row>
    <row r="42" spans="2:67" x14ac:dyDescent="0.3">
      <c r="N42" s="86"/>
      <c r="O42" s="62"/>
      <c r="P42" s="86"/>
      <c r="S42" s="87"/>
      <c r="T42" s="86"/>
      <c r="AA42" s="87"/>
      <c r="AB42" s="61"/>
      <c r="AC42" s="62"/>
      <c r="AD42" s="86"/>
      <c r="AO42" s="87"/>
      <c r="BL42" s="7">
        <v>9</v>
      </c>
      <c r="BM42" s="7">
        <v>27</v>
      </c>
      <c r="BO42" s="7">
        <v>54</v>
      </c>
    </row>
    <row r="43" spans="2:67" x14ac:dyDescent="0.3">
      <c r="N43" s="86"/>
      <c r="AO43" s="87"/>
      <c r="AP43" s="61"/>
      <c r="AQ43" s="87"/>
      <c r="BM43" s="7">
        <v>26</v>
      </c>
    </row>
    <row r="44" spans="2:67" x14ac:dyDescent="0.3">
      <c r="N44" s="86"/>
      <c r="AQ44" s="87"/>
      <c r="BL44" s="7">
        <v>8</v>
      </c>
      <c r="BM44" s="7">
        <v>24</v>
      </c>
      <c r="BO44" s="7">
        <v>48</v>
      </c>
    </row>
    <row r="45" spans="2:67" x14ac:dyDescent="0.3">
      <c r="M45" s="63"/>
      <c r="N45" s="86"/>
      <c r="AQ45" s="87"/>
      <c r="AR45" s="63"/>
      <c r="BO45" s="7">
        <v>4</v>
      </c>
    </row>
    <row r="46" spans="2:67" x14ac:dyDescent="0.3">
      <c r="L46" s="86"/>
      <c r="AS46" s="87"/>
      <c r="AV46" s="86"/>
      <c r="AW46" s="62"/>
      <c r="AX46" s="61"/>
      <c r="AY46" s="87"/>
    </row>
    <row r="47" spans="2:67" x14ac:dyDescent="0.3">
      <c r="H47" s="86"/>
      <c r="I47" s="62"/>
      <c r="J47" s="61"/>
      <c r="K47" s="87"/>
      <c r="L47" s="86"/>
      <c r="AS47" s="87"/>
      <c r="AT47" s="86"/>
      <c r="AU47" s="62"/>
      <c r="AV47" s="86"/>
      <c r="AY47" s="87"/>
      <c r="AZ47" s="61"/>
      <c r="BA47" s="87"/>
    </row>
    <row r="48" spans="2:67" x14ac:dyDescent="0.3">
      <c r="F48" s="86"/>
      <c r="G48" s="62"/>
      <c r="H48" s="86"/>
      <c r="K48" s="87"/>
      <c r="L48" s="86"/>
      <c r="AS48" s="87"/>
      <c r="AT48" s="86"/>
      <c r="BA48" s="87"/>
    </row>
    <row r="49" spans="4:55" x14ac:dyDescent="0.3">
      <c r="F49" s="86"/>
      <c r="AS49" s="87"/>
      <c r="AT49" s="86"/>
      <c r="BA49" s="87"/>
    </row>
    <row r="50" spans="4:55" x14ac:dyDescent="0.3">
      <c r="F50" s="86"/>
    </row>
    <row r="51" spans="4:55" x14ac:dyDescent="0.3">
      <c r="E51" s="63"/>
      <c r="F51" s="86"/>
    </row>
    <row r="52" spans="4:55" x14ac:dyDescent="0.3">
      <c r="D52" s="86"/>
    </row>
    <row r="53" spans="4:55" x14ac:dyDescent="0.3">
      <c r="D53" s="86"/>
    </row>
    <row r="54" spans="4:55" x14ac:dyDescent="0.3">
      <c r="D54" s="86"/>
    </row>
    <row r="55" spans="4:55" x14ac:dyDescent="0.3">
      <c r="BB55" s="86"/>
      <c r="BC55" s="87"/>
    </row>
    <row r="56" spans="4:55" x14ac:dyDescent="0.3">
      <c r="BB56" s="86"/>
      <c r="BC56" s="87"/>
    </row>
    <row r="57" spans="4:55" x14ac:dyDescent="0.3">
      <c r="AC57" s="86"/>
      <c r="AD57" s="87"/>
    </row>
    <row r="58" spans="4:55" x14ac:dyDescent="0.3">
      <c r="O58" s="86"/>
      <c r="P58" s="62"/>
      <c r="Q58" s="61"/>
      <c r="R58" s="87"/>
      <c r="Y58" s="86"/>
      <c r="Z58" s="87"/>
      <c r="AA58" s="86"/>
      <c r="AB58" s="62"/>
      <c r="AC58" s="86"/>
      <c r="AD58" s="87"/>
      <c r="AE58" s="86"/>
      <c r="AF58" s="87"/>
    </row>
    <row r="59" spans="4:55" x14ac:dyDescent="0.3">
      <c r="M59" s="86"/>
      <c r="N59" s="62"/>
      <c r="O59" s="86"/>
      <c r="R59" s="87"/>
      <c r="S59" s="61"/>
      <c r="T59" s="87"/>
      <c r="W59" s="86"/>
      <c r="X59" s="62"/>
      <c r="Y59" s="86"/>
      <c r="Z59" s="87"/>
      <c r="AA59" s="86"/>
      <c r="AD59" s="87"/>
      <c r="AE59" s="86"/>
      <c r="AF59" s="87"/>
    </row>
    <row r="60" spans="4:55" x14ac:dyDescent="0.3">
      <c r="I60" s="86"/>
      <c r="J60" s="62"/>
      <c r="K60" s="61"/>
      <c r="L60" s="87"/>
      <c r="M60" s="86"/>
      <c r="T60" s="87"/>
      <c r="W60" s="86"/>
      <c r="AD60" s="87"/>
      <c r="AE60" s="86"/>
      <c r="AF60" s="87"/>
      <c r="AG60" s="61"/>
      <c r="AH60" s="87"/>
    </row>
    <row r="61" spans="4:55" x14ac:dyDescent="0.3">
      <c r="G61" s="86"/>
      <c r="H61" s="62"/>
      <c r="I61" s="86"/>
      <c r="L61" s="87"/>
      <c r="M61" s="86"/>
      <c r="T61" s="87"/>
      <c r="U61" s="61"/>
      <c r="V61" s="62"/>
      <c r="W61" s="86"/>
      <c r="AH61" s="87"/>
    </row>
    <row r="62" spans="4:55" x14ac:dyDescent="0.3">
      <c r="G62" s="86"/>
      <c r="AH62" s="87"/>
      <c r="AI62" s="61"/>
      <c r="AJ62" s="87"/>
    </row>
    <row r="63" spans="4:55" x14ac:dyDescent="0.3">
      <c r="G63" s="86"/>
      <c r="AJ63" s="87"/>
    </row>
    <row r="64" spans="4:55" x14ac:dyDescent="0.3">
      <c r="F64" s="63"/>
      <c r="G64" s="86"/>
      <c r="AJ64" s="87"/>
      <c r="AK64" s="63"/>
    </row>
    <row r="65" spans="1:48" x14ac:dyDescent="0.3">
      <c r="E65" s="86"/>
      <c r="AL65" s="87"/>
      <c r="AQ65" s="86"/>
      <c r="AR65" s="62"/>
      <c r="AS65" s="61"/>
      <c r="AT65" s="87"/>
    </row>
    <row r="66" spans="1:48" x14ac:dyDescent="0.3">
      <c r="E66" s="86"/>
      <c r="AL66" s="87"/>
      <c r="AO66" s="86"/>
      <c r="AP66" s="62"/>
      <c r="AQ66" s="86"/>
      <c r="AT66" s="87"/>
      <c r="AU66" s="61"/>
      <c r="AV66" s="87"/>
    </row>
    <row r="67" spans="1:48" x14ac:dyDescent="0.3">
      <c r="E67" s="86"/>
      <c r="AL67" s="87"/>
      <c r="AM67" s="86"/>
      <c r="AN67" s="87"/>
      <c r="AO67" s="86"/>
      <c r="AV67" s="87"/>
    </row>
    <row r="68" spans="1:48" x14ac:dyDescent="0.3">
      <c r="AL68" s="87"/>
      <c r="AM68" s="86"/>
      <c r="AN68" s="87"/>
      <c r="AO68" s="86"/>
      <c r="AV68" s="87"/>
    </row>
    <row r="78" spans="1:48" s="21" customFormat="1" x14ac:dyDescent="0.3"/>
    <row r="79" spans="1:48" x14ac:dyDescent="0.3">
      <c r="A79" s="85" t="s">
        <v>373</v>
      </c>
      <c r="B79" s="85"/>
    </row>
    <row r="80" spans="1:48" x14ac:dyDescent="0.3">
      <c r="A80" s="7" t="s">
        <v>384</v>
      </c>
      <c r="B80" s="7" t="s">
        <v>385</v>
      </c>
      <c r="C80" s="7" t="s">
        <v>378</v>
      </c>
    </row>
    <row r="81" spans="1:59" x14ac:dyDescent="0.3">
      <c r="A81" s="7" t="s">
        <v>375</v>
      </c>
      <c r="B81" s="7" t="s">
        <v>382</v>
      </c>
      <c r="C81" s="7" t="s">
        <v>377</v>
      </c>
    </row>
    <row r="82" spans="1:59" x14ac:dyDescent="0.3">
      <c r="A82" s="7" t="s">
        <v>376</v>
      </c>
      <c r="B82" s="7" t="s">
        <v>383</v>
      </c>
      <c r="C82" s="7" t="s">
        <v>379</v>
      </c>
    </row>
    <row r="83" spans="1:59" x14ac:dyDescent="0.3">
      <c r="A83" s="7" t="s">
        <v>386</v>
      </c>
      <c r="B83" s="7" t="s">
        <v>381</v>
      </c>
      <c r="C83" s="7" t="s">
        <v>380</v>
      </c>
    </row>
    <row r="85" spans="1:59" x14ac:dyDescent="0.3">
      <c r="C85" s="7">
        <v>12</v>
      </c>
      <c r="AD85" s="86"/>
      <c r="AE85" s="87"/>
    </row>
    <row r="86" spans="1:59" x14ac:dyDescent="0.3">
      <c r="C86" s="7">
        <v>11</v>
      </c>
      <c r="P86" s="86"/>
      <c r="Q86" s="62"/>
      <c r="R86" s="61"/>
      <c r="S86" s="87"/>
      <c r="Z86" s="86"/>
      <c r="AA86" s="87"/>
      <c r="AB86" s="86"/>
      <c r="AC86" s="62"/>
      <c r="AD86" s="86"/>
      <c r="AE86" s="87"/>
      <c r="AF86" s="86"/>
      <c r="AG86" s="87"/>
    </row>
    <row r="87" spans="1:59" x14ac:dyDescent="0.3">
      <c r="C87" s="7">
        <v>10</v>
      </c>
      <c r="N87" s="86"/>
      <c r="O87" s="62"/>
      <c r="P87" s="86"/>
      <c r="S87" s="87"/>
      <c r="T87" s="61"/>
      <c r="U87" s="87"/>
      <c r="X87" s="86"/>
      <c r="Y87" s="62"/>
      <c r="Z87" s="86"/>
      <c r="AA87" s="87"/>
      <c r="AB87" s="86"/>
      <c r="AE87" s="87"/>
      <c r="AF87" s="86"/>
      <c r="AG87" s="87"/>
      <c r="BD87" s="86"/>
      <c r="BE87" s="62"/>
      <c r="BF87" s="61"/>
      <c r="BG87" s="87"/>
    </row>
    <row r="88" spans="1:59" x14ac:dyDescent="0.3">
      <c r="C88" s="7">
        <v>9</v>
      </c>
      <c r="J88" s="86"/>
      <c r="K88" s="62"/>
      <c r="L88" s="61"/>
      <c r="M88" s="87"/>
      <c r="N88" s="86"/>
      <c r="U88" s="87"/>
      <c r="X88" s="86"/>
      <c r="AE88" s="87"/>
      <c r="AF88" s="86"/>
      <c r="AG88" s="87"/>
      <c r="AH88" s="61"/>
      <c r="AI88" s="87"/>
      <c r="BD88" s="86"/>
      <c r="BG88" s="87"/>
    </row>
    <row r="89" spans="1:59" x14ac:dyDescent="0.3">
      <c r="C89" s="7">
        <v>8</v>
      </c>
      <c r="H89" s="86"/>
      <c r="I89" s="62"/>
      <c r="J89" s="86"/>
      <c r="M89" s="87"/>
      <c r="N89" s="86"/>
      <c r="U89" s="87"/>
      <c r="V89" s="61"/>
      <c r="W89" s="62"/>
      <c r="X89" s="86"/>
      <c r="AI89" s="87"/>
      <c r="BC89" s="63"/>
      <c r="BD89" s="86"/>
    </row>
    <row r="90" spans="1:59" x14ac:dyDescent="0.3">
      <c r="C90" s="7">
        <v>7</v>
      </c>
      <c r="H90" s="86"/>
      <c r="AI90" s="87"/>
      <c r="AJ90" s="61"/>
      <c r="AK90" s="87"/>
      <c r="BB90" s="86"/>
    </row>
    <row r="91" spans="1:59" x14ac:dyDescent="0.3">
      <c r="C91" s="7">
        <v>6</v>
      </c>
      <c r="H91" s="86"/>
      <c r="AK91" s="87"/>
      <c r="BB91" s="86"/>
    </row>
    <row r="92" spans="1:59" x14ac:dyDescent="0.3">
      <c r="C92" s="7">
        <v>5</v>
      </c>
      <c r="G92" s="63"/>
      <c r="H92" s="86"/>
      <c r="AK92" s="87"/>
      <c r="AL92" s="63"/>
      <c r="BB92" s="86"/>
    </row>
    <row r="93" spans="1:59" x14ac:dyDescent="0.3">
      <c r="C93" s="7">
        <v>4</v>
      </c>
      <c r="F93" s="86"/>
      <c r="AM93" s="87"/>
      <c r="AR93" s="86"/>
      <c r="AS93" s="62"/>
      <c r="AT93" s="61"/>
      <c r="AU93" s="87"/>
      <c r="AZ93" s="86"/>
      <c r="BA93" s="62"/>
      <c r="BB93" s="86"/>
    </row>
    <row r="94" spans="1:59" x14ac:dyDescent="0.3">
      <c r="C94" s="7">
        <v>3</v>
      </c>
      <c r="F94" s="86"/>
      <c r="AM94" s="87"/>
      <c r="AP94" s="86"/>
      <c r="AQ94" s="62"/>
      <c r="AR94" s="86"/>
      <c r="AU94" s="87"/>
      <c r="AV94" s="61"/>
      <c r="AW94" s="87"/>
      <c r="AZ94" s="86"/>
    </row>
    <row r="95" spans="1:59" x14ac:dyDescent="0.3">
      <c r="C95" s="7">
        <v>2</v>
      </c>
      <c r="D95" s="86"/>
      <c r="E95" s="62"/>
      <c r="F95" s="86"/>
      <c r="AM95" s="87"/>
      <c r="AN95" s="86"/>
      <c r="AO95" s="87"/>
      <c r="AP95" s="86"/>
      <c r="AW95" s="87"/>
      <c r="AX95" s="86"/>
      <c r="AY95" s="62"/>
      <c r="AZ95" s="86"/>
    </row>
    <row r="96" spans="1:59" x14ac:dyDescent="0.3">
      <c r="C96" s="7">
        <v>1</v>
      </c>
      <c r="D96" s="86"/>
      <c r="AM96" s="87"/>
      <c r="AN96" s="86"/>
      <c r="AO96" s="87"/>
      <c r="AP96" s="86"/>
      <c r="AW96" s="87"/>
      <c r="AX96" s="86"/>
    </row>
    <row r="97" spans="1:59" s="21" customFormat="1" x14ac:dyDescent="0.3"/>
    <row r="99" spans="1:59" x14ac:dyDescent="0.3">
      <c r="A99" s="63"/>
      <c r="B99" s="63"/>
      <c r="D99" s="7">
        <v>1</v>
      </c>
      <c r="E99" s="7">
        <v>2</v>
      </c>
      <c r="F99" s="7">
        <v>3</v>
      </c>
      <c r="G99" s="7">
        <v>4</v>
      </c>
      <c r="H99" s="7">
        <v>5</v>
      </c>
      <c r="I99" s="7">
        <v>6</v>
      </c>
      <c r="J99" s="7">
        <v>7</v>
      </c>
      <c r="K99" s="7">
        <v>8</v>
      </c>
      <c r="L99" s="7">
        <v>9</v>
      </c>
      <c r="M99" s="7">
        <v>10</v>
      </c>
      <c r="N99" s="7">
        <v>11</v>
      </c>
      <c r="O99" s="7">
        <v>12</v>
      </c>
      <c r="P99" s="7">
        <v>13</v>
      </c>
      <c r="Q99" s="7">
        <v>14</v>
      </c>
      <c r="R99" s="7">
        <v>15</v>
      </c>
      <c r="S99" s="7">
        <v>16</v>
      </c>
      <c r="T99" s="7">
        <v>17</v>
      </c>
      <c r="U99" s="7">
        <v>18</v>
      </c>
      <c r="V99" s="7">
        <v>19</v>
      </c>
      <c r="W99" s="7">
        <v>20</v>
      </c>
      <c r="X99" s="7">
        <v>21</v>
      </c>
      <c r="Y99" s="7">
        <v>22</v>
      </c>
      <c r="Z99" s="7">
        <v>23</v>
      </c>
      <c r="AA99" s="7">
        <v>24</v>
      </c>
      <c r="AB99" s="7">
        <v>25</v>
      </c>
      <c r="AC99" s="7">
        <v>26</v>
      </c>
      <c r="AD99" s="7">
        <v>27</v>
      </c>
      <c r="AE99" s="7">
        <v>28</v>
      </c>
      <c r="AF99" s="7">
        <v>29</v>
      </c>
      <c r="AG99" s="7">
        <v>30</v>
      </c>
      <c r="AH99" s="7">
        <v>31</v>
      </c>
      <c r="AI99" s="7">
        <v>32</v>
      </c>
      <c r="AJ99" s="7">
        <v>33</v>
      </c>
      <c r="AK99" s="7">
        <v>34</v>
      </c>
      <c r="AL99" s="7">
        <v>35</v>
      </c>
      <c r="AM99" s="7">
        <v>36</v>
      </c>
      <c r="AN99" s="7">
        <v>37</v>
      </c>
      <c r="AO99" s="7">
        <v>38</v>
      </c>
      <c r="AP99" s="7">
        <v>39</v>
      </c>
      <c r="AQ99" s="7">
        <v>40</v>
      </c>
      <c r="AR99" s="7">
        <v>41</v>
      </c>
      <c r="AS99" s="7">
        <v>42</v>
      </c>
      <c r="AT99" s="7">
        <v>43</v>
      </c>
      <c r="AU99" s="7">
        <v>44</v>
      </c>
      <c r="AV99" s="7">
        <v>45</v>
      </c>
      <c r="AW99" s="7">
        <v>46</v>
      </c>
      <c r="AX99" s="7">
        <v>47</v>
      </c>
      <c r="AY99" s="7">
        <v>48</v>
      </c>
      <c r="AZ99" s="7">
        <v>49</v>
      </c>
      <c r="BA99" s="7">
        <v>50</v>
      </c>
      <c r="BB99" s="7">
        <v>51</v>
      </c>
      <c r="BC99" s="7">
        <v>52</v>
      </c>
      <c r="BD99" s="7">
        <v>53</v>
      </c>
      <c r="BE99" s="7">
        <v>54</v>
      </c>
      <c r="BF99" s="7">
        <v>55</v>
      </c>
      <c r="BG99" s="7">
        <v>56</v>
      </c>
    </row>
    <row r="100" spans="1:59" x14ac:dyDescent="0.3">
      <c r="D100" s="7">
        <v>0</v>
      </c>
      <c r="F100" s="7">
        <v>1</v>
      </c>
      <c r="N100" s="7">
        <v>2</v>
      </c>
      <c r="V100" s="7">
        <v>0</v>
      </c>
      <c r="X100" s="7">
        <v>3</v>
      </c>
      <c r="AF100" s="7">
        <v>4</v>
      </c>
      <c r="AN100" s="7">
        <v>0</v>
      </c>
      <c r="AP100" s="7">
        <v>-1</v>
      </c>
      <c r="AX100" s="7">
        <v>0</v>
      </c>
      <c r="AZ100" s="7">
        <v>1</v>
      </c>
    </row>
    <row r="101" spans="1:59" x14ac:dyDescent="0.3">
      <c r="A101" s="61"/>
      <c r="B101" s="62"/>
      <c r="D101" s="7">
        <v>0</v>
      </c>
      <c r="E101" s="7">
        <v>0</v>
      </c>
      <c r="F101" s="7">
        <v>1</v>
      </c>
      <c r="G101" s="7">
        <v>2</v>
      </c>
      <c r="H101" s="7">
        <v>3</v>
      </c>
      <c r="I101" s="7">
        <v>4</v>
      </c>
      <c r="J101" s="7">
        <v>5</v>
      </c>
      <c r="K101" s="7">
        <v>6</v>
      </c>
      <c r="L101" s="7">
        <v>7</v>
      </c>
      <c r="M101" s="7">
        <v>8</v>
      </c>
      <c r="N101" s="7">
        <v>1</v>
      </c>
      <c r="O101" s="7">
        <v>2</v>
      </c>
      <c r="P101" s="7">
        <v>3</v>
      </c>
      <c r="Q101" s="7">
        <v>4</v>
      </c>
      <c r="R101" s="7">
        <v>5</v>
      </c>
      <c r="S101" s="7">
        <v>6</v>
      </c>
      <c r="T101" s="7">
        <v>7</v>
      </c>
      <c r="U101" s="7">
        <v>8</v>
      </c>
      <c r="V101" s="7">
        <v>0</v>
      </c>
      <c r="W101" s="7">
        <v>0</v>
      </c>
      <c r="X101" s="7">
        <v>1</v>
      </c>
      <c r="Y101" s="7">
        <v>2</v>
      </c>
      <c r="Z101" s="7">
        <v>3</v>
      </c>
      <c r="AA101" s="7">
        <v>4</v>
      </c>
      <c r="AB101" s="7">
        <v>5</v>
      </c>
      <c r="AC101" s="7">
        <v>6</v>
      </c>
      <c r="AD101" s="7">
        <v>7</v>
      </c>
      <c r="AE101" s="7">
        <v>8</v>
      </c>
      <c r="AF101" s="7">
        <v>1</v>
      </c>
      <c r="AG101" s="7">
        <v>2</v>
      </c>
      <c r="AH101" s="7">
        <v>3</v>
      </c>
      <c r="AI101" s="7">
        <v>4</v>
      </c>
      <c r="AJ101" s="7">
        <v>5</v>
      </c>
      <c r="AK101" s="7">
        <v>6</v>
      </c>
      <c r="AL101" s="7">
        <v>7</v>
      </c>
      <c r="AM101" s="7">
        <v>8</v>
      </c>
      <c r="AN101" s="7">
        <v>0</v>
      </c>
      <c r="AO101" s="7">
        <v>0</v>
      </c>
      <c r="AP101" s="7">
        <v>1</v>
      </c>
      <c r="AQ101" s="7">
        <v>2</v>
      </c>
      <c r="AR101" s="7">
        <v>3</v>
      </c>
      <c r="AS101" s="7">
        <v>4</v>
      </c>
      <c r="AT101" s="7">
        <v>5</v>
      </c>
      <c r="AU101" s="7">
        <v>6</v>
      </c>
      <c r="AV101" s="7">
        <v>7</v>
      </c>
      <c r="AW101" s="7">
        <v>8</v>
      </c>
      <c r="AX101" s="7">
        <v>0</v>
      </c>
      <c r="AY101" s="7">
        <v>0</v>
      </c>
      <c r="AZ101" s="7">
        <v>1</v>
      </c>
      <c r="BA101" s="7">
        <v>2</v>
      </c>
      <c r="BB101" s="7">
        <v>3</v>
      </c>
      <c r="BC101" s="7">
        <v>4</v>
      </c>
      <c r="BD101" s="7">
        <v>5</v>
      </c>
      <c r="BE101" s="7">
        <v>6</v>
      </c>
      <c r="BF101" s="7">
        <v>7</v>
      </c>
      <c r="BG101" s="7">
        <v>8</v>
      </c>
    </row>
    <row r="102" spans="1:59" x14ac:dyDescent="0.3">
      <c r="A102" s="86"/>
      <c r="B102" s="87"/>
      <c r="D102" s="7">
        <v>2</v>
      </c>
      <c r="E102" s="7">
        <v>-1</v>
      </c>
      <c r="F102" s="7">
        <v>3</v>
      </c>
      <c r="G102" s="7">
        <v>0</v>
      </c>
      <c r="H102" s="7">
        <v>4</v>
      </c>
      <c r="I102" s="7">
        <v>-1</v>
      </c>
      <c r="J102" s="7">
        <v>2</v>
      </c>
      <c r="K102" s="7">
        <v>-1</v>
      </c>
      <c r="L102" s="7">
        <v>1</v>
      </c>
      <c r="M102" s="7">
        <v>-2</v>
      </c>
      <c r="N102" s="7">
        <v>3</v>
      </c>
      <c r="O102" s="7">
        <v>-1</v>
      </c>
      <c r="P102" s="7">
        <v>2</v>
      </c>
      <c r="Q102" s="7">
        <v>-1</v>
      </c>
      <c r="R102" s="7">
        <v>1</v>
      </c>
      <c r="S102" s="7">
        <v>-2</v>
      </c>
      <c r="T102" s="7">
        <v>1</v>
      </c>
      <c r="U102" s="7">
        <v>-3</v>
      </c>
      <c r="V102" s="7">
        <v>1</v>
      </c>
      <c r="W102" s="7">
        <v>-1</v>
      </c>
      <c r="X102" s="7">
        <v>3</v>
      </c>
      <c r="Y102" s="7">
        <v>-1</v>
      </c>
      <c r="Z102" s="7">
        <v>2</v>
      </c>
      <c r="AA102" s="7">
        <v>-2</v>
      </c>
      <c r="AB102" s="7">
        <v>2</v>
      </c>
      <c r="AC102" s="7">
        <v>-1</v>
      </c>
      <c r="AD102" s="7">
        <v>2</v>
      </c>
      <c r="AE102" s="7">
        <v>-4</v>
      </c>
      <c r="AF102" s="7">
        <v>3</v>
      </c>
      <c r="AG102" s="7">
        <v>-3</v>
      </c>
      <c r="AH102" s="7">
        <v>1</v>
      </c>
      <c r="AI102" s="7">
        <v>-3</v>
      </c>
      <c r="AJ102" s="7">
        <v>1</v>
      </c>
      <c r="AK102" s="7">
        <v>-3</v>
      </c>
      <c r="AL102" s="7">
        <v>0</v>
      </c>
      <c r="AM102" s="7">
        <v>-4</v>
      </c>
      <c r="AN102" s="7">
        <v>2</v>
      </c>
      <c r="AO102" s="7">
        <v>-2</v>
      </c>
      <c r="AP102" s="7">
        <v>3</v>
      </c>
      <c r="AQ102" s="7">
        <v>-1</v>
      </c>
      <c r="AR102" s="7">
        <v>2</v>
      </c>
      <c r="AS102" s="7">
        <v>-1</v>
      </c>
      <c r="AT102" s="7">
        <v>1</v>
      </c>
      <c r="AU102" s="7">
        <v>-2</v>
      </c>
      <c r="AV102" s="7">
        <v>1</v>
      </c>
      <c r="AW102" s="7">
        <v>-3</v>
      </c>
      <c r="AX102" s="7">
        <v>2</v>
      </c>
      <c r="AY102" s="7">
        <v>-1</v>
      </c>
      <c r="AZ102" s="7">
        <v>3</v>
      </c>
      <c r="BA102" s="7">
        <v>-1</v>
      </c>
      <c r="BB102" s="7">
        <v>4</v>
      </c>
      <c r="BC102" s="7">
        <v>0</v>
      </c>
      <c r="BD102" s="7">
        <v>3</v>
      </c>
      <c r="BE102" s="7">
        <v>-1</v>
      </c>
      <c r="BF102" s="7">
        <v>1</v>
      </c>
      <c r="BG102" s="7">
        <v>-2</v>
      </c>
    </row>
    <row r="103" spans="1:59" x14ac:dyDescent="0.3">
      <c r="A103" s="86"/>
      <c r="B103" s="87"/>
      <c r="AJ103" s="7" t="s">
        <v>372</v>
      </c>
      <c r="AM103" s="7" t="s">
        <v>319</v>
      </c>
    </row>
    <row r="104" spans="1:59" x14ac:dyDescent="0.3">
      <c r="A104" s="86"/>
      <c r="B104" s="87"/>
      <c r="C104" s="7">
        <v>12</v>
      </c>
      <c r="AD104" s="86"/>
      <c r="AE104" s="87"/>
    </row>
    <row r="105" spans="1:59" x14ac:dyDescent="0.3">
      <c r="A105" s="86"/>
      <c r="B105" s="87"/>
      <c r="C105" s="7">
        <v>11</v>
      </c>
      <c r="P105" s="86"/>
      <c r="Q105" s="62"/>
      <c r="R105" s="61"/>
      <c r="S105" s="87"/>
      <c r="Z105" s="86"/>
      <c r="AA105" s="87"/>
      <c r="AB105" s="86"/>
      <c r="AC105" s="62"/>
      <c r="AD105" s="86"/>
      <c r="AE105" s="87"/>
      <c r="AF105" s="86"/>
      <c r="AG105" s="87"/>
    </row>
    <row r="106" spans="1:59" x14ac:dyDescent="0.3">
      <c r="A106" s="86"/>
      <c r="B106" s="87"/>
      <c r="C106" s="7">
        <v>10</v>
      </c>
      <c r="N106" s="86"/>
      <c r="O106" s="62"/>
      <c r="P106" s="86"/>
      <c r="S106" s="87"/>
      <c r="T106" s="61"/>
      <c r="U106" s="87"/>
      <c r="X106" s="86"/>
      <c r="Y106" s="62"/>
      <c r="Z106" s="86"/>
      <c r="AA106" s="87"/>
      <c r="AB106" s="86"/>
      <c r="AE106" s="87"/>
      <c r="AF106" s="86"/>
      <c r="AG106" s="87"/>
      <c r="BD106" s="86"/>
      <c r="BE106" s="62"/>
      <c r="BF106" s="61"/>
      <c r="BG106" s="87"/>
    </row>
    <row r="107" spans="1:59" x14ac:dyDescent="0.3">
      <c r="A107" s="86"/>
      <c r="B107" s="87"/>
      <c r="C107" s="7">
        <v>9</v>
      </c>
      <c r="J107" s="86"/>
      <c r="K107" s="62"/>
      <c r="L107" s="61"/>
      <c r="M107" s="87"/>
      <c r="N107" s="86"/>
      <c r="U107" s="87"/>
      <c r="X107" s="86"/>
      <c r="AE107" s="87"/>
      <c r="AF107" s="86"/>
      <c r="AG107" s="87"/>
      <c r="AH107" s="61"/>
      <c r="AI107" s="87"/>
      <c r="BD107" s="86"/>
      <c r="BG107" s="87"/>
    </row>
    <row r="108" spans="1:59" x14ac:dyDescent="0.3">
      <c r="A108" s="86"/>
      <c r="B108" s="87"/>
      <c r="C108" s="7">
        <v>8</v>
      </c>
      <c r="H108" s="86"/>
      <c r="I108" s="62"/>
      <c r="J108" s="86"/>
      <c r="M108" s="87"/>
      <c r="N108" s="86"/>
      <c r="U108" s="87"/>
      <c r="V108" s="61"/>
      <c r="W108" s="62"/>
      <c r="X108" s="86"/>
      <c r="AI108" s="87"/>
      <c r="BC108" s="63"/>
      <c r="BD108" s="86"/>
    </row>
    <row r="109" spans="1:59" x14ac:dyDescent="0.3">
      <c r="A109" s="86"/>
      <c r="B109" s="87"/>
      <c r="C109" s="7">
        <v>7</v>
      </c>
      <c r="H109" s="86"/>
      <c r="AI109" s="87"/>
      <c r="AJ109" s="61"/>
      <c r="AK109" s="87"/>
      <c r="BB109" s="86"/>
    </row>
    <row r="110" spans="1:59" x14ac:dyDescent="0.3">
      <c r="A110" s="86"/>
      <c r="B110" s="87"/>
      <c r="C110" s="7">
        <v>6</v>
      </c>
      <c r="H110" s="86"/>
      <c r="AK110" s="87"/>
      <c r="BB110" s="86"/>
    </row>
    <row r="111" spans="1:59" x14ac:dyDescent="0.3">
      <c r="A111" s="86"/>
      <c r="B111" s="87"/>
      <c r="C111" s="7">
        <v>5</v>
      </c>
      <c r="G111" s="63"/>
      <c r="H111" s="86"/>
      <c r="AK111" s="87"/>
      <c r="AL111" s="63"/>
      <c r="BB111" s="86"/>
    </row>
    <row r="112" spans="1:59" x14ac:dyDescent="0.3">
      <c r="A112" s="86"/>
      <c r="B112" s="87"/>
      <c r="C112" s="7">
        <v>4</v>
      </c>
      <c r="F112" s="86"/>
      <c r="AM112" s="87"/>
      <c r="AR112" s="86"/>
      <c r="AS112" s="62"/>
      <c r="AT112" s="61"/>
      <c r="AU112" s="87"/>
      <c r="AZ112" s="86"/>
      <c r="BA112" s="62"/>
      <c r="BB112" s="86"/>
    </row>
    <row r="113" spans="1:52" x14ac:dyDescent="0.3">
      <c r="A113" s="86"/>
      <c r="B113" s="87"/>
      <c r="C113" s="7">
        <v>3</v>
      </c>
      <c r="F113" s="86"/>
      <c r="AM113" s="87"/>
      <c r="AP113" s="86"/>
      <c r="AQ113" s="62"/>
      <c r="AR113" s="86"/>
      <c r="AU113" s="87"/>
      <c r="AV113" s="61"/>
      <c r="AW113" s="87"/>
      <c r="AZ113" s="86"/>
    </row>
    <row r="114" spans="1:52" x14ac:dyDescent="0.3">
      <c r="A114" s="86"/>
      <c r="B114" s="87"/>
      <c r="C114" s="7">
        <v>2</v>
      </c>
      <c r="D114" s="86"/>
      <c r="E114" s="62"/>
      <c r="F114" s="86"/>
      <c r="AM114" s="87"/>
      <c r="AN114" s="86"/>
      <c r="AO114" s="87"/>
      <c r="AP114" s="86"/>
      <c r="AW114" s="87"/>
      <c r="AX114" s="86"/>
      <c r="AY114" s="62"/>
      <c r="AZ114" s="86"/>
    </row>
    <row r="115" spans="1:52" x14ac:dyDescent="0.3">
      <c r="A115" s="86"/>
      <c r="B115" s="87"/>
      <c r="C115" s="7">
        <v>1</v>
      </c>
      <c r="D115" s="86"/>
      <c r="AM115" s="87"/>
      <c r="AN115" s="86"/>
      <c r="AO115" s="87"/>
      <c r="AP115" s="86"/>
      <c r="AW115" s="87"/>
      <c r="AX115" s="86"/>
    </row>
  </sheetData>
  <mergeCells count="157">
    <mergeCell ref="F48:F51"/>
    <mergeCell ref="D52:D54"/>
    <mergeCell ref="AS46:AS49"/>
    <mergeCell ref="AV46:AV47"/>
    <mergeCell ref="AY46:AY47"/>
    <mergeCell ref="AT47:AT49"/>
    <mergeCell ref="BA47:BA49"/>
    <mergeCell ref="BB55:BB56"/>
    <mergeCell ref="BC55:BC56"/>
    <mergeCell ref="H47:H48"/>
    <mergeCell ref="K47:K48"/>
    <mergeCell ref="T40:T42"/>
    <mergeCell ref="AA40:AA42"/>
    <mergeCell ref="AD40:AD42"/>
    <mergeCell ref="P41:P42"/>
    <mergeCell ref="S41:S42"/>
    <mergeCell ref="AO41:AO43"/>
    <mergeCell ref="N42:N45"/>
    <mergeCell ref="AQ43:AQ45"/>
    <mergeCell ref="L46:L48"/>
    <mergeCell ref="AJ38:AJ39"/>
    <mergeCell ref="AK38:AK41"/>
    <mergeCell ref="V39:V40"/>
    <mergeCell ref="Y39:Y40"/>
    <mergeCell ref="AF39:AF40"/>
    <mergeCell ref="AG39:AG40"/>
    <mergeCell ref="AH39:AH40"/>
    <mergeCell ref="AL39:AL41"/>
    <mergeCell ref="AM39:AM41"/>
    <mergeCell ref="G61:G64"/>
    <mergeCell ref="AJ62:AJ64"/>
    <mergeCell ref="E65:E67"/>
    <mergeCell ref="AL65:AL68"/>
    <mergeCell ref="AQ65:AQ66"/>
    <mergeCell ref="AT65:AT66"/>
    <mergeCell ref="AO66:AO68"/>
    <mergeCell ref="AV66:AV68"/>
    <mergeCell ref="AM67:AM68"/>
    <mergeCell ref="AN67:AN68"/>
    <mergeCell ref="AA58:AA59"/>
    <mergeCell ref="AE58:AE60"/>
    <mergeCell ref="AF58:AF60"/>
    <mergeCell ref="M59:M61"/>
    <mergeCell ref="T59:T61"/>
    <mergeCell ref="W59:W61"/>
    <mergeCell ref="I60:I61"/>
    <mergeCell ref="L60:L61"/>
    <mergeCell ref="AH60:AH62"/>
    <mergeCell ref="AF10:AF12"/>
    <mergeCell ref="M12:M13"/>
    <mergeCell ref="J12:J13"/>
    <mergeCell ref="P10:P11"/>
    <mergeCell ref="BG11:BG12"/>
    <mergeCell ref="D19:D20"/>
    <mergeCell ref="AX19:AX20"/>
    <mergeCell ref="N11:N13"/>
    <mergeCell ref="AI12:AI14"/>
    <mergeCell ref="AN19:AN20"/>
    <mergeCell ref="AO19:AO20"/>
    <mergeCell ref="BD11:BD13"/>
    <mergeCell ref="BB14:BB17"/>
    <mergeCell ref="AK14:AK16"/>
    <mergeCell ref="AG10:AG12"/>
    <mergeCell ref="AP18:AP20"/>
    <mergeCell ref="AW18:AW20"/>
    <mergeCell ref="AR17:AR18"/>
    <mergeCell ref="AU17:AU18"/>
    <mergeCell ref="AZ17:AZ19"/>
    <mergeCell ref="AM17:AM20"/>
    <mergeCell ref="B111:B115"/>
    <mergeCell ref="A107:A110"/>
    <mergeCell ref="B107:B110"/>
    <mergeCell ref="AE9:AE12"/>
    <mergeCell ref="H13:H16"/>
    <mergeCell ref="U11:U13"/>
    <mergeCell ref="S10:S11"/>
    <mergeCell ref="X11:X13"/>
    <mergeCell ref="Z10:Z11"/>
    <mergeCell ref="A79:B79"/>
    <mergeCell ref="A102:A103"/>
    <mergeCell ref="A104:A106"/>
    <mergeCell ref="B102:B103"/>
    <mergeCell ref="B104:B106"/>
    <mergeCell ref="F17:F19"/>
    <mergeCell ref="AD9:AD10"/>
    <mergeCell ref="AB10:AB11"/>
    <mergeCell ref="AA10:AA11"/>
    <mergeCell ref="AC57:AC58"/>
    <mergeCell ref="AD57:AD60"/>
    <mergeCell ref="O58:O59"/>
    <mergeCell ref="R58:R59"/>
    <mergeCell ref="Y58:Y59"/>
    <mergeCell ref="Z58:Z59"/>
    <mergeCell ref="BG87:BG88"/>
    <mergeCell ref="J88:J89"/>
    <mergeCell ref="M88:M89"/>
    <mergeCell ref="AI88:AI90"/>
    <mergeCell ref="H89:H92"/>
    <mergeCell ref="AK90:AK92"/>
    <mergeCell ref="BB90:BB93"/>
    <mergeCell ref="AF86:AF88"/>
    <mergeCell ref="AG86:AG88"/>
    <mergeCell ref="N87:N89"/>
    <mergeCell ref="U87:U89"/>
    <mergeCell ref="X87:X89"/>
    <mergeCell ref="BD87:BD89"/>
    <mergeCell ref="AD85:AD86"/>
    <mergeCell ref="AE85:AE88"/>
    <mergeCell ref="P86:P87"/>
    <mergeCell ref="S86:S87"/>
    <mergeCell ref="Z86:Z87"/>
    <mergeCell ref="AA86:AA87"/>
    <mergeCell ref="AB86:AB87"/>
    <mergeCell ref="BD106:BD108"/>
    <mergeCell ref="BG106:BG107"/>
    <mergeCell ref="J107:J108"/>
    <mergeCell ref="M107:M108"/>
    <mergeCell ref="AI107:AI109"/>
    <mergeCell ref="H108:H111"/>
    <mergeCell ref="AK109:AK111"/>
    <mergeCell ref="BB109:BB112"/>
    <mergeCell ref="Z105:Z106"/>
    <mergeCell ref="AA105:AA106"/>
    <mergeCell ref="AB105:AB106"/>
    <mergeCell ref="AF105:AF107"/>
    <mergeCell ref="AG105:AG107"/>
    <mergeCell ref="N106:N108"/>
    <mergeCell ref="U106:U108"/>
    <mergeCell ref="X106:X108"/>
    <mergeCell ref="AD104:AD105"/>
    <mergeCell ref="AE104:AE107"/>
    <mergeCell ref="P105:P106"/>
    <mergeCell ref="S105:S106"/>
    <mergeCell ref="A3:B3"/>
    <mergeCell ref="AZ112:AZ114"/>
    <mergeCell ref="AP113:AP115"/>
    <mergeCell ref="AW113:AW115"/>
    <mergeCell ref="D114:D115"/>
    <mergeCell ref="AN114:AN115"/>
    <mergeCell ref="AO114:AO115"/>
    <mergeCell ref="AX114:AX115"/>
    <mergeCell ref="F112:F114"/>
    <mergeCell ref="AM112:AM115"/>
    <mergeCell ref="AR112:AR113"/>
    <mergeCell ref="AU112:AU113"/>
    <mergeCell ref="AO95:AO96"/>
    <mergeCell ref="AX95:AX96"/>
    <mergeCell ref="F93:F95"/>
    <mergeCell ref="AM93:AM96"/>
    <mergeCell ref="AR93:AR94"/>
    <mergeCell ref="AU93:AU94"/>
    <mergeCell ref="AZ93:AZ95"/>
    <mergeCell ref="AP94:AP96"/>
    <mergeCell ref="AW94:AW96"/>
    <mergeCell ref="D95:D96"/>
    <mergeCell ref="AN95:AN96"/>
    <mergeCell ref="A111:A11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E9A19-4CE2-4C7A-9938-1E3B5EE6D3EC}">
  <sheetPr codeName="Sheet6"/>
  <dimension ref="A1"/>
  <sheetViews>
    <sheetView workbookViewId="0">
      <selection activeCell="J48" sqref="J48"/>
    </sheetView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A735-F144-4416-8A4B-5709070DE48F}">
  <sheetPr codeName="Sheet8"/>
  <dimension ref="A5:Z168"/>
  <sheetViews>
    <sheetView topLeftCell="A14" workbookViewId="0">
      <selection activeCell="I44" sqref="I44"/>
    </sheetView>
  </sheetViews>
  <sheetFormatPr defaultRowHeight="16.5" x14ac:dyDescent="0.3"/>
  <sheetData>
    <row r="5" spans="1:17" x14ac:dyDescent="0.3">
      <c r="E5" t="s">
        <v>51</v>
      </c>
    </row>
    <row r="6" spans="1:17" x14ac:dyDescent="0.3">
      <c r="A6" t="s">
        <v>33</v>
      </c>
      <c r="B6" s="9"/>
      <c r="C6" s="10"/>
      <c r="D6" s="10"/>
      <c r="E6" s="10"/>
      <c r="F6" s="9"/>
      <c r="G6" s="10"/>
      <c r="H6" s="9"/>
      <c r="I6" s="10"/>
      <c r="J6" s="10"/>
      <c r="K6" s="9"/>
      <c r="L6" s="11"/>
      <c r="M6" s="9"/>
      <c r="N6" s="11"/>
      <c r="O6" s="10"/>
      <c r="P6" s="10"/>
      <c r="Q6" s="11"/>
    </row>
    <row r="7" spans="1:17" x14ac:dyDescent="0.3">
      <c r="B7" s="12"/>
      <c r="D7" t="s">
        <v>56</v>
      </c>
      <c r="E7" s="13"/>
      <c r="F7" s="12"/>
      <c r="H7" s="12"/>
      <c r="K7" s="12"/>
      <c r="L7" s="13"/>
      <c r="M7" s="12"/>
      <c r="N7" s="13"/>
      <c r="Q7" s="13"/>
    </row>
    <row r="8" spans="1:17" x14ac:dyDescent="0.3">
      <c r="B8" s="12"/>
      <c r="E8" s="13"/>
      <c r="F8" s="12"/>
      <c r="H8" s="12"/>
      <c r="I8" t="s">
        <v>55</v>
      </c>
      <c r="K8" s="12"/>
      <c r="L8" s="13" t="s">
        <v>26</v>
      </c>
      <c r="M8" s="12" t="s">
        <v>34</v>
      </c>
      <c r="N8" s="13"/>
      <c r="Q8" s="13"/>
    </row>
    <row r="9" spans="1:17" x14ac:dyDescent="0.3">
      <c r="B9" s="12"/>
      <c r="E9" s="13"/>
      <c r="F9" s="12"/>
      <c r="H9" s="12"/>
      <c r="K9" s="12"/>
      <c r="L9" s="13"/>
      <c r="M9" s="12" t="s">
        <v>54</v>
      </c>
      <c r="N9" s="13"/>
      <c r="Q9" s="13"/>
    </row>
    <row r="10" spans="1:17" x14ac:dyDescent="0.3">
      <c r="B10" s="12"/>
      <c r="E10" s="13"/>
      <c r="F10" s="12"/>
      <c r="H10" s="12"/>
      <c r="K10" s="12"/>
      <c r="L10" t="s">
        <v>43</v>
      </c>
      <c r="M10" s="12"/>
      <c r="N10" s="13"/>
      <c r="Q10" s="13"/>
    </row>
    <row r="11" spans="1:17" x14ac:dyDescent="0.3">
      <c r="B11" s="12"/>
      <c r="E11" s="13"/>
      <c r="H11" s="12"/>
      <c r="K11" s="12"/>
      <c r="L11" s="13"/>
      <c r="M11" s="12"/>
      <c r="N11" s="13"/>
      <c r="Q11" s="13"/>
    </row>
    <row r="12" spans="1:17" x14ac:dyDescent="0.3">
      <c r="B12" s="12"/>
      <c r="E12" s="13"/>
      <c r="H12" s="14"/>
      <c r="I12" s="15"/>
      <c r="J12" s="15"/>
      <c r="K12" s="14"/>
      <c r="L12" s="16"/>
      <c r="M12" s="12"/>
      <c r="N12" s="13"/>
      <c r="Q12" s="13"/>
    </row>
    <row r="13" spans="1:17" x14ac:dyDescent="0.3">
      <c r="B13" s="12" t="s">
        <v>39</v>
      </c>
      <c r="D13" t="s">
        <v>38</v>
      </c>
      <c r="E13" s="13"/>
      <c r="I13" s="12"/>
      <c r="K13" s="9"/>
      <c r="L13" s="11"/>
      <c r="M13" s="12"/>
      <c r="N13" s="13"/>
      <c r="Q13" s="13"/>
    </row>
    <row r="14" spans="1:17" x14ac:dyDescent="0.3">
      <c r="B14" s="12" t="s">
        <v>40</v>
      </c>
      <c r="E14" s="13"/>
      <c r="I14" s="12"/>
      <c r="J14" t="s">
        <v>52</v>
      </c>
      <c r="K14" s="12"/>
      <c r="L14" s="13"/>
      <c r="M14" s="12"/>
      <c r="N14" s="13"/>
      <c r="Q14" s="13"/>
    </row>
    <row r="15" spans="1:17" x14ac:dyDescent="0.3">
      <c r="B15" s="12"/>
      <c r="E15" s="13"/>
      <c r="I15" s="12"/>
      <c r="J15" t="s">
        <v>41</v>
      </c>
      <c r="K15" s="12"/>
      <c r="L15" s="13" t="s">
        <v>32</v>
      </c>
      <c r="M15" s="12" t="s">
        <v>25</v>
      </c>
      <c r="N15" s="13" t="s">
        <v>24</v>
      </c>
      <c r="Q15" s="13"/>
    </row>
    <row r="16" spans="1:17" x14ac:dyDescent="0.3">
      <c r="B16" s="12" t="s">
        <v>32</v>
      </c>
      <c r="E16" s="13"/>
      <c r="I16" s="12"/>
      <c r="K16" s="12"/>
      <c r="L16" s="13"/>
      <c r="N16" s="13"/>
      <c r="Q16" s="13"/>
    </row>
    <row r="17" spans="1:26" x14ac:dyDescent="0.3">
      <c r="B17" s="12"/>
      <c r="E17" s="13"/>
      <c r="I17" s="12"/>
      <c r="K17" s="12"/>
      <c r="L17" s="13"/>
      <c r="M17" s="12"/>
      <c r="N17" s="13"/>
      <c r="Q17" s="13"/>
    </row>
    <row r="18" spans="1:26" x14ac:dyDescent="0.3">
      <c r="B18" s="12"/>
      <c r="E18" s="13"/>
      <c r="I18" s="12"/>
      <c r="K18" s="14"/>
      <c r="L18" s="16"/>
      <c r="M18" s="12"/>
      <c r="N18" s="13"/>
      <c r="Q18" s="13"/>
    </row>
    <row r="19" spans="1:26" x14ac:dyDescent="0.3">
      <c r="B19" s="12"/>
      <c r="E19" s="13"/>
      <c r="I19" s="12"/>
      <c r="K19" s="9"/>
      <c r="L19" s="11"/>
      <c r="M19" s="12"/>
      <c r="N19" s="13"/>
      <c r="Q19" s="13"/>
    </row>
    <row r="20" spans="1:26" x14ac:dyDescent="0.3">
      <c r="B20" s="9"/>
      <c r="C20" s="10"/>
      <c r="D20" s="10"/>
      <c r="E20" s="11"/>
      <c r="I20" s="12"/>
      <c r="K20" s="12"/>
      <c r="L20" s="13"/>
      <c r="M20" s="12"/>
      <c r="N20" s="13"/>
      <c r="Q20" s="13"/>
    </row>
    <row r="21" spans="1:26" x14ac:dyDescent="0.3">
      <c r="B21" s="12"/>
      <c r="E21" s="13"/>
      <c r="I21" s="12"/>
      <c r="K21" s="12"/>
      <c r="L21" s="13"/>
      <c r="M21" s="12"/>
      <c r="N21" s="13"/>
      <c r="Q21" s="13"/>
    </row>
    <row r="22" spans="1:26" x14ac:dyDescent="0.3">
      <c r="B22" s="12"/>
      <c r="E22" s="13"/>
      <c r="F22" s="9"/>
      <c r="G22" s="10"/>
      <c r="H22" s="11"/>
      <c r="I22" s="12"/>
      <c r="K22" s="12"/>
      <c r="L22" t="s">
        <v>27</v>
      </c>
      <c r="M22" s="12"/>
      <c r="N22" s="13"/>
      <c r="Q22" s="13"/>
    </row>
    <row r="23" spans="1:26" x14ac:dyDescent="0.3">
      <c r="B23" s="14"/>
      <c r="C23" s="15"/>
      <c r="D23" s="15"/>
      <c r="E23" s="16"/>
      <c r="F23" s="12"/>
      <c r="H23" s="13"/>
      <c r="I23" s="12"/>
      <c r="K23" s="12"/>
      <c r="L23" s="13" t="s">
        <v>53</v>
      </c>
      <c r="N23" s="13"/>
      <c r="P23" s="12" t="s">
        <v>50</v>
      </c>
      <c r="Q23" s="13"/>
    </row>
    <row r="24" spans="1:26" x14ac:dyDescent="0.3">
      <c r="B24" s="12"/>
      <c r="E24" s="13"/>
      <c r="F24" s="12"/>
      <c r="H24" s="13"/>
      <c r="I24" s="12"/>
      <c r="K24" s="12"/>
      <c r="L24" s="13"/>
      <c r="N24" s="13"/>
      <c r="P24" t="s">
        <v>44</v>
      </c>
      <c r="Q24" s="13"/>
    </row>
    <row r="25" spans="1:26" x14ac:dyDescent="0.3">
      <c r="B25" s="12"/>
      <c r="D25" t="s">
        <v>56</v>
      </c>
      <c r="E25" s="13"/>
      <c r="F25" s="12"/>
      <c r="H25" s="13"/>
      <c r="I25" s="12"/>
      <c r="K25" s="12"/>
      <c r="L25" s="13"/>
      <c r="M25" s="12"/>
      <c r="N25" s="13"/>
      <c r="Q25" s="13"/>
    </row>
    <row r="26" spans="1:26" x14ac:dyDescent="0.3">
      <c r="B26" s="14"/>
      <c r="C26" s="15"/>
      <c r="D26" s="15"/>
      <c r="E26" s="16"/>
      <c r="F26" s="14"/>
      <c r="G26" s="15"/>
      <c r="H26" s="16"/>
      <c r="I26" s="17" t="s">
        <v>31</v>
      </c>
      <c r="J26" s="18"/>
      <c r="K26" s="14"/>
      <c r="L26" s="16"/>
      <c r="M26" s="14"/>
      <c r="N26" s="16"/>
      <c r="O26" s="15"/>
      <c r="P26" s="15"/>
      <c r="Q26" s="16"/>
    </row>
    <row r="27" spans="1:26" x14ac:dyDescent="0.3">
      <c r="E27" t="s">
        <v>51</v>
      </c>
    </row>
    <row r="30" spans="1:26" x14ac:dyDescent="0.3">
      <c r="A30" t="s">
        <v>29</v>
      </c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1"/>
      <c r="O30" t="s">
        <v>48</v>
      </c>
      <c r="P30" s="9"/>
      <c r="Q30" s="10"/>
      <c r="R30" s="10"/>
      <c r="S30" s="10"/>
      <c r="T30" s="10"/>
      <c r="U30" s="10"/>
      <c r="V30" s="10"/>
      <c r="W30" s="10"/>
      <c r="X30" s="10"/>
      <c r="Y30" s="10"/>
      <c r="Z30" s="11"/>
    </row>
    <row r="31" spans="1:26" x14ac:dyDescent="0.3">
      <c r="B31" s="12"/>
      <c r="C31" s="9"/>
      <c r="D31" s="10"/>
      <c r="E31" s="11"/>
      <c r="L31" s="13"/>
      <c r="P31" s="12"/>
      <c r="Q31" s="9"/>
      <c r="R31" s="10"/>
      <c r="S31" s="11"/>
      <c r="Z31" s="13"/>
    </row>
    <row r="32" spans="1:26" x14ac:dyDescent="0.3">
      <c r="B32" s="12"/>
      <c r="C32" s="12"/>
      <c r="E32" s="13"/>
      <c r="L32" s="13"/>
      <c r="P32" s="12"/>
      <c r="Q32" s="12"/>
      <c r="S32" s="13"/>
      <c r="Z32" s="13"/>
    </row>
    <row r="33" spans="2:26" x14ac:dyDescent="0.3">
      <c r="B33" s="12"/>
      <c r="C33" s="12"/>
      <c r="E33" s="13"/>
      <c r="L33" s="13"/>
      <c r="P33" s="12"/>
      <c r="Q33" s="12"/>
      <c r="S33" s="13"/>
      <c r="Z33" s="13"/>
    </row>
    <row r="34" spans="2:26" x14ac:dyDescent="0.3">
      <c r="B34" s="12"/>
      <c r="C34" s="12"/>
      <c r="E34" s="13"/>
      <c r="L34" s="13"/>
      <c r="P34" s="12"/>
      <c r="Q34" s="12"/>
      <c r="S34" s="13"/>
      <c r="Z34" s="13"/>
    </row>
    <row r="35" spans="2:26" x14ac:dyDescent="0.3">
      <c r="B35" s="12"/>
      <c r="C35" s="12"/>
      <c r="E35" s="13"/>
      <c r="L35" s="13"/>
      <c r="P35" s="12"/>
      <c r="Q35" s="12"/>
      <c r="S35" s="13"/>
      <c r="Z35" s="13"/>
    </row>
    <row r="36" spans="2:26" x14ac:dyDescent="0.3">
      <c r="B36" s="12"/>
      <c r="C36" s="12"/>
      <c r="E36" s="13"/>
      <c r="L36" s="13"/>
      <c r="P36" s="12"/>
      <c r="Q36" s="12"/>
      <c r="S36" s="13"/>
      <c r="Z36" s="13"/>
    </row>
    <row r="37" spans="2:26" x14ac:dyDescent="0.3">
      <c r="B37" s="12"/>
      <c r="C37" s="12"/>
      <c r="E37" s="13"/>
      <c r="L37" s="13"/>
      <c r="P37" s="12"/>
      <c r="Q37" s="12"/>
      <c r="S37" s="13"/>
      <c r="Z37" s="13"/>
    </row>
    <row r="38" spans="2:26" x14ac:dyDescent="0.3">
      <c r="B38" s="12"/>
      <c r="C38" s="12"/>
      <c r="D38" t="s">
        <v>47</v>
      </c>
      <c r="E38" s="13"/>
      <c r="L38" s="13"/>
      <c r="P38" s="12"/>
      <c r="Q38" s="12"/>
      <c r="R38" t="s">
        <v>47</v>
      </c>
      <c r="S38" s="13"/>
      <c r="Z38" s="13"/>
    </row>
    <row r="39" spans="2:26" x14ac:dyDescent="0.3">
      <c r="B39" s="12"/>
      <c r="C39" s="12"/>
      <c r="E39" s="13"/>
      <c r="L39" s="13"/>
      <c r="P39" s="12"/>
      <c r="Q39" s="12"/>
      <c r="S39" s="13"/>
      <c r="Z39" s="13"/>
    </row>
    <row r="40" spans="2:26" x14ac:dyDescent="0.3">
      <c r="B40" s="12"/>
      <c r="C40" s="12"/>
      <c r="D40" t="s">
        <v>45</v>
      </c>
      <c r="E40" s="13"/>
      <c r="L40" s="13"/>
      <c r="P40" s="12"/>
      <c r="Q40" s="12"/>
      <c r="R40" t="s">
        <v>45</v>
      </c>
      <c r="S40" s="13"/>
      <c r="Z40" s="13"/>
    </row>
    <row r="41" spans="2:26" x14ac:dyDescent="0.3">
      <c r="B41" s="12"/>
      <c r="C41" s="12"/>
      <c r="E41" s="13"/>
      <c r="L41" s="13"/>
      <c r="P41" s="12"/>
      <c r="Q41" s="12"/>
      <c r="S41" s="13"/>
      <c r="Z41" s="13"/>
    </row>
    <row r="42" spans="2:26" x14ac:dyDescent="0.3">
      <c r="B42" s="12"/>
      <c r="C42" s="12"/>
      <c r="D42" t="s">
        <v>46</v>
      </c>
      <c r="E42" s="13"/>
      <c r="L42" s="13"/>
      <c r="P42" s="12"/>
      <c r="Q42" s="12"/>
      <c r="R42" t="s">
        <v>46</v>
      </c>
      <c r="S42" s="13"/>
      <c r="Z42" s="13"/>
    </row>
    <row r="43" spans="2:26" x14ac:dyDescent="0.3">
      <c r="B43" s="12"/>
      <c r="C43" s="12"/>
      <c r="E43" s="13"/>
      <c r="L43" s="13"/>
      <c r="P43" s="12"/>
      <c r="Q43" s="12"/>
      <c r="S43" s="13"/>
      <c r="Z43" s="13"/>
    </row>
    <row r="44" spans="2:26" x14ac:dyDescent="0.3">
      <c r="B44" s="12"/>
      <c r="C44" s="12"/>
      <c r="E44" s="13"/>
      <c r="L44" s="13"/>
      <c r="P44" s="12"/>
      <c r="Q44" s="12"/>
      <c r="S44" s="13"/>
      <c r="Z44" s="13"/>
    </row>
    <row r="45" spans="2:26" x14ac:dyDescent="0.3">
      <c r="B45" s="12"/>
      <c r="C45" s="12"/>
      <c r="E45" s="13"/>
      <c r="L45" s="13"/>
      <c r="P45" s="12"/>
      <c r="Q45" s="12"/>
      <c r="S45" s="13"/>
      <c r="Z45" s="13"/>
    </row>
    <row r="46" spans="2:26" x14ac:dyDescent="0.3">
      <c r="B46" s="12"/>
      <c r="C46" s="12"/>
      <c r="E46" s="13"/>
      <c r="L46" s="13"/>
      <c r="P46" s="12"/>
      <c r="Q46" s="12"/>
      <c r="S46" s="13"/>
      <c r="Z46" s="13"/>
    </row>
    <row r="47" spans="2:26" x14ac:dyDescent="0.3">
      <c r="B47" s="12"/>
      <c r="C47" s="12"/>
      <c r="E47" s="13"/>
      <c r="L47" s="13"/>
      <c r="P47" s="12"/>
      <c r="Q47" s="12"/>
      <c r="S47" s="13"/>
      <c r="Z47" s="13"/>
    </row>
    <row r="48" spans="2:26" x14ac:dyDescent="0.3">
      <c r="B48" s="12"/>
      <c r="C48" s="14"/>
      <c r="D48" s="15"/>
      <c r="E48" s="16"/>
      <c r="L48" s="13"/>
      <c r="P48" s="12"/>
      <c r="Q48" s="14"/>
      <c r="R48" s="15"/>
      <c r="S48" s="16"/>
      <c r="Z48" s="13"/>
    </row>
    <row r="49" spans="1:26" x14ac:dyDescent="0.3"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6"/>
      <c r="P49" s="14"/>
      <c r="Q49" s="15"/>
      <c r="R49" s="15"/>
      <c r="S49" s="15"/>
      <c r="T49" s="15"/>
      <c r="U49" s="15"/>
      <c r="V49" s="15"/>
      <c r="W49" s="15"/>
      <c r="X49" s="15"/>
      <c r="Y49" s="15"/>
      <c r="Z49" s="16"/>
    </row>
    <row r="53" spans="1:26" x14ac:dyDescent="0.3">
      <c r="A53" t="s">
        <v>49</v>
      </c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1"/>
    </row>
    <row r="54" spans="1:26" x14ac:dyDescent="0.3">
      <c r="B54" s="12"/>
      <c r="L54" s="13"/>
    </row>
    <row r="55" spans="1:26" x14ac:dyDescent="0.3">
      <c r="B55" s="12"/>
      <c r="L55" s="13"/>
    </row>
    <row r="56" spans="1:26" x14ac:dyDescent="0.3">
      <c r="B56" s="12"/>
      <c r="L56" s="13"/>
    </row>
    <row r="57" spans="1:26" x14ac:dyDescent="0.3">
      <c r="B57" s="12"/>
      <c r="L57" s="13"/>
    </row>
    <row r="58" spans="1:26" x14ac:dyDescent="0.3">
      <c r="B58" s="12"/>
      <c r="L58" s="13"/>
    </row>
    <row r="59" spans="1:26" x14ac:dyDescent="0.3">
      <c r="B59" s="12"/>
      <c r="L59" s="13"/>
    </row>
    <row r="60" spans="1:26" x14ac:dyDescent="0.3">
      <c r="B60" s="12"/>
      <c r="L60" s="13"/>
    </row>
    <row r="61" spans="1:26" x14ac:dyDescent="0.3">
      <c r="B61" s="12"/>
      <c r="L61" s="13"/>
    </row>
    <row r="62" spans="1:26" x14ac:dyDescent="0.3">
      <c r="B62" s="12"/>
      <c r="D62" t="s">
        <v>42</v>
      </c>
      <c r="I62" t="s">
        <v>30</v>
      </c>
      <c r="L62" s="13"/>
    </row>
    <row r="63" spans="1:26" x14ac:dyDescent="0.3">
      <c r="B63" s="12"/>
      <c r="L63" s="13"/>
    </row>
    <row r="64" spans="1:26" x14ac:dyDescent="0.3">
      <c r="B64" s="12"/>
      <c r="L64" s="13"/>
    </row>
    <row r="65" spans="2:12" x14ac:dyDescent="0.3">
      <c r="B65" s="12"/>
      <c r="L65" s="13"/>
    </row>
    <row r="66" spans="2:12" x14ac:dyDescent="0.3">
      <c r="B66" s="12"/>
      <c r="L66" s="13"/>
    </row>
    <row r="67" spans="2:12" x14ac:dyDescent="0.3">
      <c r="B67" s="12"/>
      <c r="L67" s="13"/>
    </row>
    <row r="68" spans="2:12" x14ac:dyDescent="0.3">
      <c r="B68" s="12"/>
      <c r="L68" s="13"/>
    </row>
    <row r="69" spans="2:12" x14ac:dyDescent="0.3">
      <c r="B69" s="12"/>
      <c r="D69" t="s">
        <v>35</v>
      </c>
      <c r="E69" t="s">
        <v>37</v>
      </c>
      <c r="F69" t="s">
        <v>36</v>
      </c>
      <c r="L69" s="13"/>
    </row>
    <row r="70" spans="2:12" x14ac:dyDescent="0.3">
      <c r="B70" s="12"/>
      <c r="L70" s="13"/>
    </row>
    <row r="71" spans="2:12" x14ac:dyDescent="0.3">
      <c r="B71" s="12"/>
      <c r="L71" s="13"/>
    </row>
    <row r="72" spans="2:12" x14ac:dyDescent="0.3">
      <c r="B72" s="14"/>
      <c r="C72" s="15"/>
      <c r="D72" s="15"/>
      <c r="E72" s="15"/>
      <c r="F72" s="15"/>
      <c r="G72" s="15"/>
      <c r="H72" s="15"/>
      <c r="I72" s="15"/>
      <c r="J72" s="15"/>
      <c r="K72" s="15"/>
      <c r="L72" s="16"/>
    </row>
    <row r="80" spans="2:12" x14ac:dyDescent="0.3">
      <c r="D80" t="s">
        <v>56</v>
      </c>
    </row>
    <row r="81" spans="2:16" x14ac:dyDescent="0.3">
      <c r="I81" t="s">
        <v>55</v>
      </c>
      <c r="L81" t="s">
        <v>26</v>
      </c>
      <c r="M81" t="s">
        <v>34</v>
      </c>
    </row>
    <row r="82" spans="2:16" x14ac:dyDescent="0.3">
      <c r="M82" t="s">
        <v>54</v>
      </c>
    </row>
    <row r="83" spans="2:16" x14ac:dyDescent="0.3">
      <c r="L83" t="s">
        <v>43</v>
      </c>
    </row>
    <row r="86" spans="2:16" x14ac:dyDescent="0.3">
      <c r="B86" t="s">
        <v>39</v>
      </c>
      <c r="D86" t="s">
        <v>38</v>
      </c>
    </row>
    <row r="87" spans="2:16" x14ac:dyDescent="0.3">
      <c r="B87" t="s">
        <v>40</v>
      </c>
      <c r="J87" t="s">
        <v>52</v>
      </c>
    </row>
    <row r="88" spans="2:16" x14ac:dyDescent="0.3">
      <c r="J88" t="s">
        <v>41</v>
      </c>
      <c r="L88" t="s">
        <v>32</v>
      </c>
      <c r="M88" t="s">
        <v>25</v>
      </c>
      <c r="N88" t="s">
        <v>24</v>
      </c>
    </row>
    <row r="89" spans="2:16" x14ac:dyDescent="0.3">
      <c r="B89" t="s">
        <v>32</v>
      </c>
    </row>
    <row r="95" spans="2:16" x14ac:dyDescent="0.3">
      <c r="L95" t="s">
        <v>27</v>
      </c>
    </row>
    <row r="96" spans="2:16" x14ac:dyDescent="0.3">
      <c r="L96" t="s">
        <v>53</v>
      </c>
      <c r="P96" t="s">
        <v>50</v>
      </c>
    </row>
    <row r="97" spans="2:16" x14ac:dyDescent="0.3">
      <c r="P97" t="s">
        <v>44</v>
      </c>
    </row>
    <row r="98" spans="2:16" x14ac:dyDescent="0.3">
      <c r="D98" t="s">
        <v>56</v>
      </c>
    </row>
    <row r="99" spans="2:16" x14ac:dyDescent="0.3">
      <c r="I99" t="s">
        <v>31</v>
      </c>
    </row>
    <row r="101" spans="2:16" x14ac:dyDescent="0.3">
      <c r="H101" t="s">
        <v>51</v>
      </c>
    </row>
    <row r="102" spans="2:16" x14ac:dyDescent="0.3">
      <c r="B102" s="9"/>
      <c r="C102" s="10"/>
      <c r="D102" s="10"/>
      <c r="E102" s="10"/>
      <c r="F102" s="10"/>
      <c r="G102" s="11"/>
      <c r="H102" s="10"/>
      <c r="I102" s="9"/>
      <c r="J102" s="10"/>
      <c r="K102" s="10"/>
      <c r="L102" s="11"/>
      <c r="M102" s="9"/>
      <c r="N102" s="10"/>
      <c r="O102" s="10"/>
      <c r="P102" s="11"/>
    </row>
    <row r="103" spans="2:16" x14ac:dyDescent="0.3">
      <c r="B103" s="12"/>
      <c r="C103" t="s">
        <v>28</v>
      </c>
      <c r="E103" t="s">
        <v>26</v>
      </c>
      <c r="G103" s="13" t="s">
        <v>27</v>
      </c>
      <c r="I103" s="12"/>
      <c r="L103" s="13"/>
      <c r="M103" s="12"/>
      <c r="P103" s="13"/>
    </row>
    <row r="104" spans="2:16" x14ac:dyDescent="0.3">
      <c r="B104" s="12"/>
      <c r="C104" t="s">
        <v>58</v>
      </c>
      <c r="E104" t="s">
        <v>43</v>
      </c>
      <c r="G104" s="13" t="s">
        <v>60</v>
      </c>
      <c r="I104" s="12"/>
      <c r="L104" s="13"/>
      <c r="M104" s="12"/>
      <c r="P104" s="13"/>
    </row>
    <row r="105" spans="2:16" x14ac:dyDescent="0.3">
      <c r="B105" s="12"/>
      <c r="G105" s="13" t="s">
        <v>61</v>
      </c>
      <c r="I105" s="12"/>
      <c r="L105" s="13"/>
      <c r="M105" s="12"/>
      <c r="P105" s="13"/>
    </row>
    <row r="106" spans="2:16" x14ac:dyDescent="0.3">
      <c r="B106" s="12"/>
      <c r="G106" s="13"/>
      <c r="I106" s="12"/>
      <c r="L106" s="13"/>
      <c r="M106" s="12"/>
      <c r="P106" s="13"/>
    </row>
    <row r="107" spans="2:16" x14ac:dyDescent="0.3">
      <c r="B107" s="14"/>
      <c r="C107" s="15"/>
      <c r="D107" s="15"/>
      <c r="E107" s="15"/>
      <c r="F107" s="15"/>
      <c r="G107" s="16"/>
      <c r="I107" s="12"/>
      <c r="L107" s="13"/>
      <c r="M107" s="12"/>
      <c r="P107" s="13"/>
    </row>
    <row r="108" spans="2:16" x14ac:dyDescent="0.3">
      <c r="B108" s="12"/>
      <c r="I108" s="12"/>
      <c r="L108" s="13"/>
      <c r="M108" s="12"/>
      <c r="P108" s="13"/>
    </row>
    <row r="109" spans="2:16" x14ac:dyDescent="0.3">
      <c r="B109" s="12"/>
      <c r="I109" s="12"/>
      <c r="L109" s="13"/>
      <c r="M109" s="12"/>
      <c r="P109" s="13"/>
    </row>
    <row r="110" spans="2:16" x14ac:dyDescent="0.3">
      <c r="B110" s="12" t="s">
        <v>57</v>
      </c>
      <c r="I110" s="12"/>
      <c r="L110" s="13"/>
      <c r="M110" s="12" t="s">
        <v>24</v>
      </c>
      <c r="P110" s="13"/>
    </row>
    <row r="111" spans="2:16" x14ac:dyDescent="0.3">
      <c r="B111" s="12"/>
      <c r="D111" t="s">
        <v>40</v>
      </c>
      <c r="I111" s="12"/>
      <c r="K111" t="s">
        <v>59</v>
      </c>
      <c r="L111" s="13"/>
      <c r="M111" s="12" t="s">
        <v>25</v>
      </c>
      <c r="P111" s="13"/>
    </row>
    <row r="112" spans="2:16" x14ac:dyDescent="0.3">
      <c r="B112" s="12"/>
      <c r="I112" s="12"/>
      <c r="L112" s="13"/>
      <c r="M112" s="12"/>
      <c r="P112" s="13"/>
    </row>
    <row r="113" spans="2:16" x14ac:dyDescent="0.3">
      <c r="B113" s="12"/>
      <c r="I113" s="12"/>
      <c r="L113" s="13"/>
      <c r="M113" s="12"/>
      <c r="P113" s="13"/>
    </row>
    <row r="114" spans="2:16" x14ac:dyDescent="0.3">
      <c r="B114" s="12"/>
      <c r="I114" s="12"/>
      <c r="L114" s="13"/>
      <c r="M114" s="12"/>
      <c r="P114" s="13"/>
    </row>
    <row r="115" spans="2:16" x14ac:dyDescent="0.3">
      <c r="B115" s="12"/>
      <c r="I115" s="12"/>
      <c r="L115" s="13"/>
      <c r="M115" s="12"/>
      <c r="P115" s="13"/>
    </row>
    <row r="116" spans="2:16" x14ac:dyDescent="0.3">
      <c r="B116" s="9" t="s">
        <v>31</v>
      </c>
      <c r="C116" s="10"/>
      <c r="D116" s="10"/>
      <c r="E116" s="10"/>
      <c r="F116" s="10"/>
      <c r="G116" s="11"/>
      <c r="I116" s="12"/>
      <c r="L116" s="13"/>
      <c r="M116" s="12"/>
      <c r="P116" s="13"/>
    </row>
    <row r="117" spans="2:16" x14ac:dyDescent="0.3">
      <c r="B117" s="12"/>
      <c r="G117" s="13"/>
      <c r="I117" s="12"/>
      <c r="L117" s="13"/>
      <c r="M117" s="12"/>
      <c r="P117" s="13"/>
    </row>
    <row r="118" spans="2:16" x14ac:dyDescent="0.3">
      <c r="B118" s="12"/>
      <c r="G118" s="13"/>
      <c r="I118" s="12"/>
      <c r="L118" s="13"/>
      <c r="M118" s="12"/>
      <c r="P118" s="13"/>
    </row>
    <row r="119" spans="2:16" x14ac:dyDescent="0.3">
      <c r="B119" s="12"/>
      <c r="G119" s="13"/>
      <c r="I119" s="12"/>
      <c r="L119" s="13"/>
      <c r="M119" s="12"/>
      <c r="P119" s="13"/>
    </row>
    <row r="120" spans="2:16" x14ac:dyDescent="0.3">
      <c r="B120" s="12"/>
      <c r="G120" s="13"/>
      <c r="I120" s="12"/>
      <c r="L120" s="13"/>
      <c r="M120" s="12"/>
      <c r="P120" s="13"/>
    </row>
    <row r="121" spans="2:16" x14ac:dyDescent="0.3">
      <c r="B121" s="14"/>
      <c r="C121" s="15"/>
      <c r="D121" s="15"/>
      <c r="E121" s="15"/>
      <c r="F121" s="15"/>
      <c r="G121" s="16"/>
      <c r="H121" s="15"/>
      <c r="I121" s="14"/>
      <c r="J121" s="15"/>
      <c r="K121" s="15"/>
      <c r="L121" s="16"/>
      <c r="M121" s="14"/>
      <c r="N121" s="15"/>
      <c r="O121" s="15"/>
      <c r="P121" s="16"/>
    </row>
    <row r="122" spans="2:16" x14ac:dyDescent="0.3">
      <c r="H122" t="s">
        <v>51</v>
      </c>
    </row>
    <row r="134" spans="2:20" x14ac:dyDescent="0.3">
      <c r="B134" t="s">
        <v>90</v>
      </c>
      <c r="N134" t="s">
        <v>64</v>
      </c>
      <c r="O134" t="s">
        <v>65</v>
      </c>
    </row>
    <row r="135" spans="2:20" x14ac:dyDescent="0.3">
      <c r="B135" t="s">
        <v>97</v>
      </c>
      <c r="C135" t="s">
        <v>92</v>
      </c>
      <c r="D135" t="s">
        <v>55</v>
      </c>
      <c r="E135" t="s">
        <v>94</v>
      </c>
      <c r="F135" t="s">
        <v>40</v>
      </c>
      <c r="G135" t="s">
        <v>31</v>
      </c>
      <c r="H135" t="s">
        <v>103</v>
      </c>
      <c r="I135" t="s">
        <v>105</v>
      </c>
    </row>
    <row r="136" spans="2:20" x14ac:dyDescent="0.3">
      <c r="O136" t="s">
        <v>66</v>
      </c>
    </row>
    <row r="139" spans="2:20" x14ac:dyDescent="0.3">
      <c r="B139" t="s">
        <v>91</v>
      </c>
    </row>
    <row r="140" spans="2:20" x14ac:dyDescent="0.3">
      <c r="B140" t="s">
        <v>96</v>
      </c>
      <c r="C140" t="s">
        <v>95</v>
      </c>
      <c r="D140" t="s">
        <v>93</v>
      </c>
      <c r="E140" t="s">
        <v>27</v>
      </c>
      <c r="F140" t="s">
        <v>99</v>
      </c>
      <c r="G140" t="s">
        <v>104</v>
      </c>
    </row>
    <row r="142" spans="2:20" x14ac:dyDescent="0.3">
      <c r="Q142" t="s">
        <v>279</v>
      </c>
      <c r="R142" t="s">
        <v>275</v>
      </c>
      <c r="S142" t="s">
        <v>282</v>
      </c>
    </row>
    <row r="143" spans="2:20" x14ac:dyDescent="0.3">
      <c r="B143" t="s">
        <v>98</v>
      </c>
      <c r="Q143" t="s">
        <v>277</v>
      </c>
      <c r="R143" t="s">
        <v>280</v>
      </c>
      <c r="S143" t="s">
        <v>283</v>
      </c>
      <c r="T143" t="s">
        <v>284</v>
      </c>
    </row>
    <row r="144" spans="2:20" x14ac:dyDescent="0.3">
      <c r="B144" t="s">
        <v>100</v>
      </c>
      <c r="C144" t="s">
        <v>47</v>
      </c>
      <c r="D144" t="s">
        <v>101</v>
      </c>
      <c r="E144" t="s">
        <v>102</v>
      </c>
      <c r="Q144" t="s">
        <v>278</v>
      </c>
      <c r="R144" t="s">
        <v>276</v>
      </c>
      <c r="S144" t="s">
        <v>281</v>
      </c>
    </row>
    <row r="151" spans="2:23" x14ac:dyDescent="0.3">
      <c r="B151" s="9"/>
      <c r="C151" s="10"/>
      <c r="D151" s="11"/>
      <c r="E151" s="10"/>
      <c r="F151" s="10"/>
      <c r="G151" s="9"/>
      <c r="H151" s="10"/>
      <c r="I151" s="11"/>
      <c r="J151" s="10"/>
      <c r="K151" s="10"/>
      <c r="L151" s="9"/>
      <c r="M151" s="10"/>
      <c r="N151" s="11"/>
    </row>
    <row r="152" spans="2:23" x14ac:dyDescent="0.3">
      <c r="B152" s="12"/>
      <c r="D152" s="13"/>
      <c r="G152" s="12"/>
      <c r="I152" s="13"/>
      <c r="L152" s="12"/>
      <c r="N152" s="13"/>
      <c r="P152">
        <v>2</v>
      </c>
      <c r="Q152" t="s">
        <v>286</v>
      </c>
      <c r="R152" t="s">
        <v>3</v>
      </c>
    </row>
    <row r="153" spans="2:23" x14ac:dyDescent="0.3">
      <c r="B153" s="12"/>
      <c r="D153" s="13"/>
      <c r="G153" s="12"/>
      <c r="I153" s="13"/>
      <c r="L153" s="12"/>
      <c r="N153" s="13"/>
    </row>
    <row r="154" spans="2:23" x14ac:dyDescent="0.3">
      <c r="B154" s="12"/>
      <c r="D154" s="13"/>
      <c r="G154" s="12"/>
      <c r="I154" s="13"/>
      <c r="L154" s="12"/>
      <c r="N154" s="13"/>
      <c r="P154">
        <v>6</v>
      </c>
      <c r="Q154" t="s">
        <v>6</v>
      </c>
      <c r="R154" t="s">
        <v>6</v>
      </c>
      <c r="S154" t="s">
        <v>287</v>
      </c>
      <c r="T154" t="s">
        <v>288</v>
      </c>
      <c r="U154" t="s">
        <v>293</v>
      </c>
      <c r="V154" t="s">
        <v>305</v>
      </c>
    </row>
    <row r="155" spans="2:23" x14ac:dyDescent="0.3">
      <c r="B155" s="12"/>
      <c r="D155" s="13"/>
      <c r="G155" s="12"/>
      <c r="I155" s="13"/>
      <c r="L155" s="12"/>
      <c r="N155" s="13"/>
    </row>
    <row r="156" spans="2:23" x14ac:dyDescent="0.3">
      <c r="B156" s="12"/>
      <c r="D156" s="13"/>
      <c r="G156" s="12"/>
      <c r="I156" s="13"/>
      <c r="L156" s="12"/>
      <c r="N156" s="13"/>
      <c r="P156">
        <v>4</v>
      </c>
      <c r="Q156" t="s">
        <v>289</v>
      </c>
      <c r="R156" t="s">
        <v>290</v>
      </c>
      <c r="S156" t="s">
        <v>291</v>
      </c>
      <c r="T156" t="s">
        <v>313</v>
      </c>
      <c r="U156" t="s">
        <v>292</v>
      </c>
      <c r="V156" t="s">
        <v>314</v>
      </c>
    </row>
    <row r="157" spans="2:23" x14ac:dyDescent="0.3">
      <c r="B157" s="12"/>
      <c r="D157" s="13"/>
      <c r="G157" s="12"/>
      <c r="I157" s="13"/>
      <c r="L157" s="12"/>
      <c r="N157" s="13"/>
    </row>
    <row r="158" spans="2:23" x14ac:dyDescent="0.3">
      <c r="B158" s="12"/>
      <c r="D158" s="13"/>
      <c r="G158" s="12"/>
      <c r="I158" s="13"/>
      <c r="L158" s="12"/>
      <c r="N158" s="13"/>
      <c r="P158">
        <v>7</v>
      </c>
      <c r="Q158" t="s">
        <v>7</v>
      </c>
      <c r="R158" t="s">
        <v>297</v>
      </c>
      <c r="S158" t="s">
        <v>5</v>
      </c>
      <c r="T158" t="s">
        <v>294</v>
      </c>
      <c r="U158" t="s">
        <v>295</v>
      </c>
      <c r="V158" t="s">
        <v>4</v>
      </c>
      <c r="W158" t="s">
        <v>296</v>
      </c>
    </row>
    <row r="159" spans="2:23" x14ac:dyDescent="0.3">
      <c r="B159" s="14"/>
      <c r="C159" s="15"/>
      <c r="D159" s="16"/>
      <c r="E159" s="15"/>
      <c r="F159" s="15"/>
      <c r="G159" s="14"/>
      <c r="H159" s="15"/>
      <c r="I159" s="16"/>
      <c r="J159" s="15"/>
      <c r="K159" s="15"/>
      <c r="L159" s="14"/>
      <c r="M159" s="15"/>
      <c r="N159" s="16"/>
    </row>
    <row r="160" spans="2:23" x14ac:dyDescent="0.3">
      <c r="P160">
        <v>4</v>
      </c>
      <c r="Q160" t="s">
        <v>299</v>
      </c>
      <c r="R160" t="s">
        <v>298</v>
      </c>
      <c r="S160" t="s">
        <v>303</v>
      </c>
      <c r="T160" t="s">
        <v>304</v>
      </c>
    </row>
    <row r="162" spans="16:22" x14ac:dyDescent="0.3">
      <c r="P162">
        <v>6</v>
      </c>
      <c r="Q162" t="s">
        <v>300</v>
      </c>
      <c r="R162" t="s">
        <v>301</v>
      </c>
      <c r="S162" t="s">
        <v>11</v>
      </c>
      <c r="T162" t="s">
        <v>302</v>
      </c>
      <c r="U162" t="s">
        <v>10</v>
      </c>
      <c r="V162" t="s">
        <v>306</v>
      </c>
    </row>
    <row r="164" spans="16:22" x14ac:dyDescent="0.3">
      <c r="P164">
        <v>3</v>
      </c>
      <c r="Q164" t="s">
        <v>308</v>
      </c>
      <c r="R164" t="s">
        <v>307</v>
      </c>
      <c r="S164" t="s">
        <v>309</v>
      </c>
    </row>
    <row r="166" spans="16:22" x14ac:dyDescent="0.3">
      <c r="P166">
        <v>5</v>
      </c>
      <c r="Q166" t="s">
        <v>310</v>
      </c>
      <c r="R166" t="s">
        <v>311</v>
      </c>
      <c r="S166" t="s">
        <v>312</v>
      </c>
      <c r="T166" t="s">
        <v>312</v>
      </c>
      <c r="U166" t="s">
        <v>312</v>
      </c>
    </row>
    <row r="168" spans="16:22" x14ac:dyDescent="0.3">
      <c r="P168">
        <f>SUM(P152:P166)</f>
        <v>37</v>
      </c>
      <c r="R168">
        <f>P168/3</f>
        <v>12.333333333333334</v>
      </c>
      <c r="S168" t="s">
        <v>315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일정표</vt:lpstr>
      <vt:lpstr>시간표</vt:lpstr>
      <vt:lpstr>해선 업무적</vt:lpstr>
      <vt:lpstr>해선 기술적</vt:lpstr>
      <vt:lpstr>해외선물 개발적</vt:lpstr>
      <vt:lpstr>3단 파동</vt:lpstr>
      <vt:lpstr>일본어</vt:lpstr>
      <vt:lpstr>요트 | 캠핑카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Sungjae Kim</dc:creator>
  <cp:keywords/>
  <dc:description/>
  <cp:lastModifiedBy>use personal</cp:lastModifiedBy>
  <cp:revision/>
  <cp:lastPrinted>2024-09-30T01:30:05Z</cp:lastPrinted>
  <dcterms:created xsi:type="dcterms:W3CDTF">2021-01-20T07:05:31Z</dcterms:created>
  <dcterms:modified xsi:type="dcterms:W3CDTF">2025-01-26T07:28:41Z</dcterms:modified>
  <cp:category/>
  <cp:contentStatus/>
</cp:coreProperties>
</file>