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7795" windowHeight="12990" tabRatio="505"/>
  </bookViews>
  <sheets>
    <sheet name="趋势" sheetId="1" r:id="rId1"/>
    <sheet name="行业前五" sheetId="2" r:id="rId2"/>
    <sheet name="行业后五" sheetId="5" r:id="rId3"/>
  </sheets>
  <calcPr calcId="145621"/>
</workbook>
</file>

<file path=xl/calcChain.xml><?xml version="1.0" encoding="utf-8"?>
<calcChain xmlns="http://schemas.openxmlformats.org/spreadsheetml/2006/main">
  <c r="L47" i="1" l="1"/>
  <c r="M47" i="1"/>
  <c r="N47" i="1"/>
  <c r="O47" i="1"/>
  <c r="P47" i="1"/>
  <c r="Q47" i="1"/>
  <c r="R47" i="1"/>
  <c r="S47" i="1"/>
  <c r="T47" i="1"/>
  <c r="U47" i="1"/>
  <c r="L46" i="1" l="1"/>
  <c r="M46" i="1"/>
  <c r="N46" i="1"/>
  <c r="O46" i="1"/>
  <c r="P46" i="1"/>
  <c r="Q46" i="1"/>
  <c r="R46" i="1"/>
  <c r="S46" i="1"/>
  <c r="T46" i="1"/>
  <c r="U46" i="1"/>
  <c r="L45" i="1" l="1"/>
  <c r="M45" i="1"/>
  <c r="N45" i="1"/>
  <c r="O45" i="1"/>
  <c r="P45" i="1"/>
  <c r="Q45" i="1"/>
  <c r="R45" i="1"/>
  <c r="S45" i="1"/>
  <c r="T45" i="1"/>
  <c r="U45" i="1"/>
  <c r="L44" i="1" l="1"/>
  <c r="M44" i="1"/>
  <c r="N44" i="1"/>
  <c r="O44" i="1"/>
  <c r="P44" i="1"/>
  <c r="Q44" i="1"/>
  <c r="R44" i="1"/>
  <c r="S44" i="1"/>
  <c r="T44" i="1"/>
  <c r="U44" i="1"/>
  <c r="L43" i="1" l="1"/>
  <c r="M43" i="1"/>
  <c r="N43" i="1"/>
  <c r="O43" i="1"/>
  <c r="P43" i="1"/>
  <c r="Q43" i="1"/>
  <c r="R43" i="1"/>
  <c r="S43" i="1"/>
  <c r="T43" i="1"/>
  <c r="U43" i="1"/>
  <c r="L42" i="1" l="1"/>
  <c r="M42" i="1"/>
  <c r="N42" i="1"/>
  <c r="O42" i="1"/>
  <c r="P42" i="1"/>
  <c r="Q42" i="1"/>
  <c r="R42" i="1"/>
  <c r="S42" i="1"/>
  <c r="T42" i="1"/>
  <c r="U42" i="1"/>
  <c r="L41" i="1" l="1"/>
  <c r="M41" i="1"/>
  <c r="N41" i="1"/>
  <c r="O41" i="1"/>
  <c r="P41" i="1"/>
  <c r="Q41" i="1"/>
  <c r="R41" i="1"/>
  <c r="S41" i="1"/>
  <c r="T41" i="1"/>
  <c r="U41" i="1"/>
  <c r="N40" i="1" l="1"/>
  <c r="O40" i="1"/>
  <c r="P40" i="1"/>
  <c r="Q40" i="1"/>
  <c r="R40" i="1"/>
  <c r="S40" i="1"/>
  <c r="T40" i="1"/>
  <c r="L40" i="1"/>
  <c r="M40" i="1"/>
  <c r="U40" i="1"/>
  <c r="L39" i="1" l="1"/>
  <c r="M39" i="1"/>
  <c r="N39" i="1"/>
  <c r="O39" i="1"/>
  <c r="P39" i="1"/>
  <c r="Q39" i="1"/>
  <c r="R39" i="1"/>
  <c r="S39" i="1"/>
  <c r="T39" i="1"/>
  <c r="U39" i="1"/>
  <c r="N38" i="1" l="1"/>
  <c r="O38" i="1"/>
  <c r="P38" i="1"/>
  <c r="Q38" i="1"/>
  <c r="R38" i="1"/>
  <c r="S38" i="1"/>
  <c r="L38" i="1"/>
  <c r="M38" i="1"/>
  <c r="T38" i="1"/>
  <c r="U38" i="1"/>
  <c r="N37" i="1" l="1"/>
  <c r="O37" i="1"/>
  <c r="P37" i="1"/>
  <c r="Q37" i="1"/>
  <c r="R37" i="1"/>
  <c r="S37" i="1"/>
  <c r="L37" i="1"/>
  <c r="M37" i="1"/>
  <c r="T37" i="1"/>
  <c r="U37" i="1"/>
  <c r="M36" i="1" l="1"/>
  <c r="N36" i="1"/>
  <c r="O36" i="1"/>
  <c r="P36" i="1"/>
  <c r="Q36" i="1"/>
  <c r="R36" i="1"/>
  <c r="S36" i="1"/>
  <c r="T36" i="1"/>
  <c r="L36" i="1"/>
  <c r="U36" i="1"/>
  <c r="M35" i="1" l="1"/>
  <c r="N35" i="1"/>
  <c r="O35" i="1"/>
  <c r="P35" i="1"/>
  <c r="Q35" i="1"/>
  <c r="R35" i="1"/>
  <c r="S35" i="1"/>
  <c r="T35" i="1"/>
  <c r="L35" i="1"/>
  <c r="U35" i="1"/>
  <c r="P34" i="1" l="1"/>
  <c r="Q34" i="1"/>
  <c r="R34" i="1"/>
  <c r="S34" i="1"/>
  <c r="L34" i="1"/>
  <c r="M34" i="1"/>
  <c r="N34" i="1"/>
  <c r="O34" i="1"/>
  <c r="T34" i="1"/>
  <c r="U34" i="1"/>
  <c r="N33" i="1" l="1"/>
  <c r="O33" i="1"/>
  <c r="P33" i="1"/>
  <c r="Q33" i="1"/>
  <c r="R33" i="1"/>
  <c r="S33" i="1"/>
  <c r="L33" i="1"/>
  <c r="M33" i="1"/>
  <c r="T33" i="1"/>
  <c r="U33" i="1"/>
  <c r="O32" i="1" l="1"/>
  <c r="P32" i="1"/>
  <c r="Q32" i="1"/>
  <c r="R32" i="1"/>
  <c r="S32" i="1"/>
  <c r="T32" i="1"/>
  <c r="L32" i="1"/>
  <c r="M32" i="1"/>
  <c r="N32" i="1"/>
  <c r="U32" i="1"/>
  <c r="O31" i="1" l="1"/>
  <c r="P31" i="1"/>
  <c r="Q31" i="1"/>
  <c r="L31" i="1"/>
  <c r="M31" i="1"/>
  <c r="N31" i="1"/>
  <c r="R31" i="1"/>
  <c r="S31" i="1"/>
  <c r="T31" i="1"/>
  <c r="U31" i="1"/>
  <c r="O30" i="1" l="1"/>
  <c r="P30" i="1"/>
  <c r="Q30" i="1"/>
  <c r="R30" i="1"/>
  <c r="S30" i="1"/>
  <c r="T30" i="1"/>
  <c r="U30" i="1"/>
  <c r="L30" i="1"/>
  <c r="M30" i="1"/>
  <c r="N30" i="1"/>
  <c r="A57" i="5" l="1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O29" i="1" l="1"/>
  <c r="P29" i="1"/>
  <c r="Q29" i="1"/>
  <c r="R29" i="1"/>
  <c r="L29" i="1"/>
  <c r="M29" i="1"/>
  <c r="N29" i="1"/>
  <c r="S29" i="1"/>
  <c r="T29" i="1"/>
  <c r="U29" i="1"/>
  <c r="O28" i="1" l="1"/>
  <c r="P28" i="1"/>
  <c r="Q28" i="1"/>
  <c r="R28" i="1"/>
  <c r="S28" i="1"/>
  <c r="L28" i="1"/>
  <c r="M28" i="1"/>
  <c r="N28" i="1"/>
  <c r="T28" i="1"/>
  <c r="U28" i="1"/>
  <c r="O27" i="1" l="1"/>
  <c r="P27" i="1"/>
  <c r="Q27" i="1"/>
  <c r="R27" i="1"/>
  <c r="S27" i="1"/>
  <c r="T27" i="1"/>
  <c r="L27" i="1"/>
  <c r="M27" i="1"/>
  <c r="N27" i="1"/>
  <c r="U27" i="1"/>
  <c r="Q26" i="1" l="1"/>
  <c r="L26" i="1"/>
  <c r="M26" i="1"/>
  <c r="N26" i="1"/>
  <c r="O26" i="1"/>
  <c r="P26" i="1"/>
  <c r="R26" i="1"/>
  <c r="S26" i="1"/>
  <c r="T26" i="1"/>
  <c r="U26" i="1"/>
  <c r="Q25" i="1" l="1"/>
  <c r="L25" i="1"/>
  <c r="M25" i="1"/>
  <c r="N25" i="1"/>
  <c r="O25" i="1"/>
  <c r="P25" i="1"/>
  <c r="R25" i="1"/>
  <c r="S25" i="1"/>
  <c r="T25" i="1"/>
  <c r="U25" i="1"/>
  <c r="Q24" i="1" l="1"/>
  <c r="L24" i="1"/>
  <c r="M24" i="1"/>
  <c r="N24" i="1"/>
  <c r="O24" i="1"/>
  <c r="P24" i="1"/>
  <c r="R24" i="1"/>
  <c r="S24" i="1"/>
  <c r="T24" i="1"/>
  <c r="U24" i="1"/>
  <c r="P23" i="1" l="1"/>
  <c r="Q23" i="1"/>
  <c r="R23" i="1"/>
  <c r="L23" i="1"/>
  <c r="M23" i="1"/>
  <c r="N23" i="1"/>
  <c r="O23" i="1"/>
  <c r="S23" i="1"/>
  <c r="T23" i="1"/>
  <c r="U23" i="1"/>
  <c r="O22" i="1" l="1"/>
  <c r="P22" i="1"/>
  <c r="Q22" i="1"/>
  <c r="R22" i="1"/>
  <c r="L22" i="1"/>
  <c r="M22" i="1"/>
  <c r="N22" i="1"/>
  <c r="S22" i="1"/>
  <c r="T22" i="1"/>
  <c r="U22" i="1"/>
  <c r="L21" i="1" l="1"/>
  <c r="M21" i="1"/>
  <c r="N21" i="1"/>
  <c r="O21" i="1"/>
  <c r="P21" i="1"/>
  <c r="Q21" i="1"/>
  <c r="R21" i="1"/>
  <c r="S21" i="1"/>
  <c r="T21" i="1"/>
  <c r="U21" i="1"/>
  <c r="L20" i="1" l="1"/>
  <c r="M20" i="1"/>
  <c r="N20" i="1"/>
  <c r="O20" i="1"/>
  <c r="P20" i="1"/>
  <c r="Q20" i="1"/>
  <c r="R20" i="1"/>
  <c r="S20" i="1"/>
  <c r="T20" i="1"/>
  <c r="U20" i="1"/>
  <c r="O19" i="1" l="1"/>
  <c r="P19" i="1"/>
  <c r="Q19" i="1"/>
  <c r="R19" i="1"/>
  <c r="L19" i="1"/>
  <c r="M19" i="1"/>
  <c r="N19" i="1"/>
  <c r="S19" i="1"/>
  <c r="T19" i="1"/>
  <c r="U19" i="1"/>
  <c r="P18" i="1" l="1"/>
  <c r="Q18" i="1"/>
  <c r="R18" i="1"/>
  <c r="L18" i="1"/>
  <c r="M18" i="1"/>
  <c r="N18" i="1"/>
  <c r="O18" i="1"/>
  <c r="S18" i="1"/>
  <c r="T18" i="1"/>
  <c r="U18" i="1"/>
  <c r="S17" i="1" l="1"/>
  <c r="P17" i="1"/>
  <c r="Q17" i="1"/>
  <c r="R17" i="1"/>
  <c r="L17" i="1"/>
  <c r="M17" i="1"/>
  <c r="N17" i="1"/>
  <c r="O17" i="1"/>
  <c r="T17" i="1"/>
  <c r="U17" i="1"/>
  <c r="P16" i="1" l="1"/>
  <c r="L16" i="1"/>
  <c r="M16" i="1"/>
  <c r="N16" i="1"/>
  <c r="O16" i="1"/>
  <c r="Q16" i="1"/>
  <c r="R16" i="1"/>
  <c r="S16" i="1"/>
  <c r="T16" i="1"/>
  <c r="U16" i="1"/>
  <c r="P15" i="1" l="1"/>
  <c r="L15" i="1"/>
  <c r="M15" i="1"/>
  <c r="N15" i="1"/>
  <c r="O15" i="1"/>
  <c r="Q15" i="1"/>
  <c r="R15" i="1"/>
  <c r="S15" i="1"/>
  <c r="T15" i="1"/>
  <c r="U15" i="1"/>
  <c r="P14" i="1" l="1"/>
  <c r="Q14" i="1"/>
  <c r="R14" i="1"/>
  <c r="S14" i="1"/>
  <c r="T14" i="1"/>
  <c r="U14" i="1"/>
  <c r="L14" i="1"/>
  <c r="M14" i="1"/>
  <c r="N14" i="1"/>
  <c r="O14" i="1"/>
  <c r="P13" i="1" l="1"/>
  <c r="Q13" i="1"/>
  <c r="R13" i="1"/>
  <c r="S13" i="1"/>
  <c r="T13" i="1"/>
  <c r="U13" i="1"/>
  <c r="L13" i="1"/>
  <c r="M13" i="1"/>
  <c r="N13" i="1"/>
  <c r="O13" i="1"/>
  <c r="L12" i="1" l="1"/>
  <c r="M12" i="1"/>
  <c r="N12" i="1"/>
  <c r="O12" i="1"/>
  <c r="P12" i="1"/>
  <c r="Q12" i="1"/>
  <c r="R12" i="1"/>
  <c r="S12" i="1"/>
  <c r="T12" i="1"/>
  <c r="U12" i="1"/>
  <c r="L11" i="1" l="1"/>
  <c r="M11" i="1"/>
  <c r="N11" i="1"/>
  <c r="O11" i="1"/>
  <c r="P11" i="1"/>
  <c r="Q11" i="1"/>
  <c r="R11" i="1"/>
  <c r="S11" i="1"/>
  <c r="T11" i="1"/>
  <c r="U11" i="1"/>
  <c r="L10" i="1" l="1"/>
  <c r="M10" i="1"/>
  <c r="N10" i="1"/>
  <c r="O10" i="1"/>
  <c r="P10" i="1"/>
  <c r="Q10" i="1"/>
  <c r="R10" i="1"/>
  <c r="S10" i="1"/>
  <c r="T10" i="1"/>
  <c r="U10" i="1"/>
  <c r="L9" i="1" l="1"/>
  <c r="M9" i="1"/>
  <c r="N9" i="1"/>
  <c r="O9" i="1"/>
  <c r="P9" i="1"/>
  <c r="Q9" i="1"/>
  <c r="R9" i="1"/>
  <c r="S9" i="1"/>
  <c r="T9" i="1"/>
  <c r="U9" i="1"/>
  <c r="L8" i="1" l="1"/>
  <c r="M8" i="1"/>
  <c r="N8" i="1"/>
  <c r="O8" i="1"/>
  <c r="P8" i="1"/>
  <c r="Q8" i="1"/>
  <c r="R8" i="1"/>
  <c r="S8" i="1"/>
  <c r="T8" i="1"/>
  <c r="U8" i="1"/>
  <c r="L7" i="1" l="1"/>
  <c r="M7" i="1"/>
  <c r="N7" i="1"/>
  <c r="O7" i="1"/>
  <c r="P7" i="1"/>
  <c r="Q7" i="1"/>
  <c r="R7" i="1"/>
  <c r="S7" i="1"/>
  <c r="T7" i="1"/>
  <c r="U7" i="1"/>
  <c r="L6" i="1" l="1"/>
  <c r="M6" i="1"/>
  <c r="N6" i="1"/>
  <c r="O6" i="1"/>
  <c r="P6" i="1"/>
  <c r="Q6" i="1"/>
  <c r="R6" i="1"/>
  <c r="S6" i="1"/>
  <c r="T6" i="1"/>
  <c r="U6" i="1"/>
  <c r="L5" i="1" l="1"/>
  <c r="M5" i="1"/>
  <c r="N5" i="1"/>
  <c r="O5" i="1"/>
  <c r="P5" i="1"/>
  <c r="Q5" i="1"/>
  <c r="R5" i="1"/>
  <c r="S5" i="1"/>
  <c r="T5" i="1"/>
  <c r="U5" i="1"/>
  <c r="L4" i="1" l="1"/>
  <c r="M4" i="1"/>
  <c r="N4" i="1"/>
  <c r="O4" i="1"/>
  <c r="P4" i="1"/>
  <c r="Q4" i="1"/>
  <c r="R4" i="1"/>
  <c r="S4" i="1"/>
  <c r="T4" i="1"/>
  <c r="U4" i="1"/>
  <c r="L3" i="1" l="1"/>
  <c r="M3" i="1"/>
  <c r="N3" i="1"/>
  <c r="O3" i="1"/>
  <c r="P3" i="1"/>
  <c r="Q3" i="1"/>
  <c r="R3" i="1"/>
  <c r="S3" i="1"/>
  <c r="T3" i="1"/>
  <c r="U3" i="1"/>
  <c r="M2" i="1" l="1"/>
  <c r="N2" i="1"/>
  <c r="O2" i="1"/>
  <c r="P2" i="1"/>
  <c r="Q2" i="1"/>
  <c r="R2" i="1"/>
  <c r="S2" i="1"/>
  <c r="T2" i="1"/>
  <c r="U2" i="1"/>
  <c r="L2" i="1"/>
</calcChain>
</file>

<file path=xl/sharedStrings.xml><?xml version="1.0" encoding="utf-8"?>
<sst xmlns="http://schemas.openxmlformats.org/spreadsheetml/2006/main" count="137" uniqueCount="69">
  <si>
    <t>日期</t>
    <phoneticPr fontId="1" type="noConversion"/>
  </si>
  <si>
    <t>0.8&lt;X&lt;=0.85</t>
    <phoneticPr fontId="1" type="noConversion"/>
  </si>
  <si>
    <t>0.85&lt;X&lt;=0.9</t>
    <phoneticPr fontId="1" type="noConversion"/>
  </si>
  <si>
    <t>0.9&lt;X&lt;=0.95</t>
    <phoneticPr fontId="1" type="noConversion"/>
  </si>
  <si>
    <t>0.95&lt;X&lt;=1</t>
    <phoneticPr fontId="1" type="noConversion"/>
  </si>
  <si>
    <t>1&lt;X&lt;=1.05</t>
    <phoneticPr fontId="1" type="noConversion"/>
  </si>
  <si>
    <t>1.05&lt;X&lt;=1.1</t>
    <phoneticPr fontId="1" type="noConversion"/>
  </si>
  <si>
    <t>1.1&lt;X&lt;=1.15</t>
    <phoneticPr fontId="1" type="noConversion"/>
  </si>
  <si>
    <t>1.15&lt;X&lt;=1.2</t>
    <phoneticPr fontId="1" type="noConversion"/>
  </si>
  <si>
    <t>1.2&lt;X</t>
    <phoneticPr fontId="1" type="noConversion"/>
  </si>
  <si>
    <t>x&lt;=0.8</t>
    <phoneticPr fontId="1" type="noConversion"/>
  </si>
  <si>
    <t>综合类</t>
  </si>
  <si>
    <t>互联网</t>
  </si>
  <si>
    <t>软件服务</t>
  </si>
  <si>
    <t>元器件</t>
  </si>
  <si>
    <t>半导体</t>
  </si>
  <si>
    <t>通信设备</t>
  </si>
  <si>
    <t>电脑设备</t>
  </si>
  <si>
    <t>房地产</t>
  </si>
  <si>
    <t>建筑</t>
  </si>
  <si>
    <t>多元金融</t>
  </si>
  <si>
    <t>保险</t>
  </si>
  <si>
    <t>证券</t>
  </si>
  <si>
    <t>银行</t>
  </si>
  <si>
    <t>交通设施</t>
  </si>
  <si>
    <t>仓储物流</t>
  </si>
  <si>
    <t>运输服务</t>
  </si>
  <si>
    <t>环境保护</t>
  </si>
  <si>
    <t>供气供热</t>
  </si>
  <si>
    <t>水务</t>
  </si>
  <si>
    <t>公共交通</t>
  </si>
  <si>
    <t>电信运营</t>
  </si>
  <si>
    <t>电器仪表</t>
  </si>
  <si>
    <t>工程机械</t>
  </si>
  <si>
    <t>电气设备</t>
  </si>
  <si>
    <t>工业机械</t>
  </si>
  <si>
    <t>通用机械</t>
  </si>
  <si>
    <t>运输设备</t>
  </si>
  <si>
    <t>船舶</t>
  </si>
  <si>
    <t>航空</t>
  </si>
  <si>
    <t>旅游</t>
  </si>
  <si>
    <t>酒店餐饮</t>
  </si>
  <si>
    <t>文教休闲</t>
  </si>
  <si>
    <t>广告包装</t>
  </si>
  <si>
    <t>传媒娱乐</t>
  </si>
  <si>
    <t>商贸代理</t>
  </si>
  <si>
    <t>商业连锁</t>
  </si>
  <si>
    <t>医药</t>
  </si>
  <si>
    <t>家居用品</t>
  </si>
  <si>
    <t>医疗保健</t>
  </si>
  <si>
    <t>汽车类</t>
  </si>
  <si>
    <t>家用电器</t>
  </si>
  <si>
    <t>酿酒</t>
  </si>
  <si>
    <t>食品饮料</t>
  </si>
  <si>
    <t>纺织服饰</t>
  </si>
  <si>
    <t>农林牧渔</t>
  </si>
  <si>
    <t>日用化工</t>
  </si>
  <si>
    <t>矿物制品</t>
  </si>
  <si>
    <t>造纸</t>
  </si>
  <si>
    <t>建材</t>
  </si>
  <si>
    <t>化工</t>
  </si>
  <si>
    <t>化纤</t>
  </si>
  <si>
    <t>有色</t>
  </si>
  <si>
    <t>钢铁</t>
  </si>
  <si>
    <t>石油</t>
  </si>
  <si>
    <t>电力</t>
  </si>
  <si>
    <t>煤炭</t>
  </si>
  <si>
    <t>名称</t>
  </si>
  <si>
    <t>代码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</si>
</sst>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2D050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10" fontId="2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  <xf numFmtId="10" fontId="4" fillId="0" borderId="1" xfId="0" applyNumberFormat="1" applyFont="1" applyBorder="1">
      <alignment vertical="center"/>
    </xf>
    <xf numFmtId="10" fontId="5" fillId="0" borderId="1" xfId="0" applyNumberFormat="1" applyFont="1" applyBorder="1">
      <alignment vertical="center"/>
    </xf>
    <xf numFmtId="0" fontId="6" fillId="0" borderId="2" xfId="0" applyFont="1" applyBorder="1">
      <alignment vertical="center"/>
    </xf>
    <xf numFmtId="0" fontId="6" fillId="4" borderId="2" xfId="0" applyFont="1" applyFill="1" applyBorder="1">
      <alignment vertical="center"/>
    </xf>
    <xf numFmtId="0" fontId="7" fillId="0" borderId="2" xfId="0" applyFont="1" applyBorder="1">
      <alignment vertical="center"/>
    </xf>
    <xf numFmtId="0" fontId="6" fillId="0" borderId="0" xfId="0" applyFont="1">
      <alignment vertical="center"/>
    </xf>
    <xf numFmtId="30" fontId="7" fillId="0" borderId="2" xfId="0" applyNumberFormat="1" applyFont="1" applyBorder="1">
      <alignment vertical="center"/>
    </xf>
    <xf numFmtId="0" fontId="6" fillId="5" borderId="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7" borderId="2" xfId="0" applyFont="1" applyFill="1" applyBorder="1">
      <alignment vertical="center"/>
    </xf>
    <xf numFmtId="0" fontId="6" fillId="8" borderId="2" xfId="0" applyFont="1" applyFill="1" applyBorder="1">
      <alignment vertical="center"/>
    </xf>
    <xf numFmtId="0" fontId="6" fillId="9" borderId="2" xfId="0" applyFont="1" applyFill="1" applyBorder="1">
      <alignment vertical="center"/>
    </xf>
    <xf numFmtId="10" fontId="8" fillId="0" borderId="1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>
      <alignment vertical="center"/>
    </xf>
    <xf numFmtId="14" fontId="7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abSelected="1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D54" sqref="D54"/>
    </sheetView>
  </sheetViews>
  <sheetFormatPr defaultRowHeight="13.5" x14ac:dyDescent="0.15"/>
  <cols>
    <col min="1" max="1" width="13.375" customWidth="1"/>
    <col min="2" max="2" width="7.5" style="2" bestFit="1" customWidth="1"/>
    <col min="3" max="5" width="12.75" bestFit="1" customWidth="1"/>
    <col min="6" max="6" width="10.5" bestFit="1" customWidth="1"/>
    <col min="7" max="7" width="9.75" style="2" customWidth="1"/>
    <col min="8" max="10" width="12.75" bestFit="1" customWidth="1"/>
    <col min="11" max="11" width="6.5" bestFit="1" customWidth="1"/>
    <col min="12" max="12" width="8.5" style="2" bestFit="1" customWidth="1"/>
    <col min="13" max="13" width="12.75" bestFit="1" customWidth="1"/>
    <col min="14" max="14" width="8.25" customWidth="1"/>
    <col min="15" max="15" width="8.875" customWidth="1"/>
    <col min="16" max="17" width="10.5" bestFit="1" customWidth="1"/>
    <col min="18" max="20" width="12.75" bestFit="1" customWidth="1"/>
    <col min="21" max="21" width="6.5" bestFit="1" customWidth="1"/>
  </cols>
  <sheetData>
    <row r="1" spans="1:21" x14ac:dyDescent="0.15">
      <c r="A1" t="s">
        <v>0</v>
      </c>
      <c r="B1" s="5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8" t="s">
        <v>1</v>
      </c>
      <c r="N1" s="8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spans="1:21" x14ac:dyDescent="0.15">
      <c r="A2" s="1">
        <v>42653</v>
      </c>
      <c r="B2" s="2">
        <v>0</v>
      </c>
      <c r="C2">
        <v>0</v>
      </c>
      <c r="D2">
        <v>9</v>
      </c>
      <c r="E2">
        <v>77</v>
      </c>
      <c r="F2">
        <v>848</v>
      </c>
      <c r="G2" s="2">
        <v>1305</v>
      </c>
      <c r="H2">
        <v>325</v>
      </c>
      <c r="I2">
        <v>77</v>
      </c>
      <c r="J2">
        <v>19</v>
      </c>
      <c r="K2">
        <v>21</v>
      </c>
      <c r="L2" s="3">
        <f t="shared" ref="L2:L47" si="0">B2/SUM($B2:$K2)</f>
        <v>0</v>
      </c>
      <c r="M2" s="3">
        <f t="shared" ref="M2:U2" si="1">C2/SUM($B2:$K2)</f>
        <v>0</v>
      </c>
      <c r="N2" s="3">
        <f t="shared" si="1"/>
        <v>3.3569563595673255E-3</v>
      </c>
      <c r="O2" s="3">
        <f t="shared" si="1"/>
        <v>2.8720626631853787E-2</v>
      </c>
      <c r="P2" s="3">
        <f t="shared" si="1"/>
        <v>0.31629988810145471</v>
      </c>
      <c r="Q2" s="3">
        <f t="shared" si="1"/>
        <v>0.4867586721372622</v>
      </c>
      <c r="R2" s="3">
        <f t="shared" si="1"/>
        <v>0.12122342409548675</v>
      </c>
      <c r="S2" s="3">
        <f t="shared" si="1"/>
        <v>2.8720626631853787E-2</v>
      </c>
      <c r="T2" s="3">
        <f t="shared" si="1"/>
        <v>7.0869078701976873E-3</v>
      </c>
      <c r="U2" s="3">
        <f t="shared" si="1"/>
        <v>7.832898172323759E-3</v>
      </c>
    </row>
    <row r="3" spans="1:21" x14ac:dyDescent="0.15">
      <c r="A3" s="1">
        <v>42654</v>
      </c>
      <c r="B3" s="2">
        <v>0</v>
      </c>
      <c r="C3">
        <v>0</v>
      </c>
      <c r="D3">
        <v>3</v>
      </c>
      <c r="E3">
        <v>50</v>
      </c>
      <c r="F3">
        <v>672</v>
      </c>
      <c r="G3" s="2">
        <v>1426</v>
      </c>
      <c r="H3" s="9">
        <v>391</v>
      </c>
      <c r="I3" s="9">
        <v>78</v>
      </c>
      <c r="J3" s="9">
        <v>29</v>
      </c>
      <c r="K3" s="9">
        <v>32</v>
      </c>
      <c r="L3" s="3">
        <f t="shared" si="0"/>
        <v>0</v>
      </c>
      <c r="M3" s="3">
        <f t="shared" ref="M3" si="2">C3/SUM($B3:$K3)</f>
        <v>0</v>
      </c>
      <c r="N3" s="3">
        <f t="shared" ref="N3" si="3">D3/SUM($B3:$K3)</f>
        <v>1.1189854531891085E-3</v>
      </c>
      <c r="O3" s="3">
        <f t="shared" ref="O3" si="4">E3/SUM($B3:$K3)</f>
        <v>1.8649757553151809E-2</v>
      </c>
      <c r="P3" s="3">
        <f t="shared" ref="P3" si="5">F3/SUM($B3:$K3)</f>
        <v>0.25065274151436029</v>
      </c>
      <c r="Q3" s="3">
        <f t="shared" ref="Q3" si="6">G3/SUM($B3:$K3)</f>
        <v>0.53189108541588959</v>
      </c>
      <c r="R3" s="3">
        <f t="shared" ref="R3" si="7">H3/SUM($B3:$K3)</f>
        <v>0.14584110406564715</v>
      </c>
      <c r="S3" s="3">
        <f t="shared" ref="S3" si="8">I3/SUM($B3:$K3)</f>
        <v>2.9093621782916822E-2</v>
      </c>
      <c r="T3" s="3">
        <f t="shared" ref="T3" si="9">J3/SUM($B3:$K3)</f>
        <v>1.081685938082805E-2</v>
      </c>
      <c r="U3" s="3">
        <f t="shared" ref="U3" si="10">K3/SUM($B3:$K3)</f>
        <v>1.1935844834017158E-2</v>
      </c>
    </row>
    <row r="4" spans="1:21" x14ac:dyDescent="0.15">
      <c r="A4" s="1">
        <v>42655</v>
      </c>
      <c r="B4" s="2">
        <v>0</v>
      </c>
      <c r="C4">
        <v>0</v>
      </c>
      <c r="D4">
        <v>3</v>
      </c>
      <c r="E4">
        <v>38</v>
      </c>
      <c r="F4">
        <v>700</v>
      </c>
      <c r="G4" s="2">
        <v>1436</v>
      </c>
      <c r="H4" s="9">
        <v>370</v>
      </c>
      <c r="I4" s="9">
        <v>89</v>
      </c>
      <c r="J4" s="9">
        <v>28</v>
      </c>
      <c r="K4" s="9">
        <v>30</v>
      </c>
      <c r="L4" s="3">
        <f t="shared" si="0"/>
        <v>0</v>
      </c>
      <c r="M4" s="3">
        <f t="shared" ref="M4" si="11">C4/SUM($B4:$K4)</f>
        <v>0</v>
      </c>
      <c r="N4" s="3">
        <f t="shared" ref="N4" si="12">D4/SUM($B4:$K4)</f>
        <v>1.1135857461024498E-3</v>
      </c>
      <c r="O4" s="3">
        <f t="shared" ref="O4" si="13">E4/SUM($B4:$K4)</f>
        <v>1.4105419450631032E-2</v>
      </c>
      <c r="P4" s="3">
        <f t="shared" ref="P4" si="14">F4/SUM($B4:$K4)</f>
        <v>0.25983667409057165</v>
      </c>
      <c r="Q4" s="3">
        <f t="shared" ref="Q4" si="15">G4/SUM($B4:$K4)</f>
        <v>0.53303637713437269</v>
      </c>
      <c r="R4" s="3">
        <f t="shared" ref="R4" si="16">H4/SUM($B4:$K4)</f>
        <v>0.13734224201930215</v>
      </c>
      <c r="S4" s="3">
        <f t="shared" ref="S4" si="17">I4/SUM($B4:$K4)</f>
        <v>3.3036377134372678E-2</v>
      </c>
      <c r="T4" s="3">
        <f t="shared" ref="T4" si="18">J4/SUM($B4:$K4)</f>
        <v>1.0393466963622866E-2</v>
      </c>
      <c r="U4" s="3">
        <f t="shared" ref="U4" si="19">K4/SUM($B4:$K4)</f>
        <v>1.1135857461024499E-2</v>
      </c>
    </row>
    <row r="5" spans="1:21" x14ac:dyDescent="0.15">
      <c r="A5" s="1">
        <v>42656</v>
      </c>
      <c r="B5" s="2">
        <v>0</v>
      </c>
      <c r="C5">
        <v>0</v>
      </c>
      <c r="D5">
        <v>2</v>
      </c>
      <c r="E5">
        <v>46</v>
      </c>
      <c r="F5">
        <v>612</v>
      </c>
      <c r="G5" s="2">
        <v>1506</v>
      </c>
      <c r="H5" s="9">
        <v>373</v>
      </c>
      <c r="I5" s="9">
        <v>87</v>
      </c>
      <c r="J5" s="9">
        <v>33</v>
      </c>
      <c r="K5" s="9">
        <v>33</v>
      </c>
      <c r="L5" s="3">
        <f t="shared" si="0"/>
        <v>0</v>
      </c>
      <c r="M5" s="3">
        <f t="shared" ref="M5" si="20">C5/SUM($B5:$K5)</f>
        <v>0</v>
      </c>
      <c r="N5" s="3">
        <f t="shared" ref="N5" si="21">D5/SUM($B5:$K5)</f>
        <v>7.429420505200594E-4</v>
      </c>
      <c r="O5" s="3">
        <f t="shared" ref="O5" si="22">E5/SUM($B5:$K5)</f>
        <v>1.7087667161961365E-2</v>
      </c>
      <c r="P5" s="3">
        <f t="shared" ref="P5" si="23">F5/SUM($B5:$K5)</f>
        <v>0.22734026745913818</v>
      </c>
      <c r="Q5" s="3">
        <f t="shared" ref="Q5" si="24">G5/SUM($B5:$K5)</f>
        <v>0.55943536404160477</v>
      </c>
      <c r="R5" s="3">
        <f t="shared" ref="R5" si="25">H5/SUM($B5:$K5)</f>
        <v>0.13855869242199109</v>
      </c>
      <c r="S5" s="3">
        <f t="shared" ref="S5" si="26">I5/SUM($B5:$K5)</f>
        <v>3.2317979197622589E-2</v>
      </c>
      <c r="T5" s="3">
        <f t="shared" ref="T5" si="27">J5/SUM($B5:$K5)</f>
        <v>1.2258543833580981E-2</v>
      </c>
      <c r="U5" s="3">
        <f t="shared" ref="U5" si="28">K5/SUM($B5:$K5)</f>
        <v>1.2258543833580981E-2</v>
      </c>
    </row>
    <row r="6" spans="1:21" x14ac:dyDescent="0.15">
      <c r="A6" s="1">
        <v>42657</v>
      </c>
      <c r="B6" s="2">
        <v>0</v>
      </c>
      <c r="C6">
        <v>0</v>
      </c>
      <c r="D6">
        <v>1</v>
      </c>
      <c r="E6">
        <v>42</v>
      </c>
      <c r="F6">
        <v>647</v>
      </c>
      <c r="G6" s="2">
        <v>1511</v>
      </c>
      <c r="H6" s="9">
        <v>363</v>
      </c>
      <c r="I6" s="9">
        <v>82</v>
      </c>
      <c r="J6" s="9">
        <v>30</v>
      </c>
      <c r="K6" s="9">
        <v>22</v>
      </c>
      <c r="L6" s="3">
        <f t="shared" si="0"/>
        <v>0</v>
      </c>
      <c r="M6" s="3">
        <f t="shared" ref="M6:M34" si="29">C6/SUM($B6:$K6)</f>
        <v>0</v>
      </c>
      <c r="N6" s="3">
        <f t="shared" ref="N6:N34" si="30">D6/SUM($B6:$K6)</f>
        <v>3.7064492216456633E-4</v>
      </c>
      <c r="O6" s="3">
        <f t="shared" ref="O6:P21" si="31">E6/SUM($B6:$K6)</f>
        <v>1.5567086730911787E-2</v>
      </c>
      <c r="P6" s="3">
        <f t="shared" ref="P6:P14" si="32">F6/SUM($B6:$K6)</f>
        <v>0.23980726464047442</v>
      </c>
      <c r="Q6" s="3">
        <f t="shared" ref="Q6:Q23" si="33">G6/SUM($B6:$K6)</f>
        <v>0.56004447739065977</v>
      </c>
      <c r="R6" s="3">
        <f t="shared" ref="R6:R34" si="34">H6/SUM($B6:$K6)</f>
        <v>0.13454410674573758</v>
      </c>
      <c r="S6" s="3">
        <f t="shared" ref="S6:S16" si="35">I6/SUM($B6:$K6)</f>
        <v>3.039288361749444E-2</v>
      </c>
      <c r="T6" s="3">
        <f t="shared" ref="T6:T34" si="36">J6/SUM($B6:$K6)</f>
        <v>1.1119347664936991E-2</v>
      </c>
      <c r="U6" s="3">
        <f t="shared" ref="U6:U47" si="37">K6/SUM($B6:$K6)</f>
        <v>8.1541882876204601E-3</v>
      </c>
    </row>
    <row r="7" spans="1:21" x14ac:dyDescent="0.15">
      <c r="A7" s="1">
        <v>42660</v>
      </c>
      <c r="B7" s="2">
        <v>0</v>
      </c>
      <c r="C7">
        <v>0</v>
      </c>
      <c r="D7">
        <v>3</v>
      </c>
      <c r="E7">
        <v>63</v>
      </c>
      <c r="F7">
        <v>977</v>
      </c>
      <c r="G7" s="2">
        <v>1307</v>
      </c>
      <c r="H7" s="9">
        <v>237</v>
      </c>
      <c r="I7" s="9">
        <v>67</v>
      </c>
      <c r="J7" s="9">
        <v>27</v>
      </c>
      <c r="K7" s="9">
        <v>20</v>
      </c>
      <c r="L7" s="3">
        <f t="shared" si="0"/>
        <v>0</v>
      </c>
      <c r="M7" s="3">
        <f t="shared" si="29"/>
        <v>0</v>
      </c>
      <c r="N7" s="3">
        <f t="shared" si="30"/>
        <v>1.1106997408367272E-3</v>
      </c>
      <c r="O7" s="10">
        <f t="shared" si="31"/>
        <v>2.332469455757127E-2</v>
      </c>
      <c r="P7" s="10">
        <f t="shared" si="32"/>
        <v>0.36171788226582746</v>
      </c>
      <c r="Q7" s="3">
        <f t="shared" si="33"/>
        <v>0.48389485375786745</v>
      </c>
      <c r="R7" s="3">
        <f t="shared" si="34"/>
        <v>8.774527952610145E-2</v>
      </c>
      <c r="S7" s="3">
        <f t="shared" si="35"/>
        <v>2.4805627545353572E-2</v>
      </c>
      <c r="T7" s="3">
        <f t="shared" si="36"/>
        <v>9.9962976675305442E-3</v>
      </c>
      <c r="U7" s="3">
        <f t="shared" si="37"/>
        <v>7.4046649389115145E-3</v>
      </c>
    </row>
    <row r="8" spans="1:21" x14ac:dyDescent="0.15">
      <c r="A8" s="1">
        <v>42661</v>
      </c>
      <c r="B8" s="2">
        <v>0</v>
      </c>
      <c r="C8">
        <v>0</v>
      </c>
      <c r="D8">
        <v>1</v>
      </c>
      <c r="E8">
        <v>26</v>
      </c>
      <c r="F8">
        <v>464</v>
      </c>
      <c r="G8" s="2">
        <v>1635</v>
      </c>
      <c r="H8" s="9">
        <v>421</v>
      </c>
      <c r="I8" s="9">
        <v>95</v>
      </c>
      <c r="J8" s="9">
        <v>28</v>
      </c>
      <c r="K8" s="9">
        <v>28</v>
      </c>
      <c r="L8" s="3">
        <f t="shared" si="0"/>
        <v>0</v>
      </c>
      <c r="M8" s="3">
        <f t="shared" si="29"/>
        <v>0</v>
      </c>
      <c r="N8" s="3">
        <f t="shared" si="30"/>
        <v>3.7064492216456633E-4</v>
      </c>
      <c r="O8" s="3">
        <f t="shared" si="31"/>
        <v>9.6367679762787255E-3</v>
      </c>
      <c r="P8" s="3">
        <f t="shared" si="32"/>
        <v>0.17197924388435878</v>
      </c>
      <c r="Q8" s="11">
        <f t="shared" si="33"/>
        <v>0.60600444773906592</v>
      </c>
      <c r="R8" s="11">
        <f t="shared" si="34"/>
        <v>0.15604151223128243</v>
      </c>
      <c r="S8" s="3">
        <f t="shared" si="35"/>
        <v>3.5211267605633804E-2</v>
      </c>
      <c r="T8" s="3">
        <f t="shared" si="36"/>
        <v>1.0378057820607857E-2</v>
      </c>
      <c r="U8" s="3">
        <f t="shared" si="37"/>
        <v>1.0378057820607857E-2</v>
      </c>
    </row>
    <row r="9" spans="1:21" x14ac:dyDescent="0.15">
      <c r="A9" s="1">
        <v>42662</v>
      </c>
      <c r="B9" s="2">
        <v>0</v>
      </c>
      <c r="C9">
        <v>0</v>
      </c>
      <c r="D9">
        <v>1</v>
      </c>
      <c r="E9">
        <v>22</v>
      </c>
      <c r="F9">
        <v>528</v>
      </c>
      <c r="G9" s="2">
        <v>1619</v>
      </c>
      <c r="H9" s="9">
        <v>376</v>
      </c>
      <c r="I9" s="9">
        <v>90</v>
      </c>
      <c r="J9" s="9">
        <v>28</v>
      </c>
      <c r="K9" s="9">
        <v>37</v>
      </c>
      <c r="L9" s="3">
        <f t="shared" si="0"/>
        <v>0</v>
      </c>
      <c r="M9" s="3">
        <f t="shared" si="29"/>
        <v>0</v>
      </c>
      <c r="N9" s="3">
        <f t="shared" si="30"/>
        <v>3.7023324694557573E-4</v>
      </c>
      <c r="O9" s="3">
        <f t="shared" si="31"/>
        <v>8.1451314328026651E-3</v>
      </c>
      <c r="P9" s="10">
        <f t="shared" si="32"/>
        <v>0.19548315438726396</v>
      </c>
      <c r="Q9" s="10">
        <f t="shared" si="33"/>
        <v>0.59940762680488713</v>
      </c>
      <c r="R9" s="10">
        <f t="shared" si="34"/>
        <v>0.13920770085153647</v>
      </c>
      <c r="S9" s="3">
        <f t="shared" si="35"/>
        <v>3.3320992225101813E-2</v>
      </c>
      <c r="T9" s="3">
        <f t="shared" si="36"/>
        <v>1.036653091447612E-2</v>
      </c>
      <c r="U9" s="3">
        <f t="shared" si="37"/>
        <v>1.3698630136986301E-2</v>
      </c>
    </row>
    <row r="10" spans="1:21" x14ac:dyDescent="0.15">
      <c r="A10" s="1">
        <v>42663</v>
      </c>
      <c r="B10" s="2">
        <v>0</v>
      </c>
      <c r="C10">
        <v>0</v>
      </c>
      <c r="D10">
        <v>1</v>
      </c>
      <c r="E10">
        <v>16</v>
      </c>
      <c r="F10">
        <v>492</v>
      </c>
      <c r="G10" s="2">
        <v>1675</v>
      </c>
      <c r="H10" s="9">
        <v>375</v>
      </c>
      <c r="I10" s="9">
        <v>86</v>
      </c>
      <c r="J10" s="9">
        <v>28</v>
      </c>
      <c r="K10" s="9">
        <v>29</v>
      </c>
      <c r="L10" s="3">
        <f t="shared" si="0"/>
        <v>0</v>
      </c>
      <c r="M10" s="3">
        <f t="shared" si="29"/>
        <v>0</v>
      </c>
      <c r="N10" s="3">
        <f t="shared" si="30"/>
        <v>3.7009622501850479E-4</v>
      </c>
      <c r="O10" s="3">
        <f t="shared" si="31"/>
        <v>5.9215396002960767E-3</v>
      </c>
      <c r="P10" s="3">
        <f t="shared" si="32"/>
        <v>0.18208734270910437</v>
      </c>
      <c r="Q10" s="3">
        <f t="shared" si="33"/>
        <v>0.61991117690599551</v>
      </c>
      <c r="R10" s="3">
        <f t="shared" si="34"/>
        <v>0.13878608438193932</v>
      </c>
      <c r="S10" s="3">
        <f t="shared" si="35"/>
        <v>3.1828275351591412E-2</v>
      </c>
      <c r="T10" s="3">
        <f t="shared" si="36"/>
        <v>1.0362694300518135E-2</v>
      </c>
      <c r="U10" s="3">
        <f t="shared" si="37"/>
        <v>1.0732790525536639E-2</v>
      </c>
    </row>
    <row r="11" spans="1:21" x14ac:dyDescent="0.15">
      <c r="A11" s="1">
        <v>42664</v>
      </c>
      <c r="B11" s="2">
        <v>0</v>
      </c>
      <c r="C11">
        <v>0</v>
      </c>
      <c r="D11">
        <v>1</v>
      </c>
      <c r="E11">
        <v>29</v>
      </c>
      <c r="F11">
        <v>709</v>
      </c>
      <c r="G11" s="2">
        <v>1525</v>
      </c>
      <c r="H11" s="9">
        <v>318</v>
      </c>
      <c r="I11" s="9">
        <v>62</v>
      </c>
      <c r="J11" s="9">
        <v>23</v>
      </c>
      <c r="K11" s="9">
        <v>36</v>
      </c>
      <c r="L11" s="3">
        <f t="shared" si="0"/>
        <v>0</v>
      </c>
      <c r="M11" s="3">
        <f t="shared" si="29"/>
        <v>0</v>
      </c>
      <c r="N11" s="3">
        <f t="shared" si="30"/>
        <v>3.6995930447650759E-4</v>
      </c>
      <c r="O11" s="3">
        <f t="shared" si="31"/>
        <v>1.0728819829818719E-2</v>
      </c>
      <c r="P11" s="10">
        <f t="shared" si="32"/>
        <v>0.26230114687384387</v>
      </c>
      <c r="Q11" s="3">
        <f t="shared" si="33"/>
        <v>0.5641879393266741</v>
      </c>
      <c r="R11" s="3">
        <f t="shared" si="34"/>
        <v>0.11764705882352941</v>
      </c>
      <c r="S11" s="3">
        <f t="shared" si="35"/>
        <v>2.293747687754347E-2</v>
      </c>
      <c r="T11" s="3">
        <f t="shared" si="36"/>
        <v>8.5090640029596744E-3</v>
      </c>
      <c r="U11" s="3">
        <f t="shared" si="37"/>
        <v>1.3318534961154272E-2</v>
      </c>
    </row>
    <row r="12" spans="1:21" x14ac:dyDescent="0.15">
      <c r="A12" s="1">
        <v>42667</v>
      </c>
      <c r="B12" s="2">
        <v>0</v>
      </c>
      <c r="C12">
        <v>0</v>
      </c>
      <c r="D12">
        <v>2</v>
      </c>
      <c r="E12">
        <v>19</v>
      </c>
      <c r="F12">
        <v>503</v>
      </c>
      <c r="G12" s="2">
        <v>1632</v>
      </c>
      <c r="H12" s="9">
        <v>395</v>
      </c>
      <c r="I12" s="9">
        <v>91</v>
      </c>
      <c r="J12" s="9">
        <v>29</v>
      </c>
      <c r="K12" s="9">
        <v>41</v>
      </c>
      <c r="L12" s="3">
        <f t="shared" si="0"/>
        <v>0</v>
      </c>
      <c r="M12" s="3">
        <f t="shared" si="29"/>
        <v>0</v>
      </c>
      <c r="N12" s="3">
        <f t="shared" si="30"/>
        <v>7.3746312684365781E-4</v>
      </c>
      <c r="O12" s="3">
        <f t="shared" si="31"/>
        <v>7.0058997050147492E-3</v>
      </c>
      <c r="P12" s="11">
        <f t="shared" si="32"/>
        <v>0.18547197640117993</v>
      </c>
      <c r="Q12" s="11">
        <f t="shared" si="33"/>
        <v>0.60176991150442483</v>
      </c>
      <c r="R12" s="11">
        <f t="shared" si="34"/>
        <v>0.14564896755162243</v>
      </c>
      <c r="S12" s="3">
        <f t="shared" si="35"/>
        <v>3.3554572271386432E-2</v>
      </c>
      <c r="T12" s="3">
        <f t="shared" si="36"/>
        <v>1.0693215339233038E-2</v>
      </c>
      <c r="U12" s="3">
        <f t="shared" si="37"/>
        <v>1.5117994100294985E-2</v>
      </c>
    </row>
    <row r="13" spans="1:21" x14ac:dyDescent="0.15">
      <c r="A13" s="1">
        <v>42668</v>
      </c>
      <c r="B13" s="2">
        <v>0</v>
      </c>
      <c r="C13">
        <v>0</v>
      </c>
      <c r="D13">
        <v>3</v>
      </c>
      <c r="E13">
        <v>14</v>
      </c>
      <c r="F13">
        <v>425</v>
      </c>
      <c r="G13" s="2">
        <v>1704</v>
      </c>
      <c r="H13" s="9">
        <v>393</v>
      </c>
      <c r="I13" s="9">
        <v>99</v>
      </c>
      <c r="J13" s="9">
        <v>35</v>
      </c>
      <c r="K13" s="9">
        <v>42</v>
      </c>
      <c r="L13" s="3">
        <f t="shared" si="0"/>
        <v>0</v>
      </c>
      <c r="M13" s="3">
        <f t="shared" si="29"/>
        <v>0</v>
      </c>
      <c r="N13" s="3">
        <f t="shared" si="30"/>
        <v>1.1049723756906078E-3</v>
      </c>
      <c r="O13" s="3">
        <f t="shared" si="31"/>
        <v>5.1565377532228358E-3</v>
      </c>
      <c r="P13" s="3">
        <f t="shared" si="32"/>
        <v>0.15653775322283608</v>
      </c>
      <c r="Q13" s="3">
        <f t="shared" si="33"/>
        <v>0.62762430939226521</v>
      </c>
      <c r="R13" s="3">
        <f t="shared" si="34"/>
        <v>0.14475138121546963</v>
      </c>
      <c r="S13" s="3">
        <f t="shared" si="35"/>
        <v>3.6464088397790057E-2</v>
      </c>
      <c r="T13" s="3">
        <f t="shared" si="36"/>
        <v>1.289134438305709E-2</v>
      </c>
      <c r="U13" s="3">
        <f t="shared" si="37"/>
        <v>1.5469613259668509E-2</v>
      </c>
    </row>
    <row r="14" spans="1:21" x14ac:dyDescent="0.15">
      <c r="A14" s="1">
        <v>42669</v>
      </c>
      <c r="B14" s="2">
        <v>0</v>
      </c>
      <c r="C14">
        <v>0</v>
      </c>
      <c r="D14">
        <v>4</v>
      </c>
      <c r="E14">
        <v>24</v>
      </c>
      <c r="F14">
        <v>584</v>
      </c>
      <c r="G14" s="2">
        <v>1618</v>
      </c>
      <c r="H14" s="9">
        <v>345</v>
      </c>
      <c r="I14" s="9">
        <v>82</v>
      </c>
      <c r="J14" s="9">
        <v>21</v>
      </c>
      <c r="K14" s="9">
        <v>42</v>
      </c>
      <c r="L14" s="3">
        <f t="shared" si="0"/>
        <v>0</v>
      </c>
      <c r="M14" s="3">
        <f t="shared" si="29"/>
        <v>0</v>
      </c>
      <c r="N14" s="3">
        <f t="shared" si="30"/>
        <v>1.4705882352941176E-3</v>
      </c>
      <c r="O14" s="3">
        <f t="shared" si="31"/>
        <v>8.8235294117647058E-3</v>
      </c>
      <c r="P14" s="10">
        <f t="shared" si="32"/>
        <v>0.21470588235294116</v>
      </c>
      <c r="Q14" s="10">
        <f t="shared" si="33"/>
        <v>0.59485294117647058</v>
      </c>
      <c r="R14" s="10">
        <f t="shared" si="34"/>
        <v>0.12683823529411764</v>
      </c>
      <c r="S14" s="3">
        <f t="shared" si="35"/>
        <v>3.0147058823529412E-2</v>
      </c>
      <c r="T14" s="10">
        <f t="shared" si="36"/>
        <v>7.720588235294118E-3</v>
      </c>
      <c r="U14" s="3">
        <f t="shared" si="37"/>
        <v>1.5441176470588236E-2</v>
      </c>
    </row>
    <row r="15" spans="1:21" x14ac:dyDescent="0.15">
      <c r="A15" s="1">
        <v>42670</v>
      </c>
      <c r="B15" s="2">
        <v>0</v>
      </c>
      <c r="C15">
        <v>1</v>
      </c>
      <c r="D15">
        <v>3</v>
      </c>
      <c r="E15">
        <v>31</v>
      </c>
      <c r="F15">
        <v>644</v>
      </c>
      <c r="G15" s="2">
        <v>1564</v>
      </c>
      <c r="H15" s="9">
        <v>330</v>
      </c>
      <c r="I15" s="9">
        <v>85</v>
      </c>
      <c r="J15" s="9">
        <v>27</v>
      </c>
      <c r="K15" s="9">
        <v>35</v>
      </c>
      <c r="L15" s="3">
        <f t="shared" si="0"/>
        <v>0</v>
      </c>
      <c r="M15" s="12">
        <f t="shared" si="29"/>
        <v>3.6764705882352941E-4</v>
      </c>
      <c r="N15" s="3">
        <f t="shared" si="30"/>
        <v>1.1029411764705882E-3</v>
      </c>
      <c r="O15" s="3">
        <f t="shared" si="31"/>
        <v>1.1397058823529411E-2</v>
      </c>
      <c r="P15" s="3">
        <f t="shared" si="31"/>
        <v>0.23676470588235293</v>
      </c>
      <c r="Q15" s="3">
        <f t="shared" si="33"/>
        <v>0.57499999999999996</v>
      </c>
      <c r="R15" s="3">
        <f t="shared" si="34"/>
        <v>0.12132352941176471</v>
      </c>
      <c r="S15" s="3">
        <f t="shared" si="35"/>
        <v>3.125E-2</v>
      </c>
      <c r="T15" s="3">
        <f t="shared" si="36"/>
        <v>9.9264705882352935E-3</v>
      </c>
      <c r="U15" s="3">
        <f t="shared" si="37"/>
        <v>1.2867647058823529E-2</v>
      </c>
    </row>
    <row r="16" spans="1:21" x14ac:dyDescent="0.15">
      <c r="A16" s="1">
        <v>42671</v>
      </c>
      <c r="B16" s="2">
        <v>0</v>
      </c>
      <c r="C16">
        <v>1</v>
      </c>
      <c r="D16">
        <v>4</v>
      </c>
      <c r="E16">
        <v>58</v>
      </c>
      <c r="F16">
        <v>1040</v>
      </c>
      <c r="G16" s="2">
        <v>1275</v>
      </c>
      <c r="H16" s="9">
        <v>243</v>
      </c>
      <c r="I16" s="9">
        <v>59</v>
      </c>
      <c r="J16" s="9">
        <v>19</v>
      </c>
      <c r="K16" s="9">
        <v>22</v>
      </c>
      <c r="L16" s="3">
        <f t="shared" si="0"/>
        <v>0</v>
      </c>
      <c r="M16" s="3">
        <f t="shared" si="29"/>
        <v>3.6751194413818452E-4</v>
      </c>
      <c r="N16" s="3">
        <f t="shared" si="30"/>
        <v>1.4700477765527381E-3</v>
      </c>
      <c r="O16" s="12">
        <f t="shared" si="31"/>
        <v>2.1315692760014701E-2</v>
      </c>
      <c r="P16" s="12">
        <f t="shared" si="31"/>
        <v>0.38221242190371185</v>
      </c>
      <c r="Q16" s="12">
        <f t="shared" si="33"/>
        <v>0.4685777287761852</v>
      </c>
      <c r="R16" s="12">
        <f t="shared" si="34"/>
        <v>8.9305402425578828E-2</v>
      </c>
      <c r="S16" s="12">
        <f t="shared" si="35"/>
        <v>2.1683204704152886E-2</v>
      </c>
      <c r="T16" s="3">
        <f t="shared" si="36"/>
        <v>6.9827269386255053E-3</v>
      </c>
      <c r="U16" s="3">
        <f t="shared" si="37"/>
        <v>8.0852627710400592E-3</v>
      </c>
    </row>
    <row r="17" spans="1:21" x14ac:dyDescent="0.15">
      <c r="A17" s="1">
        <v>42674</v>
      </c>
      <c r="B17" s="2">
        <v>0</v>
      </c>
      <c r="C17">
        <v>2</v>
      </c>
      <c r="D17">
        <v>9</v>
      </c>
      <c r="E17">
        <v>91</v>
      </c>
      <c r="F17">
        <v>1186</v>
      </c>
      <c r="G17" s="2">
        <v>1113</v>
      </c>
      <c r="H17" s="9">
        <v>215</v>
      </c>
      <c r="I17" s="9">
        <v>56</v>
      </c>
      <c r="J17" s="9">
        <v>34</v>
      </c>
      <c r="K17" s="9">
        <v>15</v>
      </c>
      <c r="L17" s="3">
        <f t="shared" si="0"/>
        <v>0</v>
      </c>
      <c r="M17" s="12">
        <f t="shared" si="29"/>
        <v>7.3502388827636903E-4</v>
      </c>
      <c r="N17" s="12">
        <f t="shared" si="30"/>
        <v>3.3076074972436605E-3</v>
      </c>
      <c r="O17" s="12">
        <f t="shared" si="31"/>
        <v>3.3443586916574786E-2</v>
      </c>
      <c r="P17" s="12">
        <f t="shared" ref="P17:Q34" si="38">F17/SUM($B17:$K17)</f>
        <v>0.43586916574788681</v>
      </c>
      <c r="Q17" s="12">
        <f t="shared" si="33"/>
        <v>0.40904079382579933</v>
      </c>
      <c r="R17" s="12">
        <f t="shared" si="34"/>
        <v>7.901506798970967E-2</v>
      </c>
      <c r="S17" s="12">
        <f t="shared" ref="S17:S34" si="39">I17/SUM($B17:$K17)</f>
        <v>2.0580668871738331E-2</v>
      </c>
      <c r="T17" s="12">
        <f t="shared" si="36"/>
        <v>1.2495406100698273E-2</v>
      </c>
      <c r="U17" s="3">
        <f t="shared" si="37"/>
        <v>5.512679162072767E-3</v>
      </c>
    </row>
    <row r="18" spans="1:21" x14ac:dyDescent="0.15">
      <c r="A18" s="1">
        <v>42675</v>
      </c>
      <c r="B18" s="2">
        <v>0</v>
      </c>
      <c r="C18">
        <v>0</v>
      </c>
      <c r="D18">
        <v>9</v>
      </c>
      <c r="E18">
        <v>38</v>
      </c>
      <c r="F18">
        <v>907</v>
      </c>
      <c r="G18" s="2">
        <v>1324</v>
      </c>
      <c r="H18" s="9">
        <v>314</v>
      </c>
      <c r="I18" s="9">
        <v>70</v>
      </c>
      <c r="J18" s="9">
        <v>33</v>
      </c>
      <c r="K18" s="9">
        <v>31</v>
      </c>
      <c r="L18" s="3">
        <f t="shared" si="0"/>
        <v>0</v>
      </c>
      <c r="M18" s="3">
        <f t="shared" si="29"/>
        <v>0</v>
      </c>
      <c r="N18" s="3">
        <f t="shared" si="30"/>
        <v>3.301540719002201E-3</v>
      </c>
      <c r="O18" s="11">
        <f t="shared" si="31"/>
        <v>1.3939838591342627E-2</v>
      </c>
      <c r="P18" s="11">
        <f t="shared" si="38"/>
        <v>0.33272193690388846</v>
      </c>
      <c r="Q18" s="11">
        <f t="shared" si="33"/>
        <v>0.48569332355099049</v>
      </c>
      <c r="R18" s="11">
        <f t="shared" si="34"/>
        <v>0.11518708730741012</v>
      </c>
      <c r="S18" s="3">
        <f t="shared" si="39"/>
        <v>2.5678650036683785E-2</v>
      </c>
      <c r="T18" s="3">
        <f t="shared" si="36"/>
        <v>1.210564930300807E-2</v>
      </c>
      <c r="U18" s="11">
        <f t="shared" si="37"/>
        <v>1.1371973587674248E-2</v>
      </c>
    </row>
    <row r="19" spans="1:21" x14ac:dyDescent="0.15">
      <c r="A19" s="1">
        <v>42676</v>
      </c>
      <c r="B19" s="2">
        <v>0</v>
      </c>
      <c r="C19">
        <v>1</v>
      </c>
      <c r="D19">
        <v>11</v>
      </c>
      <c r="E19">
        <v>77</v>
      </c>
      <c r="F19">
        <v>1226</v>
      </c>
      <c r="G19" s="2">
        <v>1035</v>
      </c>
      <c r="H19" s="9">
        <v>243</v>
      </c>
      <c r="I19" s="9">
        <v>61</v>
      </c>
      <c r="J19" s="9">
        <v>29</v>
      </c>
      <c r="K19" s="9">
        <v>36</v>
      </c>
      <c r="L19" s="3">
        <f t="shared" si="0"/>
        <v>0</v>
      </c>
      <c r="M19" s="3">
        <f t="shared" si="29"/>
        <v>3.677822728944465E-4</v>
      </c>
      <c r="N19" s="3">
        <f t="shared" si="30"/>
        <v>4.0456050018389117E-3</v>
      </c>
      <c r="O19" s="12">
        <f t="shared" si="31"/>
        <v>2.8319235012872378E-2</v>
      </c>
      <c r="P19" s="12">
        <f t="shared" si="38"/>
        <v>0.45090106656859141</v>
      </c>
      <c r="Q19" s="12">
        <f t="shared" si="33"/>
        <v>0.38065465244575214</v>
      </c>
      <c r="R19" s="12">
        <f t="shared" si="34"/>
        <v>8.9371092313350498E-2</v>
      </c>
      <c r="S19" s="3">
        <f t="shared" si="39"/>
        <v>2.2434718646561234E-2</v>
      </c>
      <c r="T19" s="3">
        <f t="shared" si="36"/>
        <v>1.0665685913938948E-2</v>
      </c>
      <c r="U19" s="3">
        <f t="shared" si="37"/>
        <v>1.3240161824200073E-2</v>
      </c>
    </row>
    <row r="20" spans="1:21" x14ac:dyDescent="0.15">
      <c r="A20" s="1">
        <v>42677</v>
      </c>
      <c r="B20" s="2">
        <v>0</v>
      </c>
      <c r="C20">
        <v>1</v>
      </c>
      <c r="D20">
        <v>7</v>
      </c>
      <c r="E20">
        <v>66</v>
      </c>
      <c r="F20">
        <v>1091</v>
      </c>
      <c r="G20" s="2">
        <v>1163</v>
      </c>
      <c r="H20" s="9">
        <v>246</v>
      </c>
      <c r="I20" s="9">
        <v>81</v>
      </c>
      <c r="J20" s="9">
        <v>34</v>
      </c>
      <c r="K20" s="9">
        <v>43</v>
      </c>
      <c r="L20" s="3">
        <f t="shared" si="0"/>
        <v>0</v>
      </c>
      <c r="M20" s="3">
        <f t="shared" si="29"/>
        <v>3.6603221083455345E-4</v>
      </c>
      <c r="N20" s="3">
        <f t="shared" si="30"/>
        <v>2.5622254758418742E-3</v>
      </c>
      <c r="O20" s="3">
        <f t="shared" si="31"/>
        <v>2.4158125915080528E-2</v>
      </c>
      <c r="P20" s="13">
        <f t="shared" si="38"/>
        <v>0.39934114202049781</v>
      </c>
      <c r="Q20" s="13">
        <f t="shared" si="33"/>
        <v>0.42569546120058566</v>
      </c>
      <c r="R20" s="13">
        <f t="shared" si="34"/>
        <v>9.0043923865300149E-2</v>
      </c>
      <c r="S20" s="3">
        <f t="shared" si="39"/>
        <v>2.964860907759883E-2</v>
      </c>
      <c r="T20" s="3">
        <f t="shared" si="36"/>
        <v>1.2445095168374817E-2</v>
      </c>
      <c r="U20" s="3">
        <f t="shared" si="37"/>
        <v>1.5739385065885798E-2</v>
      </c>
    </row>
    <row r="21" spans="1:21" x14ac:dyDescent="0.15">
      <c r="A21" s="1">
        <v>42678</v>
      </c>
      <c r="B21" s="2">
        <v>0</v>
      </c>
      <c r="C21">
        <v>1</v>
      </c>
      <c r="D21">
        <v>9</v>
      </c>
      <c r="E21">
        <v>95</v>
      </c>
      <c r="F21">
        <v>1164</v>
      </c>
      <c r="G21" s="2">
        <v>1044</v>
      </c>
      <c r="H21" s="9">
        <v>274</v>
      </c>
      <c r="I21" s="9">
        <v>79</v>
      </c>
      <c r="J21" s="9">
        <v>26</v>
      </c>
      <c r="K21" s="9">
        <v>43</v>
      </c>
      <c r="L21" s="3">
        <f t="shared" si="0"/>
        <v>0</v>
      </c>
      <c r="M21" s="3">
        <f t="shared" si="29"/>
        <v>3.6563071297989033E-4</v>
      </c>
      <c r="N21" s="3">
        <f t="shared" si="30"/>
        <v>3.2906764168190127E-3</v>
      </c>
      <c r="O21" s="3">
        <f t="shared" si="31"/>
        <v>3.4734917733089579E-2</v>
      </c>
      <c r="P21" s="3">
        <f t="shared" si="38"/>
        <v>0.42559414990859235</v>
      </c>
      <c r="Q21" s="3">
        <f t="shared" si="33"/>
        <v>0.38171846435100548</v>
      </c>
      <c r="R21" s="3">
        <f t="shared" si="34"/>
        <v>0.10018281535648994</v>
      </c>
      <c r="S21" s="3">
        <f t="shared" si="39"/>
        <v>2.8884826325411336E-2</v>
      </c>
      <c r="T21" s="3">
        <f t="shared" si="36"/>
        <v>9.5063985374771488E-3</v>
      </c>
      <c r="U21" s="3">
        <f t="shared" si="37"/>
        <v>1.5722120658135285E-2</v>
      </c>
    </row>
    <row r="22" spans="1:21" x14ac:dyDescent="0.15">
      <c r="A22" s="1">
        <v>42681</v>
      </c>
      <c r="B22" s="2">
        <v>0</v>
      </c>
      <c r="C22">
        <v>1</v>
      </c>
      <c r="D22">
        <v>8</v>
      </c>
      <c r="E22">
        <v>115</v>
      </c>
      <c r="F22">
        <v>1154</v>
      </c>
      <c r="G22" s="2">
        <v>1033</v>
      </c>
      <c r="H22" s="9">
        <v>279</v>
      </c>
      <c r="I22" s="9">
        <v>76</v>
      </c>
      <c r="J22" s="9">
        <v>32</v>
      </c>
      <c r="K22" s="9">
        <v>35</v>
      </c>
      <c r="L22" s="3">
        <f t="shared" si="0"/>
        <v>0</v>
      </c>
      <c r="M22" s="3">
        <f t="shared" si="29"/>
        <v>3.6589828027808267E-4</v>
      </c>
      <c r="N22" s="3">
        <f t="shared" si="30"/>
        <v>2.9271862422246614E-3</v>
      </c>
      <c r="O22" s="3">
        <f t="shared" ref="O22:O34" si="40">E22/SUM($B22:$K22)</f>
        <v>4.207830223197951E-2</v>
      </c>
      <c r="P22" s="3">
        <f t="shared" si="38"/>
        <v>0.42224661544090741</v>
      </c>
      <c r="Q22" s="3">
        <f t="shared" si="33"/>
        <v>0.37797292352725942</v>
      </c>
      <c r="R22" s="3">
        <f t="shared" si="34"/>
        <v>0.10208562019758508</v>
      </c>
      <c r="S22" s="3">
        <f t="shared" si="39"/>
        <v>2.7808269301134284E-2</v>
      </c>
      <c r="T22" s="3">
        <f t="shared" si="36"/>
        <v>1.1708744968898645E-2</v>
      </c>
      <c r="U22" s="3">
        <f t="shared" si="37"/>
        <v>1.2806439809732895E-2</v>
      </c>
    </row>
    <row r="23" spans="1:21" x14ac:dyDescent="0.15">
      <c r="A23" s="1">
        <v>42682</v>
      </c>
      <c r="B23" s="2">
        <v>0</v>
      </c>
      <c r="C23">
        <v>1</v>
      </c>
      <c r="D23">
        <v>4</v>
      </c>
      <c r="E23">
        <v>72</v>
      </c>
      <c r="F23">
        <v>996</v>
      </c>
      <c r="G23" s="2">
        <v>1194</v>
      </c>
      <c r="H23" s="9">
        <v>308</v>
      </c>
      <c r="I23" s="9">
        <v>90</v>
      </c>
      <c r="J23" s="9">
        <v>29</v>
      </c>
      <c r="K23" s="9">
        <v>41</v>
      </c>
      <c r="L23" s="3">
        <f t="shared" si="0"/>
        <v>0</v>
      </c>
      <c r="M23" s="3">
        <f t="shared" si="29"/>
        <v>3.6563071297989033E-4</v>
      </c>
      <c r="N23" s="3">
        <f t="shared" si="30"/>
        <v>1.4625228519195613E-3</v>
      </c>
      <c r="O23" s="3">
        <f t="shared" si="40"/>
        <v>2.6325411334552101E-2</v>
      </c>
      <c r="P23" s="3">
        <f t="shared" si="38"/>
        <v>0.36416819012797075</v>
      </c>
      <c r="Q23" s="11">
        <f t="shared" si="33"/>
        <v>0.43656307129798905</v>
      </c>
      <c r="R23" s="3">
        <f t="shared" si="34"/>
        <v>0.11261425959780622</v>
      </c>
      <c r="S23" s="3">
        <f t="shared" si="39"/>
        <v>3.2906764168190127E-2</v>
      </c>
      <c r="T23" s="3">
        <f t="shared" si="36"/>
        <v>1.060329067641682E-2</v>
      </c>
      <c r="U23" s="3">
        <f t="shared" si="37"/>
        <v>1.4990859232175503E-2</v>
      </c>
    </row>
    <row r="24" spans="1:21" x14ac:dyDescent="0.15">
      <c r="A24" s="1">
        <v>42683</v>
      </c>
      <c r="B24" s="2">
        <v>0</v>
      </c>
      <c r="C24">
        <v>1</v>
      </c>
      <c r="D24">
        <v>7</v>
      </c>
      <c r="E24">
        <v>114</v>
      </c>
      <c r="F24">
        <v>1311</v>
      </c>
      <c r="G24" s="2">
        <v>889</v>
      </c>
      <c r="H24" s="9">
        <v>252</v>
      </c>
      <c r="I24" s="9">
        <v>89</v>
      </c>
      <c r="J24" s="9">
        <v>25</v>
      </c>
      <c r="K24" s="9">
        <v>47</v>
      </c>
      <c r="L24" s="3">
        <f t="shared" si="0"/>
        <v>0</v>
      </c>
      <c r="M24" s="3">
        <f t="shared" si="29"/>
        <v>3.6563071297989033E-4</v>
      </c>
      <c r="N24" s="3">
        <f t="shared" si="30"/>
        <v>2.5594149908592322E-3</v>
      </c>
      <c r="O24" s="12">
        <f t="shared" si="40"/>
        <v>4.1681901279707494E-2</v>
      </c>
      <c r="P24" s="12">
        <f t="shared" si="38"/>
        <v>0.4793418647166362</v>
      </c>
      <c r="Q24" s="12">
        <f t="shared" si="38"/>
        <v>0.32504570383912251</v>
      </c>
      <c r="R24" s="12">
        <f t="shared" si="34"/>
        <v>9.2138939670932354E-2</v>
      </c>
      <c r="S24" s="3">
        <f t="shared" si="39"/>
        <v>3.2541133455210237E-2</v>
      </c>
      <c r="T24" s="3">
        <f t="shared" si="36"/>
        <v>9.140767824497258E-3</v>
      </c>
      <c r="U24" s="3">
        <f t="shared" si="37"/>
        <v>1.7184643510054845E-2</v>
      </c>
    </row>
    <row r="25" spans="1:21" x14ac:dyDescent="0.15">
      <c r="A25" s="1">
        <v>42684</v>
      </c>
      <c r="B25" s="2">
        <v>0</v>
      </c>
      <c r="C25">
        <v>1</v>
      </c>
      <c r="D25">
        <v>4</v>
      </c>
      <c r="E25">
        <v>44</v>
      </c>
      <c r="F25">
        <v>931</v>
      </c>
      <c r="G25" s="2">
        <v>1151</v>
      </c>
      <c r="H25" s="9">
        <v>392</v>
      </c>
      <c r="I25" s="9">
        <v>116</v>
      </c>
      <c r="J25" s="9">
        <v>43</v>
      </c>
      <c r="K25" s="9">
        <v>54</v>
      </c>
      <c r="L25" s="3">
        <f t="shared" si="0"/>
        <v>0</v>
      </c>
      <c r="M25" s="3">
        <f t="shared" si="29"/>
        <v>3.6549707602339179E-4</v>
      </c>
      <c r="N25" s="3">
        <f t="shared" si="30"/>
        <v>1.4619883040935672E-3</v>
      </c>
      <c r="O25" s="11">
        <f t="shared" si="40"/>
        <v>1.6081871345029239E-2</v>
      </c>
      <c r="P25" s="11">
        <f t="shared" si="38"/>
        <v>0.34027777777777779</v>
      </c>
      <c r="Q25" s="11">
        <f t="shared" si="38"/>
        <v>0.420687134502924</v>
      </c>
      <c r="R25" s="11">
        <f t="shared" si="34"/>
        <v>0.14327485380116958</v>
      </c>
      <c r="S25" s="11">
        <f t="shared" si="39"/>
        <v>4.2397660818713448E-2</v>
      </c>
      <c r="T25" s="11">
        <f t="shared" si="36"/>
        <v>1.5716374269005847E-2</v>
      </c>
      <c r="U25" s="11">
        <f t="shared" si="37"/>
        <v>1.9736842105263157E-2</v>
      </c>
    </row>
    <row r="26" spans="1:21" x14ac:dyDescent="0.15">
      <c r="A26" s="1">
        <v>42688</v>
      </c>
      <c r="B26" s="2">
        <v>0</v>
      </c>
      <c r="C26">
        <v>0</v>
      </c>
      <c r="D26">
        <v>0</v>
      </c>
      <c r="E26">
        <v>47</v>
      </c>
      <c r="F26">
        <v>654</v>
      </c>
      <c r="G26" s="2">
        <v>1378</v>
      </c>
      <c r="H26" s="9">
        <v>452</v>
      </c>
      <c r="I26" s="9">
        <v>112</v>
      </c>
      <c r="J26" s="9">
        <v>45</v>
      </c>
      <c r="K26" s="9">
        <v>46</v>
      </c>
      <c r="L26" s="3">
        <f t="shared" si="0"/>
        <v>0</v>
      </c>
      <c r="M26" s="3">
        <f t="shared" si="29"/>
        <v>0</v>
      </c>
      <c r="N26" s="3">
        <f t="shared" si="30"/>
        <v>0</v>
      </c>
      <c r="O26" s="11">
        <f t="shared" si="40"/>
        <v>1.7190929041697146E-2</v>
      </c>
      <c r="P26" s="11">
        <f t="shared" si="38"/>
        <v>0.23920994879297733</v>
      </c>
      <c r="Q26" s="11">
        <f t="shared" si="38"/>
        <v>0.50402340892465247</v>
      </c>
      <c r="R26" s="11">
        <f t="shared" si="34"/>
        <v>0.16532553035844916</v>
      </c>
      <c r="S26" s="11">
        <f t="shared" si="39"/>
        <v>4.0965618141916606E-2</v>
      </c>
      <c r="T26" s="11">
        <f t="shared" si="36"/>
        <v>1.6459400146305779E-2</v>
      </c>
      <c r="U26" s="3">
        <f t="shared" si="37"/>
        <v>1.6825164594001463E-2</v>
      </c>
    </row>
    <row r="27" spans="1:21" x14ac:dyDescent="0.15">
      <c r="A27" s="1">
        <v>42689</v>
      </c>
      <c r="B27" s="2">
        <v>0</v>
      </c>
      <c r="C27">
        <v>0</v>
      </c>
      <c r="D27">
        <v>0</v>
      </c>
      <c r="E27">
        <v>31</v>
      </c>
      <c r="F27">
        <v>535</v>
      </c>
      <c r="G27" s="2">
        <v>1511</v>
      </c>
      <c r="H27" s="9">
        <v>475</v>
      </c>
      <c r="I27" s="9">
        <v>98</v>
      </c>
      <c r="J27" s="9">
        <v>37</v>
      </c>
      <c r="K27" s="9">
        <v>42</v>
      </c>
      <c r="L27" s="3">
        <f t="shared" si="0"/>
        <v>0</v>
      </c>
      <c r="M27" s="3">
        <f t="shared" si="29"/>
        <v>0</v>
      </c>
      <c r="N27" s="3">
        <f t="shared" si="30"/>
        <v>0</v>
      </c>
      <c r="O27" s="3">
        <f t="shared" si="40"/>
        <v>1.1359472334188348E-2</v>
      </c>
      <c r="P27" s="3">
        <f t="shared" si="38"/>
        <v>0.19604250641260534</v>
      </c>
      <c r="Q27" s="13">
        <f t="shared" si="38"/>
        <v>0.55368266764382557</v>
      </c>
      <c r="R27" s="3">
        <f t="shared" si="34"/>
        <v>0.17405643092707951</v>
      </c>
      <c r="S27" s="3">
        <f t="shared" si="39"/>
        <v>3.5910589959692193E-2</v>
      </c>
      <c r="T27" s="3">
        <f t="shared" si="36"/>
        <v>1.3558079882740931E-2</v>
      </c>
      <c r="U27" s="3">
        <f t="shared" si="37"/>
        <v>1.5390252839868083E-2</v>
      </c>
    </row>
    <row r="28" spans="1:21" x14ac:dyDescent="0.15">
      <c r="A28" s="1">
        <v>42696</v>
      </c>
      <c r="B28" s="2">
        <v>0</v>
      </c>
      <c r="C28">
        <v>0</v>
      </c>
      <c r="D28">
        <v>1</v>
      </c>
      <c r="E28">
        <v>25</v>
      </c>
      <c r="F28">
        <v>567</v>
      </c>
      <c r="G28" s="2">
        <v>1464</v>
      </c>
      <c r="H28" s="9">
        <v>475</v>
      </c>
      <c r="I28" s="9">
        <v>105</v>
      </c>
      <c r="J28" s="9">
        <v>41</v>
      </c>
      <c r="K28" s="9">
        <v>48</v>
      </c>
      <c r="L28" s="3">
        <f t="shared" si="0"/>
        <v>0</v>
      </c>
      <c r="M28" s="3">
        <f t="shared" si="29"/>
        <v>0</v>
      </c>
      <c r="N28" s="3">
        <f t="shared" si="30"/>
        <v>3.6683785766691124E-4</v>
      </c>
      <c r="O28" s="3">
        <f t="shared" si="40"/>
        <v>9.1709464416727809E-3</v>
      </c>
      <c r="P28" s="3">
        <f t="shared" si="38"/>
        <v>0.20799706529713866</v>
      </c>
      <c r="Q28" s="3">
        <f t="shared" si="38"/>
        <v>0.53705062362435807</v>
      </c>
      <c r="R28" s="3">
        <f t="shared" si="34"/>
        <v>0.17424798239178282</v>
      </c>
      <c r="S28" s="3">
        <f t="shared" si="39"/>
        <v>3.8517975055025681E-2</v>
      </c>
      <c r="T28" s="3">
        <f t="shared" si="36"/>
        <v>1.504035216434336E-2</v>
      </c>
      <c r="U28" s="3">
        <f t="shared" si="37"/>
        <v>1.7608217168011739E-2</v>
      </c>
    </row>
    <row r="29" spans="1:21" x14ac:dyDescent="0.15">
      <c r="A29" s="1">
        <v>42697</v>
      </c>
      <c r="B29" s="2">
        <v>0</v>
      </c>
      <c r="C29">
        <v>0</v>
      </c>
      <c r="D29">
        <v>3</v>
      </c>
      <c r="E29">
        <v>44</v>
      </c>
      <c r="F29">
        <v>714</v>
      </c>
      <c r="G29" s="2">
        <v>1501</v>
      </c>
      <c r="H29" s="9">
        <v>313</v>
      </c>
      <c r="I29" s="9">
        <v>89</v>
      </c>
      <c r="J29" s="9">
        <v>28</v>
      </c>
      <c r="K29" s="9">
        <v>38</v>
      </c>
      <c r="L29" s="3">
        <f t="shared" si="0"/>
        <v>0</v>
      </c>
      <c r="M29" s="3">
        <f t="shared" si="29"/>
        <v>0</v>
      </c>
      <c r="N29" s="3">
        <f t="shared" si="30"/>
        <v>1.0989010989010989E-3</v>
      </c>
      <c r="O29" s="10">
        <f t="shared" si="40"/>
        <v>1.6117216117216119E-2</v>
      </c>
      <c r="P29" s="10">
        <f t="shared" si="38"/>
        <v>0.26153846153846155</v>
      </c>
      <c r="Q29" s="3">
        <f t="shared" si="38"/>
        <v>0.54981684981684986</v>
      </c>
      <c r="R29" s="10">
        <f t="shared" si="34"/>
        <v>0.11465201465201465</v>
      </c>
      <c r="S29" s="3">
        <f t="shared" si="39"/>
        <v>3.2600732600732603E-2</v>
      </c>
      <c r="T29" s="3">
        <f t="shared" si="36"/>
        <v>1.0256410256410256E-2</v>
      </c>
      <c r="U29" s="3">
        <f t="shared" si="37"/>
        <v>1.391941391941392E-2</v>
      </c>
    </row>
    <row r="30" spans="1:21" x14ac:dyDescent="0.15">
      <c r="A30" s="1">
        <v>42698</v>
      </c>
      <c r="B30" s="2">
        <v>0</v>
      </c>
      <c r="C30">
        <v>1</v>
      </c>
      <c r="D30">
        <v>6</v>
      </c>
      <c r="E30">
        <v>102</v>
      </c>
      <c r="F30">
        <v>1004</v>
      </c>
      <c r="G30" s="2">
        <v>1190</v>
      </c>
      <c r="H30" s="9">
        <v>279</v>
      </c>
      <c r="I30" s="9">
        <v>86</v>
      </c>
      <c r="J30" s="9">
        <v>28</v>
      </c>
      <c r="K30" s="9">
        <v>35</v>
      </c>
      <c r="L30" s="3">
        <f t="shared" si="0"/>
        <v>0</v>
      </c>
      <c r="M30" s="3">
        <f t="shared" si="29"/>
        <v>3.6616623947272064E-4</v>
      </c>
      <c r="N30" s="3">
        <f t="shared" si="30"/>
        <v>2.1969974368363236E-3</v>
      </c>
      <c r="O30" s="12">
        <f t="shared" si="40"/>
        <v>3.7348956426217501E-2</v>
      </c>
      <c r="P30" s="12">
        <f t="shared" si="38"/>
        <v>0.36763090443061147</v>
      </c>
      <c r="Q30" s="12">
        <f t="shared" si="38"/>
        <v>0.43573782497253755</v>
      </c>
      <c r="R30" s="3">
        <f t="shared" si="34"/>
        <v>0.10216038081288906</v>
      </c>
      <c r="S30" s="3">
        <f t="shared" si="39"/>
        <v>3.1490296594653973E-2</v>
      </c>
      <c r="T30" s="3">
        <f t="shared" si="36"/>
        <v>1.0252654705236177E-2</v>
      </c>
      <c r="U30" s="3">
        <f t="shared" si="37"/>
        <v>1.2815818381545222E-2</v>
      </c>
    </row>
    <row r="31" spans="1:21" x14ac:dyDescent="0.15">
      <c r="A31" s="1">
        <v>42705</v>
      </c>
      <c r="B31" s="2">
        <v>0</v>
      </c>
      <c r="C31">
        <v>3</v>
      </c>
      <c r="D31">
        <v>23</v>
      </c>
      <c r="E31">
        <v>206</v>
      </c>
      <c r="F31">
        <v>1420</v>
      </c>
      <c r="G31" s="2">
        <v>807</v>
      </c>
      <c r="H31" s="9">
        <v>190</v>
      </c>
      <c r="I31" s="9">
        <v>52</v>
      </c>
      <c r="J31" s="9">
        <v>14</v>
      </c>
      <c r="K31" s="9">
        <v>22</v>
      </c>
      <c r="L31" s="3">
        <f t="shared" si="0"/>
        <v>0</v>
      </c>
      <c r="M31" s="3">
        <f t="shared" si="29"/>
        <v>1.0960906101571063E-3</v>
      </c>
      <c r="N31" s="3">
        <f t="shared" si="30"/>
        <v>8.4033613445378148E-3</v>
      </c>
      <c r="O31" s="12">
        <f t="shared" si="40"/>
        <v>7.5264888564121307E-2</v>
      </c>
      <c r="P31" s="12">
        <f t="shared" si="38"/>
        <v>0.51881622214103029</v>
      </c>
      <c r="Q31" s="12">
        <f t="shared" si="38"/>
        <v>0.29484837413226161</v>
      </c>
      <c r="R31" s="12">
        <f t="shared" si="34"/>
        <v>6.9419071976616731E-2</v>
      </c>
      <c r="S31" s="12">
        <f t="shared" si="39"/>
        <v>1.8998903909389842E-2</v>
      </c>
      <c r="T31" s="3">
        <f t="shared" si="36"/>
        <v>5.1150895140664966E-3</v>
      </c>
      <c r="U31" s="3">
        <f t="shared" si="37"/>
        <v>8.0379978078187805E-3</v>
      </c>
    </row>
    <row r="32" spans="1:21" x14ac:dyDescent="0.15">
      <c r="A32" s="1">
        <v>42710</v>
      </c>
      <c r="B32" s="2">
        <v>2</v>
      </c>
      <c r="C32">
        <v>4</v>
      </c>
      <c r="D32">
        <v>37</v>
      </c>
      <c r="E32">
        <v>613</v>
      </c>
      <c r="F32">
        <v>1542</v>
      </c>
      <c r="G32" s="2">
        <v>409</v>
      </c>
      <c r="H32" s="9">
        <v>93</v>
      </c>
      <c r="I32" s="9">
        <v>28</v>
      </c>
      <c r="J32" s="9">
        <v>5</v>
      </c>
      <c r="K32" s="9">
        <v>18</v>
      </c>
      <c r="L32" s="3">
        <f t="shared" si="0"/>
        <v>7.2700836059614682E-4</v>
      </c>
      <c r="M32" s="3">
        <f t="shared" si="29"/>
        <v>1.4540167211922936E-3</v>
      </c>
      <c r="N32" s="12">
        <f t="shared" si="30"/>
        <v>1.3449654671028717E-2</v>
      </c>
      <c r="O32" s="12">
        <f t="shared" si="40"/>
        <v>0.222828062522719</v>
      </c>
      <c r="P32" s="12">
        <f t="shared" si="38"/>
        <v>0.56052344601962922</v>
      </c>
      <c r="Q32" s="12">
        <f t="shared" si="38"/>
        <v>0.14867320974191203</v>
      </c>
      <c r="R32" s="12">
        <f t="shared" si="34"/>
        <v>3.3805888767720831E-2</v>
      </c>
      <c r="S32" s="12">
        <f t="shared" si="39"/>
        <v>1.0178117048346057E-2</v>
      </c>
      <c r="T32" s="3">
        <f t="shared" si="36"/>
        <v>1.8175209014903672E-3</v>
      </c>
      <c r="U32" s="3">
        <f t="shared" si="37"/>
        <v>6.5430752453653216E-3</v>
      </c>
    </row>
    <row r="33" spans="1:21" x14ac:dyDescent="0.15">
      <c r="A33" s="1">
        <v>42711</v>
      </c>
      <c r="B33" s="2">
        <v>2</v>
      </c>
      <c r="C33">
        <v>4</v>
      </c>
      <c r="D33">
        <v>15</v>
      </c>
      <c r="E33">
        <v>321</v>
      </c>
      <c r="F33">
        <v>1689</v>
      </c>
      <c r="G33" s="2">
        <v>511</v>
      </c>
      <c r="H33" s="9">
        <v>145</v>
      </c>
      <c r="I33" s="9">
        <v>34</v>
      </c>
      <c r="J33" s="9">
        <v>8</v>
      </c>
      <c r="K33" s="9">
        <v>22</v>
      </c>
      <c r="L33" s="3">
        <f t="shared" si="0"/>
        <v>7.2700836059614682E-4</v>
      </c>
      <c r="M33" s="3">
        <f t="shared" si="29"/>
        <v>1.4540167211922936E-3</v>
      </c>
      <c r="N33" s="3">
        <f t="shared" si="30"/>
        <v>5.4525627044711015E-3</v>
      </c>
      <c r="O33" s="24">
        <f t="shared" si="40"/>
        <v>0.11668484187568157</v>
      </c>
      <c r="P33" s="24">
        <f t="shared" si="38"/>
        <v>0.613958560523446</v>
      </c>
      <c r="Q33" s="24">
        <f t="shared" si="38"/>
        <v>0.18575063613231552</v>
      </c>
      <c r="R33" s="24">
        <f t="shared" si="34"/>
        <v>5.2708106143220648E-2</v>
      </c>
      <c r="S33" s="24">
        <f t="shared" si="39"/>
        <v>1.2359142130134497E-2</v>
      </c>
      <c r="T33" s="3">
        <f t="shared" si="36"/>
        <v>2.9080334423845873E-3</v>
      </c>
      <c r="U33" s="3">
        <f t="shared" si="37"/>
        <v>7.9970919665576148E-3</v>
      </c>
    </row>
    <row r="34" spans="1:21" x14ac:dyDescent="0.15">
      <c r="A34" s="1">
        <v>42712</v>
      </c>
      <c r="B34" s="2">
        <v>1</v>
      </c>
      <c r="C34">
        <v>4</v>
      </c>
      <c r="D34">
        <v>28</v>
      </c>
      <c r="E34">
        <v>467</v>
      </c>
      <c r="F34">
        <v>1615</v>
      </c>
      <c r="G34" s="2">
        <v>461</v>
      </c>
      <c r="H34" s="9">
        <v>115</v>
      </c>
      <c r="I34" s="9">
        <v>35</v>
      </c>
      <c r="J34" s="9">
        <v>12</v>
      </c>
      <c r="K34" s="9">
        <v>16</v>
      </c>
      <c r="L34" s="3">
        <f t="shared" si="0"/>
        <v>3.6310820624546115E-4</v>
      </c>
      <c r="M34" s="3">
        <f t="shared" si="29"/>
        <v>1.4524328249818446E-3</v>
      </c>
      <c r="N34" s="10">
        <f t="shared" si="30"/>
        <v>1.0167029774872912E-2</v>
      </c>
      <c r="O34" s="10">
        <f t="shared" si="40"/>
        <v>0.16957153231663036</v>
      </c>
      <c r="P34" s="10">
        <f t="shared" si="38"/>
        <v>0.5864197530864198</v>
      </c>
      <c r="Q34" s="10">
        <f t="shared" si="38"/>
        <v>0.16739288307915759</v>
      </c>
      <c r="R34" s="10">
        <f t="shared" si="34"/>
        <v>4.1757443718228031E-2</v>
      </c>
      <c r="S34" s="3">
        <f t="shared" si="39"/>
        <v>1.2708787218591141E-2</v>
      </c>
      <c r="T34" s="3">
        <f t="shared" si="36"/>
        <v>4.3572984749455342E-3</v>
      </c>
      <c r="U34" s="3">
        <f t="shared" si="37"/>
        <v>5.8097312999273783E-3</v>
      </c>
    </row>
    <row r="35" spans="1:21" s="27" customFormat="1" x14ac:dyDescent="0.15">
      <c r="A35" s="25">
        <v>42716</v>
      </c>
      <c r="B35" s="26">
        <v>11</v>
      </c>
      <c r="C35" s="27">
        <v>164</v>
      </c>
      <c r="D35" s="27">
        <v>599</v>
      </c>
      <c r="E35" s="27">
        <v>1143</v>
      </c>
      <c r="F35" s="27">
        <v>564</v>
      </c>
      <c r="G35" s="26">
        <v>189</v>
      </c>
      <c r="H35" s="28">
        <v>36</v>
      </c>
      <c r="I35" s="28">
        <v>20</v>
      </c>
      <c r="J35" s="28">
        <v>9</v>
      </c>
      <c r="K35" s="28">
        <v>15</v>
      </c>
      <c r="L35" s="11">
        <f t="shared" si="0"/>
        <v>4.0000000000000001E-3</v>
      </c>
      <c r="M35" s="11">
        <f t="shared" ref="M35" si="41">C35/SUM($B35:$K35)</f>
        <v>5.9636363636363633E-2</v>
      </c>
      <c r="N35" s="11">
        <f t="shared" ref="N35" si="42">D35/SUM($B35:$K35)</f>
        <v>0.21781818181818183</v>
      </c>
      <c r="O35" s="11">
        <f t="shared" ref="O35" si="43">E35/SUM($B35:$K35)</f>
        <v>0.41563636363636364</v>
      </c>
      <c r="P35" s="11">
        <f t="shared" ref="P35" si="44">F35/SUM($B35:$K35)</f>
        <v>0.2050909090909091</v>
      </c>
      <c r="Q35" s="11">
        <f t="shared" ref="Q35" si="45">G35/SUM($B35:$K35)</f>
        <v>6.8727272727272734E-2</v>
      </c>
      <c r="R35" s="11">
        <f t="shared" ref="R35" si="46">H35/SUM($B35:$K35)</f>
        <v>1.3090909090909091E-2</v>
      </c>
      <c r="S35" s="11">
        <f t="shared" ref="S35" si="47">I35/SUM($B35:$K35)</f>
        <v>7.2727272727272727E-3</v>
      </c>
      <c r="T35" s="11">
        <f t="shared" ref="T35" si="48">J35/SUM($B35:$K35)</f>
        <v>3.2727272727272726E-3</v>
      </c>
      <c r="U35" s="11">
        <f t="shared" si="37"/>
        <v>5.454545454545455E-3</v>
      </c>
    </row>
    <row r="36" spans="1:21" x14ac:dyDescent="0.15">
      <c r="A36" s="29">
        <v>42718</v>
      </c>
      <c r="B36" s="2">
        <v>8</v>
      </c>
      <c r="C36">
        <v>143</v>
      </c>
      <c r="D36">
        <v>568</v>
      </c>
      <c r="E36">
        <v>1093</v>
      </c>
      <c r="F36">
        <v>599</v>
      </c>
      <c r="G36" s="2">
        <v>206</v>
      </c>
      <c r="H36" s="9">
        <v>86</v>
      </c>
      <c r="I36" s="9">
        <v>26</v>
      </c>
      <c r="J36" s="9">
        <v>15</v>
      </c>
      <c r="K36" s="9">
        <v>19</v>
      </c>
      <c r="L36" s="3">
        <f t="shared" si="0"/>
        <v>2.8954035468693449E-3</v>
      </c>
      <c r="M36" s="3">
        <f t="shared" ref="M36:M47" si="49">C36/SUM($B36:$K36)</f>
        <v>5.1755338400289543E-2</v>
      </c>
      <c r="N36" s="3">
        <f t="shared" ref="N36:N37" si="50">D36/SUM($B36:$K36)</f>
        <v>0.2055736518277235</v>
      </c>
      <c r="O36" s="3">
        <f t="shared" ref="O36:O37" si="51">E36/SUM($B36:$K36)</f>
        <v>0.39558450959102426</v>
      </c>
      <c r="P36" s="3">
        <f t="shared" ref="P36:P39" si="52">F36/SUM($B36:$K36)</f>
        <v>0.21679334057184221</v>
      </c>
      <c r="Q36" s="3">
        <f t="shared" ref="Q36:Q39" si="53">G36/SUM($B36:$K36)</f>
        <v>7.4556641331885637E-2</v>
      </c>
      <c r="R36" s="3">
        <f t="shared" ref="R36:R39" si="54">H36/SUM($B36:$K36)</f>
        <v>3.1125588128845458E-2</v>
      </c>
      <c r="S36" s="3">
        <f t="shared" ref="S36:S39" si="55">I36/SUM($B36:$K36)</f>
        <v>9.4100615273253717E-3</v>
      </c>
      <c r="T36" s="3">
        <f t="shared" ref="T36:T39" si="56">J36/SUM($B36:$K36)</f>
        <v>5.4288816503800215E-3</v>
      </c>
      <c r="U36" s="3">
        <f t="shared" si="37"/>
        <v>6.8765834238146938E-3</v>
      </c>
    </row>
    <row r="37" spans="1:21" x14ac:dyDescent="0.15">
      <c r="A37" s="29">
        <v>42719</v>
      </c>
      <c r="B37" s="2">
        <v>4</v>
      </c>
      <c r="C37">
        <v>55</v>
      </c>
      <c r="D37">
        <v>382</v>
      </c>
      <c r="E37">
        <v>1151</v>
      </c>
      <c r="F37">
        <v>773</v>
      </c>
      <c r="G37" s="2">
        <v>195</v>
      </c>
      <c r="H37" s="9">
        <v>121</v>
      </c>
      <c r="I37" s="9">
        <v>36</v>
      </c>
      <c r="J37" s="9">
        <v>11</v>
      </c>
      <c r="K37" s="9">
        <v>27</v>
      </c>
      <c r="L37" s="3">
        <f t="shared" si="0"/>
        <v>1.4519056261343012E-3</v>
      </c>
      <c r="M37" s="3">
        <f t="shared" si="49"/>
        <v>1.9963702359346643E-2</v>
      </c>
      <c r="N37" s="3">
        <f t="shared" si="50"/>
        <v>0.13865698729582576</v>
      </c>
      <c r="O37" s="3">
        <f t="shared" si="51"/>
        <v>0.41778584392014517</v>
      </c>
      <c r="P37" s="3">
        <f t="shared" si="52"/>
        <v>0.2805807622504537</v>
      </c>
      <c r="Q37" s="3">
        <f t="shared" si="53"/>
        <v>7.0780399274047182E-2</v>
      </c>
      <c r="R37" s="3">
        <f t="shared" si="54"/>
        <v>4.3920145190562615E-2</v>
      </c>
      <c r="S37" s="3">
        <f t="shared" si="55"/>
        <v>1.3067150635208712E-2</v>
      </c>
      <c r="T37" s="3">
        <f t="shared" si="56"/>
        <v>3.9927404718693282E-3</v>
      </c>
      <c r="U37" s="3">
        <f t="shared" si="37"/>
        <v>9.8003629764065337E-3</v>
      </c>
    </row>
    <row r="38" spans="1:21" x14ac:dyDescent="0.15">
      <c r="A38" s="29">
        <v>42722</v>
      </c>
      <c r="B38" s="2">
        <v>0</v>
      </c>
      <c r="C38">
        <v>18</v>
      </c>
      <c r="D38">
        <v>193</v>
      </c>
      <c r="E38">
        <v>1010</v>
      </c>
      <c r="F38">
        <v>1031</v>
      </c>
      <c r="G38" s="2">
        <v>318</v>
      </c>
      <c r="H38" s="9">
        <v>115</v>
      </c>
      <c r="I38" s="9">
        <v>36</v>
      </c>
      <c r="J38" s="9">
        <v>13</v>
      </c>
      <c r="K38" s="9">
        <v>22</v>
      </c>
      <c r="L38" s="3">
        <f t="shared" si="0"/>
        <v>0</v>
      </c>
      <c r="M38" s="3">
        <f t="shared" si="49"/>
        <v>6.5312046444121917E-3</v>
      </c>
      <c r="N38" s="3">
        <f t="shared" ref="N38:N39" si="57">D38/SUM($B38:$K38)</f>
        <v>7.0029027576197389E-2</v>
      </c>
      <c r="O38" s="3">
        <f t="shared" ref="O38:O39" si="58">E38/SUM($B38:$K38)</f>
        <v>0.36647314949201742</v>
      </c>
      <c r="P38" s="3">
        <f t="shared" si="52"/>
        <v>0.37409288824383163</v>
      </c>
      <c r="Q38" s="3">
        <f t="shared" si="53"/>
        <v>0.11538461538461539</v>
      </c>
      <c r="R38" s="3">
        <f t="shared" si="54"/>
        <v>4.1727140783744558E-2</v>
      </c>
      <c r="S38" s="3">
        <f t="shared" si="55"/>
        <v>1.3062409288824383E-2</v>
      </c>
      <c r="T38" s="3">
        <f t="shared" si="56"/>
        <v>4.7169811320754715E-3</v>
      </c>
      <c r="U38" s="3">
        <f t="shared" si="37"/>
        <v>7.9825834542815669E-3</v>
      </c>
    </row>
    <row r="39" spans="1:21" x14ac:dyDescent="0.15">
      <c r="A39" s="29">
        <v>42723</v>
      </c>
      <c r="B39" s="2">
        <v>2</v>
      </c>
      <c r="C39">
        <v>20</v>
      </c>
      <c r="D39">
        <v>210</v>
      </c>
      <c r="E39">
        <v>926</v>
      </c>
      <c r="F39">
        <v>1017</v>
      </c>
      <c r="G39" s="2">
        <v>359</v>
      </c>
      <c r="H39" s="9">
        <v>138</v>
      </c>
      <c r="I39" s="9">
        <v>47</v>
      </c>
      <c r="J39" s="9">
        <v>17</v>
      </c>
      <c r="K39" s="9">
        <v>20</v>
      </c>
      <c r="L39" s="3">
        <f t="shared" si="0"/>
        <v>7.2568940493468795E-4</v>
      </c>
      <c r="M39" s="3">
        <f t="shared" si="49"/>
        <v>7.2568940493468797E-3</v>
      </c>
      <c r="N39" s="3">
        <f t="shared" si="57"/>
        <v>7.6197387518142229E-2</v>
      </c>
      <c r="O39" s="3">
        <f t="shared" si="58"/>
        <v>0.33599419448476053</v>
      </c>
      <c r="P39" s="3">
        <f t="shared" si="52"/>
        <v>0.36901306240928883</v>
      </c>
      <c r="Q39" s="3">
        <f t="shared" si="53"/>
        <v>0.1302612481857765</v>
      </c>
      <c r="R39" s="3">
        <f t="shared" si="54"/>
        <v>5.0072568940493466E-2</v>
      </c>
      <c r="S39" s="3">
        <f t="shared" si="55"/>
        <v>1.7053701015965168E-2</v>
      </c>
      <c r="T39" s="3">
        <f t="shared" si="56"/>
        <v>6.1683599419448476E-3</v>
      </c>
      <c r="U39" s="3">
        <f t="shared" si="37"/>
        <v>7.2568940493468797E-3</v>
      </c>
    </row>
    <row r="40" spans="1:21" x14ac:dyDescent="0.15">
      <c r="A40" s="29">
        <v>42724</v>
      </c>
      <c r="B40" s="2">
        <v>1</v>
      </c>
      <c r="C40">
        <v>14</v>
      </c>
      <c r="D40">
        <v>139</v>
      </c>
      <c r="E40">
        <v>848</v>
      </c>
      <c r="F40">
        <v>1167</v>
      </c>
      <c r="G40" s="2">
        <v>409</v>
      </c>
      <c r="H40" s="9">
        <v>116</v>
      </c>
      <c r="I40" s="9">
        <v>40</v>
      </c>
      <c r="J40" s="9">
        <v>10</v>
      </c>
      <c r="K40" s="9">
        <v>18</v>
      </c>
      <c r="L40" s="3">
        <f t="shared" si="0"/>
        <v>3.6205648081100649E-4</v>
      </c>
      <c r="M40" s="3">
        <f t="shared" si="49"/>
        <v>5.0687907313540911E-3</v>
      </c>
      <c r="N40" s="3">
        <f t="shared" ref="N40:N47" si="59">D40/SUM($B40:$K40)</f>
        <v>5.0325850832729904E-2</v>
      </c>
      <c r="O40" s="3">
        <f t="shared" ref="O40:O47" si="60">E40/SUM($B40:$K40)</f>
        <v>0.30702389572773353</v>
      </c>
      <c r="P40" s="3">
        <f t="shared" ref="P40:P47" si="61">F40/SUM($B40:$K40)</f>
        <v>0.4225199131064446</v>
      </c>
      <c r="Q40" s="3">
        <f t="shared" ref="Q40:Q47" si="62">G40/SUM($B40:$K40)</f>
        <v>0.14808110065170166</v>
      </c>
      <c r="R40" s="3">
        <f t="shared" ref="R40:R47" si="63">H40/SUM($B40:$K40)</f>
        <v>4.1998551774076756E-2</v>
      </c>
      <c r="S40" s="3">
        <f t="shared" ref="S40:S47" si="64">I40/SUM($B40:$K40)</f>
        <v>1.4482259232440261E-2</v>
      </c>
      <c r="T40" s="3">
        <f t="shared" ref="T40:T47" si="65">J40/SUM($B40:$K40)</f>
        <v>3.6205648081100651E-3</v>
      </c>
      <c r="U40" s="3">
        <f t="shared" si="37"/>
        <v>6.5170166545981175E-3</v>
      </c>
    </row>
    <row r="41" spans="1:21" x14ac:dyDescent="0.15">
      <c r="A41" s="29">
        <v>42725</v>
      </c>
      <c r="B41" s="2">
        <v>1</v>
      </c>
      <c r="C41">
        <v>6</v>
      </c>
      <c r="D41">
        <v>68</v>
      </c>
      <c r="E41">
        <v>564</v>
      </c>
      <c r="F41">
        <v>1389</v>
      </c>
      <c r="G41" s="2">
        <v>514</v>
      </c>
      <c r="H41" s="9">
        <v>151</v>
      </c>
      <c r="I41" s="9">
        <v>40</v>
      </c>
      <c r="J41" s="9">
        <v>15</v>
      </c>
      <c r="K41" s="9">
        <v>17</v>
      </c>
      <c r="L41" s="3">
        <f t="shared" si="0"/>
        <v>3.6166365280289331E-4</v>
      </c>
      <c r="M41" s="3">
        <f t="shared" si="49"/>
        <v>2.16998191681736E-3</v>
      </c>
      <c r="N41" s="10">
        <f t="shared" si="59"/>
        <v>2.4593128390596745E-2</v>
      </c>
      <c r="O41" s="10">
        <f t="shared" si="60"/>
        <v>0.20397830018083182</v>
      </c>
      <c r="P41" s="10">
        <f t="shared" si="61"/>
        <v>0.50235081374321877</v>
      </c>
      <c r="Q41" s="10">
        <f t="shared" si="62"/>
        <v>0.18589511754068716</v>
      </c>
      <c r="R41" s="10">
        <f t="shared" si="63"/>
        <v>5.4611211573236888E-2</v>
      </c>
      <c r="S41" s="3">
        <f t="shared" si="64"/>
        <v>1.4466546112115732E-2</v>
      </c>
      <c r="T41" s="3">
        <f t="shared" si="65"/>
        <v>5.4249547920433997E-3</v>
      </c>
      <c r="U41" s="3">
        <f t="shared" si="37"/>
        <v>6.1482820976491862E-3</v>
      </c>
    </row>
    <row r="42" spans="1:21" x14ac:dyDescent="0.15">
      <c r="A42" s="29">
        <v>42726</v>
      </c>
      <c r="B42" s="2">
        <v>0</v>
      </c>
      <c r="C42">
        <v>6</v>
      </c>
      <c r="D42">
        <v>51</v>
      </c>
      <c r="E42">
        <v>509</v>
      </c>
      <c r="F42">
        <v>1426</v>
      </c>
      <c r="G42" s="2">
        <v>546</v>
      </c>
      <c r="H42" s="9">
        <v>159</v>
      </c>
      <c r="I42" s="9">
        <v>35</v>
      </c>
      <c r="J42" s="9">
        <v>13</v>
      </c>
      <c r="K42" s="9">
        <v>18</v>
      </c>
      <c r="L42" s="3">
        <f t="shared" si="0"/>
        <v>0</v>
      </c>
      <c r="M42" s="3">
        <f t="shared" si="49"/>
        <v>2.1715526601520088E-3</v>
      </c>
      <c r="N42" s="3">
        <f t="shared" si="59"/>
        <v>1.8458197611292075E-2</v>
      </c>
      <c r="O42" s="3">
        <f t="shared" si="60"/>
        <v>0.18422005066956207</v>
      </c>
      <c r="P42" s="3">
        <f t="shared" si="61"/>
        <v>0.51610568222946074</v>
      </c>
      <c r="Q42" s="3">
        <f t="shared" si="62"/>
        <v>0.19761129207383279</v>
      </c>
      <c r="R42" s="3">
        <f t="shared" si="63"/>
        <v>5.7546145494028228E-2</v>
      </c>
      <c r="S42" s="3">
        <f t="shared" si="64"/>
        <v>1.2667390517553384E-2</v>
      </c>
      <c r="T42" s="3">
        <f t="shared" si="65"/>
        <v>4.7050307636626858E-3</v>
      </c>
      <c r="U42" s="3">
        <f t="shared" si="37"/>
        <v>6.5146579804560263E-3</v>
      </c>
    </row>
    <row r="43" spans="1:21" x14ac:dyDescent="0.15">
      <c r="A43" s="29">
        <v>42727</v>
      </c>
      <c r="B43" s="2">
        <v>0</v>
      </c>
      <c r="C43">
        <v>18</v>
      </c>
      <c r="D43">
        <v>96</v>
      </c>
      <c r="E43">
        <v>662</v>
      </c>
      <c r="F43">
        <v>1376</v>
      </c>
      <c r="G43" s="2">
        <v>464</v>
      </c>
      <c r="H43" s="9">
        <v>102</v>
      </c>
      <c r="I43" s="9">
        <v>27</v>
      </c>
      <c r="J43" s="9">
        <v>12</v>
      </c>
      <c r="K43" s="9">
        <v>9</v>
      </c>
      <c r="L43" s="3">
        <f t="shared" si="0"/>
        <v>0</v>
      </c>
      <c r="M43" s="3">
        <f t="shared" si="49"/>
        <v>6.5075921908893707E-3</v>
      </c>
      <c r="N43" s="3">
        <f t="shared" si="59"/>
        <v>3.4707158351409979E-2</v>
      </c>
      <c r="O43" s="3">
        <f t="shared" si="60"/>
        <v>0.23933477946493131</v>
      </c>
      <c r="P43" s="3">
        <f t="shared" si="61"/>
        <v>0.49746926970354305</v>
      </c>
      <c r="Q43" s="3">
        <f t="shared" si="62"/>
        <v>0.16775126536514823</v>
      </c>
      <c r="R43" s="3">
        <f t="shared" si="63"/>
        <v>3.6876355748373099E-2</v>
      </c>
      <c r="S43" s="3">
        <f t="shared" si="64"/>
        <v>9.7613882863340565E-3</v>
      </c>
      <c r="T43" s="3">
        <f t="shared" si="65"/>
        <v>4.3383947939262474E-3</v>
      </c>
      <c r="U43" s="3">
        <f t="shared" si="37"/>
        <v>3.2537960954446853E-3</v>
      </c>
    </row>
    <row r="44" spans="1:21" x14ac:dyDescent="0.15">
      <c r="A44" s="29">
        <v>42730</v>
      </c>
      <c r="B44" s="2">
        <v>1</v>
      </c>
      <c r="C44">
        <v>8</v>
      </c>
      <c r="D44">
        <v>77</v>
      </c>
      <c r="E44">
        <v>470</v>
      </c>
      <c r="F44">
        <v>1507</v>
      </c>
      <c r="G44" s="2">
        <v>523</v>
      </c>
      <c r="H44" s="9">
        <v>136</v>
      </c>
      <c r="I44" s="9">
        <v>31</v>
      </c>
      <c r="J44" s="9">
        <v>8</v>
      </c>
      <c r="K44" s="9">
        <v>13</v>
      </c>
      <c r="L44" s="3">
        <f t="shared" si="0"/>
        <v>3.6049026676279738E-4</v>
      </c>
      <c r="M44" s="3">
        <f t="shared" si="49"/>
        <v>2.8839221341023791E-3</v>
      </c>
      <c r="N44" s="3">
        <f t="shared" si="59"/>
        <v>2.7757750540735399E-2</v>
      </c>
      <c r="O44" s="3">
        <f t="shared" si="60"/>
        <v>0.16943042537851477</v>
      </c>
      <c r="P44" s="3">
        <f t="shared" si="61"/>
        <v>0.54325883201153569</v>
      </c>
      <c r="Q44" s="3">
        <f t="shared" si="62"/>
        <v>0.18853640951694303</v>
      </c>
      <c r="R44" s="3">
        <f t="shared" si="63"/>
        <v>4.9026676279740444E-2</v>
      </c>
      <c r="S44" s="3">
        <f t="shared" si="64"/>
        <v>1.1175198269646719E-2</v>
      </c>
      <c r="T44" s="3">
        <f t="shared" si="65"/>
        <v>2.8839221341023791E-3</v>
      </c>
      <c r="U44" s="3">
        <f t="shared" si="37"/>
        <v>4.686373467916366E-3</v>
      </c>
    </row>
    <row r="45" spans="1:21" x14ac:dyDescent="0.15">
      <c r="A45" s="29">
        <v>42731</v>
      </c>
      <c r="B45" s="2">
        <v>1</v>
      </c>
      <c r="C45">
        <v>5</v>
      </c>
      <c r="D45">
        <v>71</v>
      </c>
      <c r="E45">
        <v>397</v>
      </c>
      <c r="F45">
        <v>1466</v>
      </c>
      <c r="G45" s="2">
        <v>614</v>
      </c>
      <c r="H45" s="9">
        <v>162</v>
      </c>
      <c r="I45" s="9">
        <v>39</v>
      </c>
      <c r="J45" s="9">
        <v>9</v>
      </c>
      <c r="K45" s="9">
        <v>17</v>
      </c>
      <c r="L45" s="3">
        <f t="shared" si="0"/>
        <v>3.595828838547285E-4</v>
      </c>
      <c r="M45" s="3">
        <f t="shared" si="49"/>
        <v>1.7979144192736426E-3</v>
      </c>
      <c r="N45" s="3">
        <f t="shared" si="59"/>
        <v>2.5530384753685725E-2</v>
      </c>
      <c r="O45" s="3">
        <f t="shared" si="60"/>
        <v>0.14275440489032723</v>
      </c>
      <c r="P45" s="3">
        <f t="shared" si="61"/>
        <v>0.52714850773103206</v>
      </c>
      <c r="Q45" s="3">
        <f t="shared" si="62"/>
        <v>0.22078389068680332</v>
      </c>
      <c r="R45" s="3">
        <f t="shared" si="63"/>
        <v>5.8252427184466021E-2</v>
      </c>
      <c r="S45" s="3">
        <f t="shared" si="64"/>
        <v>1.4023732470334413E-2</v>
      </c>
      <c r="T45" s="3">
        <f t="shared" si="65"/>
        <v>3.2362459546925568E-3</v>
      </c>
      <c r="U45" s="3">
        <f t="shared" si="37"/>
        <v>6.1129090255303848E-3</v>
      </c>
    </row>
    <row r="46" spans="1:21" x14ac:dyDescent="0.15">
      <c r="A46" s="29">
        <v>42732</v>
      </c>
      <c r="B46" s="2">
        <v>1</v>
      </c>
      <c r="C46">
        <v>10</v>
      </c>
      <c r="D46">
        <v>57</v>
      </c>
      <c r="E46">
        <v>396</v>
      </c>
      <c r="F46">
        <v>1519</v>
      </c>
      <c r="G46" s="2">
        <v>602</v>
      </c>
      <c r="H46" s="9">
        <v>136</v>
      </c>
      <c r="I46" s="9">
        <v>30</v>
      </c>
      <c r="J46" s="9">
        <v>14</v>
      </c>
      <c r="K46" s="9">
        <v>16</v>
      </c>
      <c r="L46" s="3">
        <f t="shared" si="0"/>
        <v>3.595828838547285E-4</v>
      </c>
      <c r="M46" s="3">
        <f t="shared" si="49"/>
        <v>3.5958288385472851E-3</v>
      </c>
      <c r="N46" s="3">
        <f t="shared" si="59"/>
        <v>2.0496224379719527E-2</v>
      </c>
      <c r="O46" s="3">
        <f t="shared" si="60"/>
        <v>0.14239482200647249</v>
      </c>
      <c r="P46" s="3">
        <f t="shared" si="61"/>
        <v>0.54620640057533265</v>
      </c>
      <c r="Q46" s="3">
        <f t="shared" si="62"/>
        <v>0.21646889608054656</v>
      </c>
      <c r="R46" s="3">
        <f t="shared" si="63"/>
        <v>4.8903272204243078E-2</v>
      </c>
      <c r="S46" s="3">
        <f t="shared" si="64"/>
        <v>1.0787486515641856E-2</v>
      </c>
      <c r="T46" s="3">
        <f t="shared" si="65"/>
        <v>5.0341603739661994E-3</v>
      </c>
      <c r="U46" s="3">
        <f t="shared" si="37"/>
        <v>5.753326141675656E-3</v>
      </c>
    </row>
    <row r="47" spans="1:21" x14ac:dyDescent="0.15">
      <c r="A47" s="29">
        <v>42733</v>
      </c>
      <c r="B47" s="2">
        <v>3</v>
      </c>
      <c r="C47">
        <v>7</v>
      </c>
      <c r="D47">
        <v>62</v>
      </c>
      <c r="E47">
        <v>351</v>
      </c>
      <c r="F47">
        <v>1527</v>
      </c>
      <c r="G47" s="2">
        <v>674</v>
      </c>
      <c r="H47" s="9">
        <v>103</v>
      </c>
      <c r="I47" s="9">
        <v>33</v>
      </c>
      <c r="J47" s="9">
        <v>16</v>
      </c>
      <c r="K47" s="9">
        <v>14</v>
      </c>
      <c r="L47" s="3">
        <f t="shared" si="0"/>
        <v>1.0752688172043011E-3</v>
      </c>
      <c r="M47" s="3">
        <f t="shared" si="49"/>
        <v>2.5089605734767025E-3</v>
      </c>
      <c r="N47" s="3">
        <f t="shared" si="59"/>
        <v>2.2222222222222223E-2</v>
      </c>
      <c r="O47" s="3">
        <f t="shared" si="60"/>
        <v>0.12580645161290321</v>
      </c>
      <c r="P47" s="3">
        <f t="shared" si="61"/>
        <v>0.54731182795698929</v>
      </c>
      <c r="Q47" s="3">
        <f t="shared" si="62"/>
        <v>0.24157706093189965</v>
      </c>
      <c r="R47" s="3">
        <f t="shared" si="63"/>
        <v>3.6917562724014336E-2</v>
      </c>
      <c r="S47" s="3">
        <f t="shared" si="64"/>
        <v>1.1827956989247311E-2</v>
      </c>
      <c r="T47" s="3">
        <f t="shared" si="65"/>
        <v>5.7347670250896057E-3</v>
      </c>
      <c r="U47" s="3">
        <f t="shared" si="37"/>
        <v>5.017921146953405E-3</v>
      </c>
    </row>
    <row r="48" spans="1:21" x14ac:dyDescent="0.1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 x14ac:dyDescent="0.15">
      <c r="L49" s="3"/>
      <c r="M49" s="4"/>
      <c r="N49" s="4"/>
      <c r="O49" s="4"/>
      <c r="P49" s="4"/>
      <c r="Q49" s="4"/>
      <c r="R49" s="4"/>
      <c r="S49" s="4"/>
      <c r="T49" s="4"/>
      <c r="U49" s="4"/>
    </row>
    <row r="50" spans="12:21" x14ac:dyDescent="0.15">
      <c r="L50" s="3"/>
      <c r="M50" s="4"/>
      <c r="N50" s="4"/>
      <c r="O50" s="4"/>
      <c r="P50" s="4"/>
      <c r="Q50" s="4"/>
      <c r="R50" s="4"/>
      <c r="S50" s="4"/>
      <c r="T50" s="4"/>
      <c r="U50" s="4"/>
    </row>
    <row r="51" spans="12:21" x14ac:dyDescent="0.15">
      <c r="L51" s="3"/>
      <c r="M51" s="4"/>
      <c r="N51" s="4"/>
      <c r="O51" s="4"/>
      <c r="P51" s="4"/>
      <c r="Q51" s="4"/>
      <c r="R51" s="4"/>
      <c r="S51" s="4"/>
      <c r="T51" s="4"/>
      <c r="U51" s="4"/>
    </row>
    <row r="52" spans="12:21" x14ac:dyDescent="0.15">
      <c r="L52" s="3"/>
      <c r="M52" s="4"/>
      <c r="N52" s="4"/>
      <c r="O52" s="4"/>
      <c r="P52" s="4"/>
      <c r="Q52" s="4"/>
      <c r="R52" s="4"/>
      <c r="S52" s="4"/>
      <c r="T52" s="4"/>
      <c r="U52" s="4"/>
    </row>
    <row r="53" spans="12:21" x14ac:dyDescent="0.15">
      <c r="L53" s="3"/>
      <c r="M53" s="4"/>
      <c r="N53" s="4"/>
      <c r="O53" s="4"/>
      <c r="P53" s="4"/>
      <c r="Q53" s="4"/>
      <c r="R53" s="4"/>
      <c r="S53" s="4"/>
      <c r="T53" s="4"/>
      <c r="U53" s="4"/>
    </row>
    <row r="54" spans="12:21" x14ac:dyDescent="0.15">
      <c r="L54" s="3"/>
      <c r="M54" s="4"/>
      <c r="N54" s="4"/>
      <c r="O54" s="4"/>
      <c r="P54" s="4"/>
      <c r="Q54" s="4"/>
      <c r="R54" s="4"/>
      <c r="S54" s="4"/>
      <c r="T54" s="4"/>
      <c r="U54" s="4"/>
    </row>
    <row r="55" spans="12:21" x14ac:dyDescent="0.15">
      <c r="L55" s="3"/>
      <c r="M55" s="4"/>
      <c r="N55" s="4"/>
      <c r="O55" s="4"/>
      <c r="P55" s="4"/>
      <c r="Q55" s="4"/>
      <c r="R55" s="4"/>
      <c r="S55" s="4"/>
      <c r="T55" s="4"/>
      <c r="U55" s="4"/>
    </row>
    <row r="56" spans="12:21" x14ac:dyDescent="0.15">
      <c r="L56" s="3"/>
      <c r="M56" s="4"/>
      <c r="N56" s="4"/>
      <c r="O56" s="4"/>
      <c r="P56" s="4"/>
      <c r="Q56" s="4"/>
      <c r="R56" s="4"/>
      <c r="S56" s="4"/>
      <c r="T56" s="4"/>
      <c r="U56" s="4"/>
    </row>
    <row r="57" spans="12:21" x14ac:dyDescent="0.15">
      <c r="L57" s="3"/>
      <c r="M57" s="4"/>
      <c r="N57" s="4"/>
      <c r="O57" s="4"/>
      <c r="P57" s="4"/>
      <c r="Q57" s="4"/>
      <c r="R57" s="4"/>
      <c r="S57" s="4"/>
      <c r="T57" s="4"/>
      <c r="U57" s="4"/>
    </row>
    <row r="58" spans="12:21" x14ac:dyDescent="0.15">
      <c r="L58" s="3"/>
      <c r="M58" s="4"/>
      <c r="N58" s="4"/>
      <c r="O58" s="4"/>
      <c r="P58" s="4"/>
      <c r="Q58" s="4"/>
      <c r="R58" s="4"/>
      <c r="S58" s="4"/>
      <c r="T58" s="4"/>
      <c r="U58" s="4"/>
    </row>
    <row r="59" spans="12:21" x14ac:dyDescent="0.15">
      <c r="L59" s="3"/>
      <c r="M59" s="4"/>
      <c r="N59" s="4"/>
      <c r="O59" s="4"/>
      <c r="P59" s="4"/>
      <c r="Q59" s="4"/>
      <c r="R59" s="4"/>
      <c r="S59" s="4"/>
      <c r="T59" s="4"/>
      <c r="U59" s="4"/>
    </row>
    <row r="60" spans="12:21" x14ac:dyDescent="0.15">
      <c r="L60" s="3"/>
      <c r="M60" s="4"/>
      <c r="N60" s="4"/>
      <c r="O60" s="4"/>
      <c r="P60" s="4"/>
      <c r="Q60" s="4"/>
      <c r="R60" s="4"/>
      <c r="S60" s="4"/>
      <c r="T60" s="4"/>
      <c r="U60" s="4"/>
    </row>
    <row r="61" spans="12:21" x14ac:dyDescent="0.15">
      <c r="L61" s="3"/>
      <c r="M61" s="4"/>
      <c r="N61" s="4"/>
      <c r="O61" s="4"/>
      <c r="P61" s="4"/>
      <c r="Q61" s="4"/>
      <c r="R61" s="4"/>
      <c r="S61" s="4"/>
      <c r="T61" s="4"/>
      <c r="U61" s="4"/>
    </row>
    <row r="62" spans="12:21" x14ac:dyDescent="0.15">
      <c r="L62" s="3"/>
      <c r="M62" s="4"/>
      <c r="N62" s="4"/>
      <c r="O62" s="4"/>
      <c r="P62" s="4"/>
      <c r="Q62" s="4"/>
      <c r="R62" s="4"/>
      <c r="S62" s="4"/>
      <c r="T62" s="4"/>
      <c r="U62" s="4"/>
    </row>
    <row r="63" spans="12:21" x14ac:dyDescent="0.15">
      <c r="L63" s="3"/>
      <c r="M63" s="4"/>
      <c r="N63" s="4"/>
      <c r="O63" s="4"/>
      <c r="P63" s="4"/>
      <c r="Q63" s="4"/>
      <c r="R63" s="4"/>
      <c r="S63" s="4"/>
      <c r="T63" s="4"/>
      <c r="U63" s="4"/>
    </row>
    <row r="64" spans="12:21" x14ac:dyDescent="0.15">
      <c r="L64" s="3"/>
      <c r="M64" s="4"/>
      <c r="N64" s="4"/>
      <c r="O64" s="4"/>
      <c r="P64" s="4"/>
      <c r="Q64" s="4"/>
      <c r="R64" s="4"/>
      <c r="S64" s="4"/>
      <c r="T64" s="4"/>
      <c r="U64" s="4"/>
    </row>
    <row r="65" spans="12:21" x14ac:dyDescent="0.15">
      <c r="L65" s="3"/>
      <c r="M65" s="4"/>
      <c r="N65" s="4"/>
      <c r="O65" s="4"/>
      <c r="P65" s="4"/>
      <c r="Q65" s="4"/>
      <c r="R65" s="4"/>
      <c r="S65" s="4"/>
      <c r="T65" s="4"/>
      <c r="U65" s="4"/>
    </row>
    <row r="66" spans="12:21" x14ac:dyDescent="0.15">
      <c r="L66" s="3"/>
      <c r="M66" s="4"/>
      <c r="N66" s="4"/>
      <c r="O66" s="4"/>
      <c r="P66" s="4"/>
      <c r="Q66" s="4"/>
      <c r="R66" s="4"/>
      <c r="S66" s="4"/>
      <c r="T66" s="4"/>
      <c r="U66" s="4"/>
    </row>
    <row r="67" spans="12:21" x14ac:dyDescent="0.15">
      <c r="L67" s="3"/>
      <c r="M67" s="4"/>
      <c r="N67" s="4"/>
      <c r="O67" s="4"/>
      <c r="P67" s="4"/>
      <c r="Q67" s="4"/>
      <c r="R67" s="4"/>
      <c r="S67" s="4"/>
      <c r="T67" s="4"/>
      <c r="U67" s="4"/>
    </row>
    <row r="68" spans="12:21" x14ac:dyDescent="0.15">
      <c r="L68" s="3"/>
      <c r="M68" s="4"/>
      <c r="N68" s="4"/>
      <c r="O68" s="4"/>
      <c r="P68" s="4"/>
      <c r="Q68" s="4"/>
      <c r="R68" s="4"/>
      <c r="S68" s="4"/>
      <c r="T68" s="4"/>
      <c r="U68" s="4"/>
    </row>
    <row r="69" spans="12:21" x14ac:dyDescent="0.15">
      <c r="L69" s="3"/>
      <c r="M69" s="4"/>
      <c r="N69" s="4"/>
      <c r="O69" s="4"/>
      <c r="P69" s="4"/>
      <c r="Q69" s="4"/>
      <c r="R69" s="4"/>
      <c r="S69" s="4"/>
      <c r="T69" s="4"/>
      <c r="U69" s="4"/>
    </row>
    <row r="70" spans="12:21" x14ac:dyDescent="0.15">
      <c r="L70" s="3"/>
      <c r="M70" s="4"/>
      <c r="N70" s="4"/>
      <c r="O70" s="4"/>
      <c r="P70" s="4"/>
      <c r="Q70" s="4"/>
      <c r="R70" s="4"/>
      <c r="S70" s="4"/>
      <c r="T70" s="4"/>
      <c r="U70" s="4"/>
    </row>
    <row r="71" spans="12:21" x14ac:dyDescent="0.15">
      <c r="L71" s="3"/>
      <c r="M71" s="4"/>
      <c r="N71" s="4"/>
      <c r="O71" s="4"/>
      <c r="P71" s="4"/>
      <c r="Q71" s="4"/>
      <c r="R71" s="4"/>
      <c r="S71" s="4"/>
      <c r="T71" s="4"/>
      <c r="U71" s="4"/>
    </row>
    <row r="72" spans="12:21" x14ac:dyDescent="0.15">
      <c r="L72" s="3"/>
      <c r="M72" s="4"/>
      <c r="N72" s="4"/>
      <c r="O72" s="4"/>
      <c r="P72" s="4"/>
      <c r="Q72" s="4"/>
      <c r="R72" s="4"/>
      <c r="S72" s="4"/>
      <c r="T72" s="4"/>
      <c r="U72" s="4"/>
    </row>
    <row r="73" spans="12:21" x14ac:dyDescent="0.15">
      <c r="L73" s="3"/>
      <c r="M73" s="4"/>
      <c r="N73" s="4"/>
      <c r="O73" s="4"/>
      <c r="P73" s="4"/>
      <c r="Q73" s="4"/>
      <c r="R73" s="4"/>
      <c r="S73" s="4"/>
      <c r="T73" s="4"/>
      <c r="U73" s="4"/>
    </row>
    <row r="74" spans="12:21" x14ac:dyDescent="0.15">
      <c r="L74" s="3"/>
      <c r="M74" s="4"/>
      <c r="N74" s="4"/>
      <c r="O74" s="4"/>
      <c r="P74" s="4"/>
      <c r="Q74" s="4"/>
      <c r="R74" s="4"/>
      <c r="S74" s="4"/>
      <c r="T74" s="4"/>
      <c r="U74" s="4"/>
    </row>
    <row r="75" spans="12:21" x14ac:dyDescent="0.15">
      <c r="L75" s="3"/>
      <c r="M75" s="4"/>
      <c r="N75" s="4"/>
      <c r="O75" s="4"/>
      <c r="P75" s="4"/>
      <c r="Q75" s="4"/>
      <c r="R75" s="4"/>
      <c r="S75" s="4"/>
      <c r="T75" s="4"/>
      <c r="U75" s="4"/>
    </row>
    <row r="76" spans="12:21" x14ac:dyDescent="0.15">
      <c r="L76" s="3"/>
      <c r="M76" s="4"/>
      <c r="N76" s="4"/>
      <c r="O76" s="4"/>
      <c r="P76" s="4"/>
      <c r="Q76" s="4"/>
      <c r="R76" s="4"/>
      <c r="S76" s="4"/>
      <c r="T76" s="4"/>
      <c r="U76" s="4"/>
    </row>
    <row r="77" spans="12:21" x14ac:dyDescent="0.15">
      <c r="L77" s="3"/>
      <c r="M77" s="4"/>
      <c r="N77" s="4"/>
      <c r="O77" s="4"/>
      <c r="P77" s="4"/>
      <c r="Q77" s="4"/>
      <c r="R77" s="4"/>
      <c r="S77" s="4"/>
      <c r="T77" s="4"/>
      <c r="U77" s="4"/>
    </row>
    <row r="78" spans="12:21" x14ac:dyDescent="0.15">
      <c r="L78" s="3"/>
      <c r="M78" s="4"/>
      <c r="N78" s="4"/>
      <c r="O78" s="4"/>
      <c r="P78" s="4"/>
      <c r="Q78" s="4"/>
      <c r="R78" s="4"/>
      <c r="S78" s="4"/>
      <c r="T78" s="4"/>
      <c r="U78" s="4"/>
    </row>
    <row r="79" spans="12:21" x14ac:dyDescent="0.15">
      <c r="L79" s="3"/>
      <c r="M79" s="4"/>
      <c r="N79" s="4"/>
      <c r="O79" s="4"/>
      <c r="P79" s="4"/>
      <c r="Q79" s="4"/>
      <c r="R79" s="4"/>
      <c r="S79" s="4"/>
      <c r="T79" s="4"/>
      <c r="U79" s="4"/>
    </row>
    <row r="80" spans="12:21" x14ac:dyDescent="0.15">
      <c r="L80" s="3"/>
      <c r="M80" s="4"/>
      <c r="N80" s="4"/>
      <c r="O80" s="4"/>
      <c r="P80" s="4"/>
      <c r="Q80" s="4"/>
      <c r="R80" s="4"/>
      <c r="S80" s="4"/>
      <c r="T80" s="4"/>
      <c r="U80" s="4"/>
    </row>
    <row r="81" spans="12:21" x14ac:dyDescent="0.15">
      <c r="L81" s="3"/>
      <c r="M81" s="4"/>
      <c r="N81" s="4"/>
      <c r="O81" s="4"/>
      <c r="P81" s="4"/>
      <c r="Q81" s="4"/>
      <c r="R81" s="4"/>
      <c r="S81" s="4"/>
      <c r="T81" s="4"/>
      <c r="U81" s="4"/>
    </row>
    <row r="82" spans="12:21" x14ac:dyDescent="0.15">
      <c r="L82" s="3"/>
      <c r="M82" s="4"/>
      <c r="N82" s="4"/>
      <c r="O82" s="4"/>
      <c r="P82" s="4"/>
      <c r="Q82" s="4"/>
      <c r="R82" s="4"/>
      <c r="S82" s="4"/>
      <c r="T82" s="4"/>
      <c r="U82" s="4"/>
    </row>
    <row r="83" spans="12:21" x14ac:dyDescent="0.15">
      <c r="L83" s="3"/>
      <c r="M83" s="4"/>
      <c r="N83" s="4"/>
      <c r="O83" s="4"/>
      <c r="P83" s="4"/>
      <c r="Q83" s="4"/>
      <c r="R83" s="4"/>
      <c r="S83" s="4"/>
      <c r="T83" s="4"/>
      <c r="U83" s="4"/>
    </row>
    <row r="84" spans="12:21" x14ac:dyDescent="0.15">
      <c r="L84" s="3"/>
      <c r="M84" s="4"/>
      <c r="N84" s="4"/>
      <c r="O84" s="4"/>
      <c r="P84" s="4"/>
      <c r="Q84" s="4"/>
      <c r="R84" s="4"/>
      <c r="S84" s="4"/>
      <c r="T84" s="4"/>
      <c r="U84" s="4"/>
    </row>
    <row r="85" spans="12:21" x14ac:dyDescent="0.15">
      <c r="L85" s="3"/>
      <c r="M85" s="4"/>
      <c r="N85" s="4"/>
      <c r="O85" s="4"/>
      <c r="P85" s="4"/>
      <c r="Q85" s="4"/>
      <c r="R85" s="4"/>
      <c r="S85" s="4"/>
      <c r="T85" s="4"/>
      <c r="U85" s="4"/>
    </row>
    <row r="86" spans="12:21" x14ac:dyDescent="0.15">
      <c r="L86" s="3"/>
      <c r="M86" s="4"/>
      <c r="N86" s="4"/>
      <c r="O86" s="4"/>
      <c r="P86" s="4"/>
      <c r="Q86" s="4"/>
      <c r="R86" s="4"/>
      <c r="S86" s="4"/>
      <c r="T86" s="4"/>
      <c r="U86" s="4"/>
    </row>
    <row r="87" spans="12:21" x14ac:dyDescent="0.15">
      <c r="L87" s="3"/>
      <c r="M87" s="4"/>
      <c r="N87" s="4"/>
      <c r="O87" s="4"/>
      <c r="P87" s="4"/>
      <c r="Q87" s="4"/>
      <c r="R87" s="4"/>
      <c r="S87" s="4"/>
      <c r="T87" s="4"/>
      <c r="U87" s="4"/>
    </row>
    <row r="88" spans="12:21" x14ac:dyDescent="0.15">
      <c r="L88" s="3"/>
      <c r="M88" s="4"/>
      <c r="N88" s="4"/>
      <c r="O88" s="4"/>
      <c r="P88" s="4"/>
      <c r="Q88" s="4"/>
      <c r="R88" s="4"/>
      <c r="S88" s="4"/>
      <c r="T88" s="4"/>
      <c r="U88" s="4"/>
    </row>
    <row r="89" spans="12:21" x14ac:dyDescent="0.15">
      <c r="L89" s="3"/>
      <c r="M89" s="4"/>
      <c r="N89" s="4"/>
      <c r="O89" s="4"/>
      <c r="P89" s="4"/>
      <c r="Q89" s="4"/>
      <c r="R89" s="4"/>
      <c r="S89" s="4"/>
      <c r="T89" s="4"/>
      <c r="U89" s="4"/>
    </row>
    <row r="90" spans="12:21" x14ac:dyDescent="0.15">
      <c r="L90" s="3"/>
      <c r="M90" s="4"/>
      <c r="N90" s="4"/>
      <c r="O90" s="4"/>
      <c r="P90" s="4"/>
      <c r="Q90" s="4"/>
      <c r="R90" s="4"/>
      <c r="S90" s="4"/>
      <c r="T90" s="4"/>
      <c r="U90" s="4"/>
    </row>
    <row r="91" spans="12:21" x14ac:dyDescent="0.15">
      <c r="L91" s="3"/>
      <c r="M91" s="4"/>
      <c r="N91" s="4"/>
      <c r="O91" s="4"/>
      <c r="P91" s="4"/>
      <c r="Q91" s="4"/>
      <c r="R91" s="4"/>
      <c r="S91" s="4"/>
      <c r="T91" s="4"/>
      <c r="U91" s="4"/>
    </row>
    <row r="92" spans="12:21" x14ac:dyDescent="0.15">
      <c r="L92" s="3"/>
      <c r="M92" s="4"/>
      <c r="N92" s="4"/>
      <c r="O92" s="4"/>
      <c r="P92" s="4"/>
      <c r="Q92" s="4"/>
      <c r="R92" s="4"/>
      <c r="S92" s="4"/>
      <c r="T92" s="4"/>
      <c r="U92" s="4"/>
    </row>
    <row r="93" spans="12:21" x14ac:dyDescent="0.15">
      <c r="L93" s="3"/>
      <c r="M93" s="4"/>
      <c r="N93" s="4"/>
      <c r="O93" s="4"/>
      <c r="P93" s="4"/>
      <c r="Q93" s="4"/>
      <c r="R93" s="4"/>
      <c r="S93" s="4"/>
      <c r="T93" s="4"/>
      <c r="U93" s="4"/>
    </row>
    <row r="94" spans="12:21" x14ac:dyDescent="0.15">
      <c r="L94" s="3"/>
      <c r="M94" s="4"/>
      <c r="N94" s="4"/>
      <c r="O94" s="4"/>
      <c r="P94" s="4"/>
      <c r="Q94" s="4"/>
      <c r="R94" s="4"/>
      <c r="S94" s="4"/>
      <c r="T94" s="4"/>
      <c r="U94" s="4"/>
    </row>
    <row r="95" spans="12:21" x14ac:dyDescent="0.15">
      <c r="L95" s="3"/>
      <c r="M95" s="4"/>
      <c r="N95" s="4"/>
      <c r="O95" s="4"/>
      <c r="P95" s="4"/>
      <c r="Q95" s="4"/>
      <c r="R95" s="4"/>
      <c r="S95" s="4"/>
      <c r="T95" s="4"/>
      <c r="U95" s="4"/>
    </row>
    <row r="96" spans="12:21" x14ac:dyDescent="0.15">
      <c r="L96" s="3"/>
      <c r="M96" s="4"/>
      <c r="N96" s="4"/>
      <c r="O96" s="4"/>
      <c r="P96" s="4"/>
      <c r="Q96" s="4"/>
      <c r="R96" s="4"/>
      <c r="S96" s="4"/>
      <c r="T96" s="4"/>
      <c r="U96" s="4"/>
    </row>
    <row r="97" spans="12:21" x14ac:dyDescent="0.15">
      <c r="L97" s="3"/>
      <c r="M97" s="4"/>
      <c r="N97" s="4"/>
      <c r="O97" s="4"/>
      <c r="P97" s="4"/>
      <c r="Q97" s="4"/>
      <c r="R97" s="4"/>
      <c r="S97" s="4"/>
      <c r="T97" s="4"/>
      <c r="U97" s="4"/>
    </row>
    <row r="98" spans="12:21" x14ac:dyDescent="0.15">
      <c r="L98" s="3"/>
      <c r="M98" s="4"/>
      <c r="N98" s="4"/>
      <c r="O98" s="4"/>
      <c r="P98" s="4"/>
      <c r="Q98" s="4"/>
      <c r="R98" s="4"/>
      <c r="S98" s="4"/>
      <c r="T98" s="4"/>
      <c r="U98" s="4"/>
    </row>
    <row r="99" spans="12:21" x14ac:dyDescent="0.15">
      <c r="L99" s="3"/>
      <c r="M99" s="4"/>
      <c r="N99" s="4"/>
      <c r="O99" s="4"/>
      <c r="P99" s="4"/>
      <c r="Q99" s="4"/>
      <c r="R99" s="4"/>
      <c r="S99" s="4"/>
      <c r="T99" s="4"/>
      <c r="U99" s="4"/>
    </row>
    <row r="100" spans="12:21" x14ac:dyDescent="0.15">
      <c r="L100" s="3"/>
      <c r="M100" s="4"/>
      <c r="N100" s="4"/>
      <c r="O100" s="4"/>
      <c r="P100" s="4"/>
      <c r="Q100" s="4"/>
      <c r="R100" s="4"/>
      <c r="S100" s="4"/>
      <c r="T100" s="4"/>
      <c r="U100" s="4"/>
    </row>
    <row r="101" spans="12:21" x14ac:dyDescent="0.15">
      <c r="L101" s="3"/>
      <c r="M101" s="4"/>
      <c r="N101" s="4"/>
      <c r="O101" s="4"/>
      <c r="P101" s="4"/>
      <c r="Q101" s="4"/>
      <c r="R101" s="4"/>
      <c r="S101" s="4"/>
      <c r="T101" s="4"/>
      <c r="U101" s="4"/>
    </row>
    <row r="102" spans="12:21" x14ac:dyDescent="0.15">
      <c r="L102" s="3"/>
      <c r="M102" s="4"/>
      <c r="N102" s="4"/>
      <c r="O102" s="4"/>
      <c r="P102" s="4"/>
      <c r="Q102" s="4"/>
      <c r="R102" s="4"/>
      <c r="S102" s="4"/>
      <c r="T102" s="4"/>
      <c r="U102" s="4"/>
    </row>
    <row r="103" spans="12:21" x14ac:dyDescent="0.15">
      <c r="L103" s="3"/>
      <c r="M103" s="4"/>
      <c r="N103" s="4"/>
      <c r="O103" s="4"/>
      <c r="P103" s="4"/>
      <c r="Q103" s="4"/>
      <c r="R103" s="4"/>
      <c r="S103" s="4"/>
      <c r="T103" s="4"/>
      <c r="U103" s="4"/>
    </row>
    <row r="104" spans="12:21" x14ac:dyDescent="0.15">
      <c r="L104" s="3"/>
      <c r="M104" s="4"/>
      <c r="N104" s="4"/>
      <c r="O104" s="4"/>
      <c r="P104" s="4"/>
      <c r="Q104" s="4"/>
      <c r="R104" s="4"/>
      <c r="S104" s="4"/>
      <c r="T104" s="4"/>
      <c r="U104" s="4"/>
    </row>
    <row r="105" spans="12:21" x14ac:dyDescent="0.15">
      <c r="L105" s="3"/>
      <c r="M105" s="4"/>
      <c r="N105" s="4"/>
      <c r="O105" s="4"/>
      <c r="P105" s="4"/>
      <c r="Q105" s="4"/>
      <c r="R105" s="4"/>
      <c r="S105" s="4"/>
      <c r="T105" s="4"/>
      <c r="U105" s="4"/>
    </row>
    <row r="106" spans="12:21" x14ac:dyDescent="0.15">
      <c r="L106" s="3"/>
      <c r="M106" s="4"/>
      <c r="N106" s="4"/>
      <c r="O106" s="4"/>
      <c r="P106" s="4"/>
      <c r="Q106" s="4"/>
      <c r="R106" s="4"/>
      <c r="S106" s="4"/>
      <c r="T106" s="4"/>
      <c r="U106" s="4"/>
    </row>
    <row r="107" spans="12:21" x14ac:dyDescent="0.15">
      <c r="L107" s="3"/>
      <c r="M107" s="4"/>
      <c r="N107" s="4"/>
      <c r="O107" s="4"/>
      <c r="P107" s="4"/>
      <c r="Q107" s="4"/>
      <c r="R107" s="4"/>
      <c r="S107" s="4"/>
      <c r="T107" s="4"/>
      <c r="U107" s="4"/>
    </row>
    <row r="108" spans="12:21" x14ac:dyDescent="0.15">
      <c r="L108" s="3"/>
      <c r="M108" s="4"/>
      <c r="N108" s="4"/>
      <c r="O108" s="4"/>
      <c r="P108" s="4"/>
      <c r="Q108" s="4"/>
      <c r="R108" s="4"/>
      <c r="S108" s="4"/>
      <c r="T108" s="4"/>
      <c r="U108" s="4"/>
    </row>
    <row r="109" spans="12:21" x14ac:dyDescent="0.15">
      <c r="L109" s="3"/>
      <c r="M109" s="4"/>
      <c r="N109" s="4"/>
      <c r="O109" s="4"/>
      <c r="P109" s="4"/>
      <c r="Q109" s="4"/>
      <c r="R109" s="4"/>
      <c r="S109" s="4"/>
      <c r="T109" s="4"/>
      <c r="U109" s="4"/>
    </row>
    <row r="110" spans="12:21" x14ac:dyDescent="0.15">
      <c r="L110" s="3"/>
      <c r="M110" s="4"/>
      <c r="N110" s="4"/>
      <c r="O110" s="4"/>
      <c r="P110" s="4"/>
      <c r="Q110" s="4"/>
      <c r="R110" s="4"/>
      <c r="S110" s="4"/>
      <c r="T110" s="4"/>
      <c r="U110" s="4"/>
    </row>
    <row r="111" spans="12:21" x14ac:dyDescent="0.15">
      <c r="L111" s="3"/>
      <c r="M111" s="4"/>
      <c r="N111" s="4"/>
      <c r="O111" s="4"/>
      <c r="P111" s="4"/>
      <c r="Q111" s="4"/>
      <c r="R111" s="4"/>
      <c r="S111" s="4"/>
      <c r="T111" s="4"/>
      <c r="U111" s="4"/>
    </row>
    <row r="112" spans="12:21" x14ac:dyDescent="0.15">
      <c r="L112" s="3"/>
      <c r="M112" s="4"/>
      <c r="N112" s="4"/>
      <c r="O112" s="4"/>
      <c r="P112" s="4"/>
      <c r="Q112" s="4"/>
      <c r="R112" s="4"/>
      <c r="S112" s="4"/>
      <c r="T112" s="4"/>
      <c r="U112" s="4"/>
    </row>
    <row r="113" spans="12:21" x14ac:dyDescent="0.15">
      <c r="L113" s="3"/>
      <c r="M113" s="4"/>
      <c r="N113" s="4"/>
      <c r="O113" s="4"/>
      <c r="P113" s="4"/>
      <c r="Q113" s="4"/>
      <c r="R113" s="4"/>
      <c r="S113" s="4"/>
      <c r="T113" s="4"/>
      <c r="U113" s="4"/>
    </row>
    <row r="114" spans="12:21" x14ac:dyDescent="0.15">
      <c r="L114" s="3"/>
      <c r="M114" s="4"/>
      <c r="N114" s="4"/>
      <c r="O114" s="4"/>
      <c r="P114" s="4"/>
      <c r="Q114" s="4"/>
      <c r="R114" s="4"/>
      <c r="S114" s="4"/>
      <c r="T114" s="4"/>
      <c r="U114" s="4"/>
    </row>
    <row r="115" spans="12:21" x14ac:dyDescent="0.15">
      <c r="L115" s="3"/>
      <c r="M115" s="4"/>
      <c r="N115" s="4"/>
      <c r="O115" s="4"/>
      <c r="P115" s="4"/>
      <c r="Q115" s="4"/>
      <c r="R115" s="4"/>
      <c r="S115" s="4"/>
      <c r="T115" s="4"/>
      <c r="U115" s="4"/>
    </row>
    <row r="116" spans="12:21" x14ac:dyDescent="0.15">
      <c r="L116" s="3"/>
      <c r="M116" s="4"/>
      <c r="N116" s="4"/>
      <c r="O116" s="4"/>
      <c r="P116" s="4"/>
      <c r="Q116" s="4"/>
      <c r="R116" s="4"/>
      <c r="S116" s="4"/>
      <c r="T116" s="4"/>
      <c r="U116" s="4"/>
    </row>
    <row r="117" spans="12:21" x14ac:dyDescent="0.15">
      <c r="L117" s="3"/>
      <c r="M117" s="4"/>
      <c r="N117" s="4"/>
      <c r="O117" s="4"/>
      <c r="P117" s="4"/>
      <c r="Q117" s="4"/>
      <c r="R117" s="4"/>
      <c r="S117" s="4"/>
      <c r="T117" s="4"/>
      <c r="U117" s="4"/>
    </row>
    <row r="118" spans="12:21" x14ac:dyDescent="0.15">
      <c r="L118" s="3"/>
      <c r="M118" s="4"/>
      <c r="N118" s="4"/>
      <c r="O118" s="4"/>
      <c r="P118" s="4"/>
      <c r="Q118" s="4"/>
      <c r="R118" s="4"/>
      <c r="S118" s="4"/>
      <c r="T118" s="4"/>
      <c r="U118" s="4"/>
    </row>
    <row r="119" spans="12:21" x14ac:dyDescent="0.15">
      <c r="L119" s="3"/>
      <c r="M119" s="4"/>
      <c r="N119" s="4"/>
      <c r="O119" s="4"/>
      <c r="P119" s="4"/>
      <c r="Q119" s="4"/>
      <c r="R119" s="4"/>
      <c r="S119" s="4"/>
      <c r="T119" s="4"/>
      <c r="U119" s="4"/>
    </row>
    <row r="120" spans="12:21" x14ac:dyDescent="0.15">
      <c r="L120" s="3"/>
      <c r="M120" s="4"/>
      <c r="N120" s="4"/>
      <c r="O120" s="4"/>
      <c r="P120" s="4"/>
      <c r="Q120" s="4"/>
      <c r="R120" s="4"/>
      <c r="S120" s="4"/>
      <c r="T120" s="4"/>
      <c r="U120" s="4"/>
    </row>
    <row r="121" spans="12:21" x14ac:dyDescent="0.15">
      <c r="L121" s="3"/>
      <c r="M121" s="4"/>
      <c r="N121" s="4"/>
      <c r="O121" s="4"/>
      <c r="P121" s="4"/>
      <c r="Q121" s="4"/>
      <c r="R121" s="4"/>
      <c r="S121" s="4"/>
      <c r="T121" s="4"/>
      <c r="U121" s="4"/>
    </row>
    <row r="122" spans="12:21" x14ac:dyDescent="0.15">
      <c r="L122" s="3"/>
      <c r="M122" s="4"/>
      <c r="N122" s="4"/>
      <c r="O122" s="4"/>
      <c r="P122" s="4"/>
      <c r="Q122" s="4"/>
      <c r="R122" s="4"/>
      <c r="S122" s="4"/>
      <c r="T122" s="4"/>
      <c r="U122" s="4"/>
    </row>
    <row r="123" spans="12:21" x14ac:dyDescent="0.15">
      <c r="L123" s="3"/>
      <c r="M123" s="4"/>
      <c r="N123" s="4"/>
      <c r="O123" s="4"/>
      <c r="P123" s="4"/>
      <c r="Q123" s="4"/>
      <c r="R123" s="4"/>
      <c r="S123" s="4"/>
      <c r="T123" s="4"/>
      <c r="U123" s="4"/>
    </row>
    <row r="124" spans="12:21" x14ac:dyDescent="0.15">
      <c r="L124" s="3"/>
      <c r="M124" s="4"/>
      <c r="N124" s="4"/>
      <c r="O124" s="4"/>
      <c r="P124" s="4"/>
      <c r="Q124" s="4"/>
      <c r="R124" s="4"/>
      <c r="S124" s="4"/>
      <c r="T124" s="4"/>
      <c r="U124" s="4"/>
    </row>
    <row r="125" spans="12:21" x14ac:dyDescent="0.15">
      <c r="L125" s="3"/>
      <c r="M125" s="4"/>
      <c r="N125" s="4"/>
      <c r="O125" s="4"/>
      <c r="P125" s="4"/>
      <c r="Q125" s="4"/>
      <c r="R125" s="4"/>
      <c r="S125" s="4"/>
      <c r="T125" s="4"/>
      <c r="U125" s="4"/>
    </row>
    <row r="126" spans="12:21" x14ac:dyDescent="0.15">
      <c r="L126" s="3"/>
      <c r="M126" s="4"/>
      <c r="N126" s="4"/>
      <c r="O126" s="4"/>
      <c r="P126" s="4"/>
      <c r="Q126" s="4"/>
      <c r="R126" s="4"/>
      <c r="S126" s="4"/>
      <c r="T126" s="4"/>
      <c r="U126" s="4"/>
    </row>
    <row r="127" spans="12:21" x14ac:dyDescent="0.15">
      <c r="L127" s="3"/>
      <c r="M127" s="4"/>
      <c r="N127" s="4"/>
      <c r="O127" s="4"/>
      <c r="P127" s="4"/>
      <c r="Q127" s="4"/>
      <c r="R127" s="4"/>
      <c r="S127" s="4"/>
      <c r="T127" s="4"/>
      <c r="U127" s="4"/>
    </row>
    <row r="128" spans="12:21" x14ac:dyDescent="0.15">
      <c r="L128" s="3"/>
      <c r="M128" s="4"/>
      <c r="N128" s="4"/>
      <c r="O128" s="4"/>
      <c r="P128" s="4"/>
      <c r="Q128" s="4"/>
      <c r="R128" s="4"/>
      <c r="S128" s="4"/>
      <c r="T128" s="4"/>
      <c r="U128" s="4"/>
    </row>
    <row r="129" spans="12:21" x14ac:dyDescent="0.15">
      <c r="L129" s="3"/>
      <c r="M129" s="4"/>
      <c r="N129" s="4"/>
      <c r="O129" s="4"/>
      <c r="P129" s="4"/>
      <c r="Q129" s="4"/>
      <c r="R129" s="4"/>
      <c r="S129" s="4"/>
      <c r="T129" s="4"/>
      <c r="U129" s="4"/>
    </row>
    <row r="130" spans="12:21" x14ac:dyDescent="0.15">
      <c r="L130" s="3"/>
      <c r="M130" s="4"/>
      <c r="N130" s="4"/>
      <c r="O130" s="4"/>
      <c r="P130" s="4"/>
      <c r="Q130" s="4"/>
      <c r="R130" s="4"/>
      <c r="S130" s="4"/>
      <c r="T130" s="4"/>
      <c r="U130" s="4"/>
    </row>
    <row r="131" spans="12:21" x14ac:dyDescent="0.15">
      <c r="L131" s="3"/>
      <c r="M131" s="4"/>
      <c r="N131" s="4"/>
      <c r="O131" s="4"/>
      <c r="P131" s="4"/>
      <c r="Q131" s="4"/>
      <c r="R131" s="4"/>
      <c r="S131" s="4"/>
      <c r="T131" s="4"/>
      <c r="U131" s="4"/>
    </row>
    <row r="132" spans="12:21" x14ac:dyDescent="0.15">
      <c r="L132" s="3"/>
      <c r="M132" s="4"/>
      <c r="N132" s="4"/>
      <c r="O132" s="4"/>
      <c r="P132" s="4"/>
      <c r="Q132" s="4"/>
      <c r="R132" s="4"/>
      <c r="S132" s="4"/>
      <c r="T132" s="4"/>
      <c r="U132" s="4"/>
    </row>
    <row r="133" spans="12:21" x14ac:dyDescent="0.15">
      <c r="L133" s="3"/>
      <c r="M133" s="4"/>
      <c r="N133" s="4"/>
      <c r="O133" s="4"/>
      <c r="P133" s="4"/>
      <c r="Q133" s="4"/>
      <c r="R133" s="4"/>
      <c r="S133" s="4"/>
      <c r="T133" s="4"/>
      <c r="U133" s="4"/>
    </row>
    <row r="134" spans="12:21" x14ac:dyDescent="0.15">
      <c r="L134" s="3"/>
      <c r="M134" s="4"/>
      <c r="N134" s="4"/>
      <c r="O134" s="4"/>
      <c r="P134" s="4"/>
      <c r="Q134" s="4"/>
      <c r="R134" s="4"/>
      <c r="S134" s="4"/>
      <c r="T134" s="4"/>
      <c r="U134" s="4"/>
    </row>
    <row r="135" spans="12:21" x14ac:dyDescent="0.15">
      <c r="L135" s="3"/>
      <c r="M135" s="4"/>
      <c r="N135" s="4"/>
      <c r="O135" s="4"/>
      <c r="P135" s="4"/>
      <c r="Q135" s="4"/>
      <c r="R135" s="4"/>
      <c r="S135" s="4"/>
      <c r="T135" s="4"/>
      <c r="U135" s="4"/>
    </row>
    <row r="136" spans="12:21" x14ac:dyDescent="0.15">
      <c r="L136" s="3"/>
      <c r="M136" s="4"/>
      <c r="N136" s="4"/>
      <c r="O136" s="4"/>
      <c r="P136" s="4"/>
      <c r="Q136" s="4"/>
      <c r="R136" s="4"/>
      <c r="S136" s="4"/>
      <c r="T136" s="4"/>
      <c r="U136" s="4"/>
    </row>
    <row r="137" spans="12:21" x14ac:dyDescent="0.15">
      <c r="L137" s="3"/>
      <c r="M137" s="4"/>
      <c r="N137" s="4"/>
      <c r="O137" s="4"/>
      <c r="P137" s="4"/>
      <c r="Q137" s="4"/>
      <c r="R137" s="4"/>
      <c r="S137" s="4"/>
      <c r="T137" s="4"/>
      <c r="U137" s="4"/>
    </row>
    <row r="138" spans="12:21" x14ac:dyDescent="0.15">
      <c r="L138" s="3"/>
      <c r="M138" s="4"/>
      <c r="N138" s="4"/>
      <c r="O138" s="4"/>
      <c r="P138" s="4"/>
      <c r="Q138" s="4"/>
      <c r="R138" s="4"/>
      <c r="S138" s="4"/>
      <c r="T138" s="4"/>
      <c r="U138" s="4"/>
    </row>
    <row r="139" spans="12:21" x14ac:dyDescent="0.15">
      <c r="L139" s="3"/>
      <c r="M139" s="4"/>
      <c r="N139" s="4"/>
      <c r="O139" s="4"/>
      <c r="P139" s="4"/>
      <c r="Q139" s="4"/>
      <c r="R139" s="4"/>
      <c r="S139" s="4"/>
      <c r="T139" s="4"/>
      <c r="U139" s="4"/>
    </row>
    <row r="140" spans="12:21" x14ac:dyDescent="0.15">
      <c r="L140" s="3"/>
      <c r="M140" s="4"/>
      <c r="N140" s="4"/>
      <c r="O140" s="4"/>
      <c r="P140" s="4"/>
      <c r="Q140" s="4"/>
      <c r="R140" s="4"/>
      <c r="S140" s="4"/>
      <c r="T140" s="4"/>
      <c r="U140" s="4"/>
    </row>
    <row r="141" spans="12:21" x14ac:dyDescent="0.15">
      <c r="L141" s="3"/>
      <c r="M141" s="4"/>
      <c r="N141" s="4"/>
      <c r="O141" s="4"/>
      <c r="P141" s="4"/>
      <c r="Q141" s="4"/>
      <c r="R141" s="4"/>
      <c r="S141" s="4"/>
      <c r="T141" s="4"/>
      <c r="U141" s="4"/>
    </row>
    <row r="142" spans="12:21" x14ac:dyDescent="0.15">
      <c r="L142" s="3"/>
      <c r="M142" s="4"/>
      <c r="N142" s="4"/>
      <c r="O142" s="4"/>
      <c r="P142" s="4"/>
      <c r="Q142" s="4"/>
      <c r="R142" s="4"/>
      <c r="S142" s="4"/>
      <c r="T142" s="4"/>
      <c r="U142" s="4"/>
    </row>
    <row r="143" spans="12:21" x14ac:dyDescent="0.15">
      <c r="L143" s="3"/>
      <c r="M143" s="4"/>
      <c r="N143" s="4"/>
      <c r="O143" s="4"/>
      <c r="P143" s="4"/>
      <c r="Q143" s="4"/>
      <c r="R143" s="4"/>
      <c r="S143" s="4"/>
      <c r="T143" s="4"/>
      <c r="U143" s="4"/>
    </row>
    <row r="144" spans="12:21" x14ac:dyDescent="0.15">
      <c r="L144" s="3"/>
      <c r="M144" s="4"/>
      <c r="N144" s="4"/>
      <c r="O144" s="4"/>
      <c r="P144" s="4"/>
      <c r="Q144" s="4"/>
      <c r="R144" s="4"/>
      <c r="S144" s="4"/>
      <c r="T144" s="4"/>
      <c r="U144" s="4"/>
    </row>
    <row r="145" spans="12:21" x14ac:dyDescent="0.15">
      <c r="L145" s="3"/>
      <c r="M145" s="4"/>
      <c r="N145" s="4"/>
      <c r="O145" s="4"/>
      <c r="P145" s="4"/>
      <c r="Q145" s="4"/>
      <c r="R145" s="4"/>
      <c r="S145" s="4"/>
      <c r="T145" s="4"/>
      <c r="U145" s="4"/>
    </row>
    <row r="146" spans="12:21" x14ac:dyDescent="0.15">
      <c r="L146" s="3"/>
      <c r="M146" s="4"/>
      <c r="N146" s="4"/>
      <c r="O146" s="4"/>
      <c r="P146" s="4"/>
      <c r="Q146" s="4"/>
      <c r="R146" s="4"/>
      <c r="S146" s="4"/>
      <c r="T146" s="4"/>
      <c r="U146" s="4"/>
    </row>
    <row r="147" spans="12:21" x14ac:dyDescent="0.15">
      <c r="L147" s="3"/>
      <c r="M147" s="4"/>
      <c r="N147" s="4"/>
      <c r="O147" s="4"/>
      <c r="P147" s="4"/>
      <c r="Q147" s="4"/>
      <c r="R147" s="4"/>
      <c r="S147" s="4"/>
      <c r="T147" s="4"/>
      <c r="U147" s="4"/>
    </row>
    <row r="148" spans="12:21" x14ac:dyDescent="0.15">
      <c r="L148" s="3"/>
      <c r="M148" s="4"/>
      <c r="N148" s="4"/>
      <c r="O148" s="4"/>
      <c r="P148" s="4"/>
      <c r="Q148" s="4"/>
      <c r="R148" s="4"/>
      <c r="S148" s="4"/>
      <c r="T148" s="4"/>
      <c r="U148" s="4"/>
    </row>
    <row r="149" spans="12:21" x14ac:dyDescent="0.15">
      <c r="L149" s="3"/>
      <c r="M149" s="4"/>
      <c r="N149" s="4"/>
      <c r="O149" s="4"/>
      <c r="P149" s="4"/>
      <c r="Q149" s="4"/>
      <c r="R149" s="4"/>
      <c r="S149" s="4"/>
      <c r="T149" s="4"/>
      <c r="U149" s="4"/>
    </row>
    <row r="150" spans="12:21" x14ac:dyDescent="0.15">
      <c r="L150" s="3"/>
      <c r="M150" s="4"/>
      <c r="N150" s="4"/>
      <c r="O150" s="4"/>
      <c r="P150" s="4"/>
      <c r="Q150" s="4"/>
      <c r="R150" s="4"/>
      <c r="S150" s="4"/>
      <c r="T150" s="4"/>
      <c r="U150" s="4"/>
    </row>
    <row r="151" spans="12:21" x14ac:dyDescent="0.15">
      <c r="L151" s="3"/>
      <c r="M151" s="4"/>
      <c r="N151" s="4"/>
      <c r="O151" s="4"/>
      <c r="P151" s="4"/>
      <c r="Q151" s="4"/>
      <c r="R151" s="4"/>
      <c r="S151" s="4"/>
      <c r="T151" s="4"/>
      <c r="U151" s="4"/>
    </row>
    <row r="152" spans="12:21" x14ac:dyDescent="0.15">
      <c r="L152" s="3"/>
      <c r="M152" s="4"/>
      <c r="N152" s="4"/>
      <c r="O152" s="4"/>
      <c r="P152" s="4"/>
      <c r="Q152" s="4"/>
      <c r="R152" s="4"/>
      <c r="S152" s="4"/>
      <c r="T152" s="4"/>
      <c r="U152" s="4"/>
    </row>
    <row r="153" spans="12:21" x14ac:dyDescent="0.15">
      <c r="L153" s="3"/>
      <c r="M153" s="4"/>
      <c r="N153" s="4"/>
      <c r="O153" s="4"/>
      <c r="P153" s="4"/>
      <c r="Q153" s="4"/>
      <c r="R153" s="4"/>
      <c r="S153" s="4"/>
      <c r="T153" s="4"/>
      <c r="U153" s="4"/>
    </row>
    <row r="154" spans="12:21" x14ac:dyDescent="0.15">
      <c r="L154" s="3"/>
      <c r="M154" s="4"/>
      <c r="N154" s="4"/>
      <c r="O154" s="4"/>
      <c r="P154" s="4"/>
      <c r="Q154" s="4"/>
      <c r="R154" s="4"/>
      <c r="S154" s="4"/>
      <c r="T154" s="4"/>
      <c r="U154" s="4"/>
    </row>
    <row r="155" spans="12:21" x14ac:dyDescent="0.15">
      <c r="L155" s="3"/>
      <c r="M155" s="4"/>
      <c r="N155" s="4"/>
      <c r="O155" s="4"/>
      <c r="P155" s="4"/>
      <c r="Q155" s="4"/>
      <c r="R155" s="4"/>
      <c r="S155" s="4"/>
      <c r="T155" s="4"/>
      <c r="U155" s="4"/>
    </row>
    <row r="156" spans="12:21" x14ac:dyDescent="0.15">
      <c r="L156" s="3"/>
      <c r="M156" s="4"/>
      <c r="N156" s="4"/>
      <c r="O156" s="4"/>
      <c r="P156" s="4"/>
      <c r="Q156" s="4"/>
      <c r="R156" s="4"/>
      <c r="S156" s="4"/>
      <c r="T156" s="4"/>
      <c r="U156" s="4"/>
    </row>
    <row r="157" spans="12:21" x14ac:dyDescent="0.15">
      <c r="L157" s="3"/>
      <c r="M157" s="4"/>
      <c r="N157" s="4"/>
      <c r="O157" s="4"/>
      <c r="P157" s="4"/>
      <c r="Q157" s="4"/>
      <c r="R157" s="4"/>
      <c r="S157" s="4"/>
      <c r="T157" s="4"/>
      <c r="U157" s="4"/>
    </row>
    <row r="158" spans="12:21" x14ac:dyDescent="0.15">
      <c r="L158" s="3"/>
      <c r="M158" s="4"/>
      <c r="N158" s="4"/>
      <c r="O158" s="4"/>
      <c r="P158" s="4"/>
      <c r="Q158" s="4"/>
      <c r="R158" s="4"/>
      <c r="S158" s="4"/>
      <c r="T158" s="4"/>
      <c r="U158" s="4"/>
    </row>
    <row r="159" spans="12:21" x14ac:dyDescent="0.15">
      <c r="L159" s="3"/>
      <c r="M159" s="4"/>
      <c r="N159" s="4"/>
      <c r="O159" s="4"/>
      <c r="P159" s="4"/>
      <c r="Q159" s="4"/>
      <c r="R159" s="4"/>
      <c r="S159" s="4"/>
      <c r="T159" s="4"/>
      <c r="U159" s="4"/>
    </row>
    <row r="160" spans="12:21" x14ac:dyDescent="0.15">
      <c r="L160" s="3"/>
      <c r="M160" s="4"/>
      <c r="N160" s="4"/>
      <c r="O160" s="4"/>
      <c r="P160" s="4"/>
      <c r="Q160" s="4"/>
      <c r="R160" s="4"/>
      <c r="S160" s="4"/>
      <c r="T160" s="4"/>
      <c r="U160" s="4"/>
    </row>
    <row r="161" spans="12:21" x14ac:dyDescent="0.15">
      <c r="L161" s="3"/>
      <c r="M161" s="4"/>
      <c r="N161" s="4"/>
      <c r="O161" s="4"/>
      <c r="P161" s="4"/>
      <c r="Q161" s="4"/>
      <c r="R161" s="4"/>
      <c r="S161" s="4"/>
      <c r="T161" s="4"/>
      <c r="U161" s="4"/>
    </row>
    <row r="162" spans="12:21" x14ac:dyDescent="0.15">
      <c r="L162" s="3"/>
      <c r="M162" s="4"/>
      <c r="N162" s="4"/>
      <c r="O162" s="4"/>
      <c r="P162" s="4"/>
      <c r="Q162" s="4"/>
      <c r="R162" s="4"/>
      <c r="S162" s="4"/>
      <c r="T162" s="4"/>
      <c r="U162" s="4"/>
    </row>
    <row r="163" spans="12:21" x14ac:dyDescent="0.15">
      <c r="L163" s="3"/>
      <c r="M163" s="4"/>
      <c r="N163" s="4"/>
      <c r="O163" s="4"/>
      <c r="P163" s="4"/>
      <c r="Q163" s="4"/>
      <c r="R163" s="4"/>
      <c r="S163" s="4"/>
      <c r="T163" s="4"/>
      <c r="U163" s="4"/>
    </row>
    <row r="164" spans="12:21" x14ac:dyDescent="0.15">
      <c r="L164" s="3"/>
      <c r="M164" s="4"/>
      <c r="N164" s="4"/>
      <c r="O164" s="4"/>
      <c r="P164" s="4"/>
      <c r="Q164" s="4"/>
      <c r="R164" s="4"/>
      <c r="S164" s="4"/>
      <c r="T164" s="4"/>
      <c r="U164" s="4"/>
    </row>
    <row r="165" spans="12:21" x14ac:dyDescent="0.15">
      <c r="L165" s="3"/>
      <c r="M165" s="4"/>
      <c r="N165" s="4"/>
      <c r="O165" s="4"/>
      <c r="P165" s="4"/>
      <c r="Q165" s="4"/>
      <c r="R165" s="4"/>
      <c r="S165" s="4"/>
      <c r="T165" s="4"/>
      <c r="U165" s="4"/>
    </row>
    <row r="166" spans="12:21" x14ac:dyDescent="0.15">
      <c r="L166" s="3"/>
      <c r="M166" s="4"/>
      <c r="N166" s="4"/>
      <c r="O166" s="4"/>
      <c r="P166" s="4"/>
      <c r="Q166" s="4"/>
      <c r="R166" s="4"/>
      <c r="S166" s="4"/>
      <c r="T166" s="4"/>
      <c r="U166" s="4"/>
    </row>
    <row r="167" spans="12:21" x14ac:dyDescent="0.15">
      <c r="L167" s="3"/>
      <c r="M167" s="4"/>
      <c r="N167" s="4"/>
      <c r="O167" s="4"/>
      <c r="P167" s="4"/>
      <c r="Q167" s="4"/>
      <c r="R167" s="4"/>
      <c r="S167" s="4"/>
      <c r="T167" s="4"/>
      <c r="U167" s="4"/>
    </row>
    <row r="168" spans="12:21" x14ac:dyDescent="0.15">
      <c r="L168" s="3"/>
      <c r="M168" s="4"/>
      <c r="N168" s="4"/>
      <c r="O168" s="4"/>
      <c r="P168" s="4"/>
      <c r="Q168" s="4"/>
      <c r="R168" s="4"/>
      <c r="S168" s="4"/>
      <c r="T168" s="4"/>
      <c r="U168" s="4"/>
    </row>
    <row r="169" spans="12:21" x14ac:dyDescent="0.15">
      <c r="L169" s="3"/>
      <c r="M169" s="4"/>
      <c r="N169" s="4"/>
      <c r="O169" s="4"/>
      <c r="P169" s="4"/>
      <c r="Q169" s="4"/>
      <c r="R169" s="4"/>
      <c r="S169" s="4"/>
      <c r="T169" s="4"/>
      <c r="U169" s="4"/>
    </row>
    <row r="170" spans="12:21" x14ac:dyDescent="0.15">
      <c r="L170" s="3"/>
      <c r="M170" s="4"/>
      <c r="N170" s="4"/>
      <c r="O170" s="4"/>
      <c r="P170" s="4"/>
      <c r="Q170" s="4"/>
      <c r="R170" s="4"/>
      <c r="S170" s="4"/>
      <c r="T170" s="4"/>
      <c r="U170" s="4"/>
    </row>
    <row r="171" spans="12:21" x14ac:dyDescent="0.15">
      <c r="L171" s="3"/>
      <c r="M171" s="4"/>
      <c r="N171" s="4"/>
      <c r="O171" s="4"/>
      <c r="P171" s="4"/>
      <c r="Q171" s="4"/>
      <c r="R171" s="4"/>
      <c r="S171" s="4"/>
      <c r="T171" s="4"/>
      <c r="U171" s="4"/>
    </row>
    <row r="172" spans="12:21" x14ac:dyDescent="0.15">
      <c r="L172" s="3"/>
      <c r="M172" s="4"/>
      <c r="N172" s="4"/>
      <c r="O172" s="4"/>
      <c r="P172" s="4"/>
      <c r="Q172" s="4"/>
      <c r="R172" s="4"/>
      <c r="S172" s="4"/>
      <c r="T172" s="4"/>
      <c r="U172" s="4"/>
    </row>
    <row r="173" spans="12:21" x14ac:dyDescent="0.15">
      <c r="L173" s="3"/>
      <c r="M173" s="4"/>
      <c r="N173" s="4"/>
      <c r="O173" s="4"/>
      <c r="P173" s="4"/>
      <c r="Q173" s="4"/>
      <c r="R173" s="4"/>
      <c r="S173" s="4"/>
      <c r="T173" s="4"/>
      <c r="U173" s="4"/>
    </row>
    <row r="174" spans="12:21" x14ac:dyDescent="0.15">
      <c r="L174" s="3"/>
      <c r="M174" s="4"/>
      <c r="N174" s="4"/>
      <c r="O174" s="4"/>
      <c r="P174" s="4"/>
      <c r="Q174" s="4"/>
      <c r="R174" s="4"/>
      <c r="S174" s="4"/>
      <c r="T174" s="4"/>
      <c r="U174" s="4"/>
    </row>
    <row r="175" spans="12:21" x14ac:dyDescent="0.15">
      <c r="L175" s="3"/>
      <c r="M175" s="4"/>
      <c r="N175" s="4"/>
      <c r="O175" s="4"/>
      <c r="P175" s="4"/>
      <c r="Q175" s="4"/>
      <c r="R175" s="4"/>
      <c r="S175" s="4"/>
      <c r="T175" s="4"/>
      <c r="U175" s="4"/>
    </row>
    <row r="176" spans="12:21" x14ac:dyDescent="0.15">
      <c r="L176" s="3"/>
      <c r="M176" s="4"/>
      <c r="N176" s="4"/>
      <c r="O176" s="4"/>
      <c r="P176" s="4"/>
      <c r="Q176" s="4"/>
      <c r="R176" s="4"/>
      <c r="S176" s="4"/>
      <c r="T176" s="4"/>
      <c r="U176" s="4"/>
    </row>
    <row r="177" spans="12:21" x14ac:dyDescent="0.15">
      <c r="L177" s="3"/>
      <c r="M177" s="4"/>
      <c r="N177" s="4"/>
      <c r="O177" s="4"/>
      <c r="P177" s="4"/>
      <c r="Q177" s="4"/>
      <c r="R177" s="4"/>
      <c r="S177" s="4"/>
      <c r="T177" s="4"/>
      <c r="U177" s="4"/>
    </row>
    <row r="178" spans="12:21" x14ac:dyDescent="0.15">
      <c r="L178" s="3"/>
      <c r="M178" s="4"/>
      <c r="N178" s="4"/>
      <c r="O178" s="4"/>
      <c r="P178" s="4"/>
      <c r="Q178" s="4"/>
      <c r="R178" s="4"/>
      <c r="S178" s="4"/>
      <c r="T178" s="4"/>
      <c r="U178" s="4"/>
    </row>
    <row r="179" spans="12:21" x14ac:dyDescent="0.15">
      <c r="L179" s="3"/>
      <c r="M179" s="4"/>
      <c r="N179" s="4"/>
      <c r="O179" s="4"/>
      <c r="P179" s="4"/>
      <c r="Q179" s="4"/>
      <c r="R179" s="4"/>
      <c r="S179" s="4"/>
      <c r="T179" s="4"/>
      <c r="U179" s="4"/>
    </row>
    <row r="180" spans="12:21" x14ac:dyDescent="0.15">
      <c r="L180" s="3"/>
      <c r="M180" s="4"/>
      <c r="N180" s="4"/>
      <c r="O180" s="4"/>
      <c r="P180" s="4"/>
      <c r="Q180" s="4"/>
      <c r="R180" s="4"/>
      <c r="S180" s="4"/>
      <c r="T180" s="4"/>
      <c r="U180" s="4"/>
    </row>
    <row r="181" spans="12:21" x14ac:dyDescent="0.15">
      <c r="L181" s="3"/>
      <c r="M181" s="4"/>
      <c r="N181" s="4"/>
      <c r="O181" s="4"/>
      <c r="P181" s="4"/>
      <c r="Q181" s="4"/>
      <c r="R181" s="4"/>
      <c r="S181" s="4"/>
      <c r="T181" s="4"/>
      <c r="U181" s="4"/>
    </row>
    <row r="182" spans="12:21" x14ac:dyDescent="0.15">
      <c r="L182" s="3"/>
      <c r="M182" s="4"/>
      <c r="N182" s="4"/>
      <c r="O182" s="4"/>
      <c r="P182" s="4"/>
      <c r="Q182" s="4"/>
      <c r="R182" s="4"/>
      <c r="S182" s="4"/>
      <c r="T182" s="4"/>
      <c r="U182" s="4"/>
    </row>
    <row r="183" spans="12:21" x14ac:dyDescent="0.15">
      <c r="L183" s="3"/>
      <c r="M183" s="4"/>
      <c r="N183" s="4"/>
      <c r="O183" s="4"/>
      <c r="P183" s="4"/>
      <c r="Q183" s="4"/>
      <c r="R183" s="4"/>
      <c r="S183" s="4"/>
      <c r="T183" s="4"/>
      <c r="U183" s="4"/>
    </row>
    <row r="184" spans="12:21" x14ac:dyDescent="0.15">
      <c r="L184" s="3"/>
      <c r="M184" s="4"/>
      <c r="N184" s="4"/>
      <c r="O184" s="4"/>
      <c r="P184" s="4"/>
      <c r="Q184" s="4"/>
      <c r="R184" s="4"/>
      <c r="S184" s="4"/>
      <c r="T184" s="4"/>
      <c r="U184" s="4"/>
    </row>
    <row r="185" spans="12:21" x14ac:dyDescent="0.15">
      <c r="L185" s="3"/>
      <c r="M185" s="4"/>
      <c r="N185" s="4"/>
      <c r="O185" s="4"/>
      <c r="P185" s="4"/>
      <c r="Q185" s="4"/>
      <c r="R185" s="4"/>
      <c r="S185" s="4"/>
      <c r="T185" s="4"/>
      <c r="U185" s="4"/>
    </row>
    <row r="186" spans="12:21" x14ac:dyDescent="0.15">
      <c r="L186" s="3"/>
      <c r="M186" s="4"/>
      <c r="N186" s="4"/>
      <c r="O186" s="4"/>
      <c r="P186" s="4"/>
      <c r="Q186" s="4"/>
      <c r="R186" s="4"/>
      <c r="S186" s="4"/>
      <c r="T186" s="4"/>
      <c r="U186" s="4"/>
    </row>
    <row r="187" spans="12:21" x14ac:dyDescent="0.15">
      <c r="L187" s="3"/>
      <c r="M187" s="4"/>
      <c r="N187" s="4"/>
      <c r="O187" s="4"/>
      <c r="P187" s="4"/>
      <c r="Q187" s="4"/>
      <c r="R187" s="4"/>
      <c r="S187" s="4"/>
      <c r="T187" s="4"/>
      <c r="U187" s="4"/>
    </row>
    <row r="188" spans="12:21" x14ac:dyDescent="0.15">
      <c r="L188" s="3"/>
      <c r="M188" s="4"/>
      <c r="N188" s="4"/>
      <c r="O188" s="4"/>
      <c r="P188" s="4"/>
      <c r="Q188" s="4"/>
      <c r="R188" s="4"/>
      <c r="S188" s="4"/>
      <c r="T188" s="4"/>
      <c r="U188" s="4"/>
    </row>
    <row r="189" spans="12:21" x14ac:dyDescent="0.15">
      <c r="L189" s="3"/>
      <c r="M189" s="4"/>
      <c r="N189" s="4"/>
      <c r="O189" s="4"/>
      <c r="P189" s="4"/>
      <c r="Q189" s="4"/>
      <c r="R189" s="4"/>
      <c r="S189" s="4"/>
      <c r="T189" s="4"/>
      <c r="U189" s="4"/>
    </row>
    <row r="190" spans="12:21" x14ac:dyDescent="0.15">
      <c r="L190" s="3"/>
      <c r="M190" s="4"/>
      <c r="N190" s="4"/>
      <c r="O190" s="4"/>
      <c r="P190" s="4"/>
      <c r="Q190" s="4"/>
      <c r="R190" s="4"/>
      <c r="S190" s="4"/>
      <c r="T190" s="4"/>
      <c r="U190" s="4"/>
    </row>
    <row r="191" spans="12:21" x14ac:dyDescent="0.15">
      <c r="L191" s="3"/>
      <c r="M191" s="4"/>
      <c r="N191" s="4"/>
      <c r="O191" s="4"/>
      <c r="P191" s="4"/>
      <c r="Q191" s="4"/>
      <c r="R191" s="4"/>
      <c r="S191" s="4"/>
      <c r="T191" s="4"/>
      <c r="U191" s="4"/>
    </row>
    <row r="192" spans="12:21" x14ac:dyDescent="0.15">
      <c r="L192" s="3"/>
      <c r="M192" s="4"/>
      <c r="N192" s="4"/>
      <c r="O192" s="4"/>
      <c r="P192" s="4"/>
      <c r="Q192" s="4"/>
      <c r="R192" s="4"/>
      <c r="S192" s="4"/>
      <c r="T192" s="4"/>
      <c r="U192" s="4"/>
    </row>
    <row r="193" spans="12:21" x14ac:dyDescent="0.15">
      <c r="L193" s="3"/>
      <c r="M193" s="4"/>
      <c r="N193" s="4"/>
      <c r="O193" s="4"/>
      <c r="P193" s="4"/>
      <c r="Q193" s="4"/>
      <c r="R193" s="4"/>
      <c r="S193" s="4"/>
      <c r="T193" s="4"/>
      <c r="U193" s="4"/>
    </row>
    <row r="194" spans="12:21" x14ac:dyDescent="0.15">
      <c r="L194" s="3"/>
      <c r="M194" s="4"/>
      <c r="N194" s="4"/>
      <c r="O194" s="4"/>
      <c r="P194" s="4"/>
      <c r="Q194" s="4"/>
      <c r="R194" s="4"/>
      <c r="S194" s="4"/>
      <c r="T194" s="4"/>
      <c r="U194" s="4"/>
    </row>
    <row r="195" spans="12:21" x14ac:dyDescent="0.15">
      <c r="L195" s="3"/>
      <c r="M195" s="4"/>
      <c r="N195" s="4"/>
      <c r="O195" s="4"/>
      <c r="P195" s="4"/>
      <c r="Q195" s="4"/>
      <c r="R195" s="4"/>
      <c r="S195" s="4"/>
      <c r="T195" s="4"/>
      <c r="U195" s="4"/>
    </row>
    <row r="196" spans="12:21" x14ac:dyDescent="0.15">
      <c r="L196" s="3"/>
      <c r="M196" s="4"/>
      <c r="N196" s="4"/>
      <c r="O196" s="4"/>
      <c r="P196" s="4"/>
      <c r="Q196" s="4"/>
      <c r="R196" s="4"/>
      <c r="S196" s="4"/>
      <c r="T196" s="4"/>
      <c r="U196" s="4"/>
    </row>
    <row r="197" spans="12:21" x14ac:dyDescent="0.15">
      <c r="L197" s="3"/>
      <c r="M197" s="4"/>
      <c r="N197" s="4"/>
      <c r="O197" s="4"/>
      <c r="P197" s="4"/>
      <c r="Q197" s="4"/>
      <c r="R197" s="4"/>
      <c r="S197" s="4"/>
      <c r="T197" s="4"/>
      <c r="U197" s="4"/>
    </row>
    <row r="198" spans="12:21" x14ac:dyDescent="0.15">
      <c r="L198" s="3"/>
      <c r="M198" s="4"/>
      <c r="N198" s="4"/>
      <c r="O198" s="4"/>
      <c r="P198" s="4"/>
      <c r="Q198" s="4"/>
      <c r="R198" s="4"/>
      <c r="S198" s="4"/>
      <c r="T198" s="4"/>
      <c r="U198" s="4"/>
    </row>
    <row r="199" spans="12:21" x14ac:dyDescent="0.15">
      <c r="L199" s="3"/>
      <c r="M199" s="4"/>
      <c r="N199" s="4"/>
      <c r="O199" s="4"/>
      <c r="P199" s="4"/>
      <c r="Q199" s="4"/>
      <c r="R199" s="4"/>
      <c r="S199" s="4"/>
      <c r="T199" s="4"/>
      <c r="U199" s="4"/>
    </row>
    <row r="200" spans="12:21" x14ac:dyDescent="0.15">
      <c r="L200" s="3"/>
      <c r="M200" s="4"/>
      <c r="N200" s="4"/>
      <c r="O200" s="4"/>
      <c r="P200" s="4"/>
      <c r="Q200" s="4"/>
      <c r="R200" s="4"/>
      <c r="S200" s="4"/>
      <c r="T200" s="4"/>
      <c r="U200" s="4"/>
    </row>
    <row r="201" spans="12:21" x14ac:dyDescent="0.15">
      <c r="L201" s="3"/>
      <c r="M201" s="4"/>
      <c r="N201" s="4"/>
      <c r="O201" s="4"/>
      <c r="P201" s="4"/>
      <c r="Q201" s="4"/>
      <c r="R201" s="4"/>
      <c r="S201" s="4"/>
      <c r="T201" s="4"/>
      <c r="U201" s="4"/>
    </row>
    <row r="202" spans="12:21" x14ac:dyDescent="0.15">
      <c r="L202" s="3"/>
      <c r="M202" s="4"/>
      <c r="N202" s="4"/>
      <c r="O202" s="4"/>
      <c r="P202" s="4"/>
      <c r="Q202" s="4"/>
      <c r="R202" s="4"/>
      <c r="S202" s="4"/>
      <c r="T202" s="4"/>
      <c r="U202" s="4"/>
    </row>
    <row r="203" spans="12:21" x14ac:dyDescent="0.15">
      <c r="L203" s="3"/>
      <c r="M203" s="4"/>
      <c r="N203" s="4"/>
      <c r="O203" s="4"/>
      <c r="P203" s="4"/>
      <c r="Q203" s="4"/>
      <c r="R203" s="4"/>
      <c r="S203" s="4"/>
      <c r="T203" s="4"/>
      <c r="U203" s="4"/>
    </row>
    <row r="204" spans="12:21" x14ac:dyDescent="0.15">
      <c r="L204" s="3"/>
      <c r="M204" s="4"/>
      <c r="N204" s="4"/>
      <c r="O204" s="4"/>
      <c r="P204" s="4"/>
      <c r="Q204" s="4"/>
      <c r="R204" s="4"/>
      <c r="S204" s="4"/>
      <c r="T204" s="4"/>
      <c r="U204" s="4"/>
    </row>
    <row r="205" spans="12:21" x14ac:dyDescent="0.15">
      <c r="L205" s="3"/>
      <c r="M205" s="4"/>
      <c r="N205" s="4"/>
      <c r="O205" s="4"/>
      <c r="P205" s="4"/>
      <c r="Q205" s="4"/>
      <c r="R205" s="4"/>
      <c r="S205" s="4"/>
      <c r="T205" s="4"/>
      <c r="U205" s="4"/>
    </row>
    <row r="206" spans="12:21" x14ac:dyDescent="0.15">
      <c r="L206" s="3"/>
      <c r="M206" s="4"/>
      <c r="N206" s="4"/>
      <c r="O206" s="4"/>
      <c r="P206" s="4"/>
      <c r="Q206" s="4"/>
      <c r="R206" s="4"/>
      <c r="S206" s="4"/>
      <c r="T206" s="4"/>
      <c r="U206" s="4"/>
    </row>
    <row r="207" spans="12:21" x14ac:dyDescent="0.15">
      <c r="L207" s="3"/>
      <c r="M207" s="4"/>
      <c r="N207" s="4"/>
      <c r="O207" s="4"/>
      <c r="P207" s="4"/>
      <c r="Q207" s="4"/>
      <c r="R207" s="4"/>
      <c r="S207" s="4"/>
      <c r="T207" s="4"/>
      <c r="U207" s="4"/>
    </row>
    <row r="208" spans="12:21" x14ac:dyDescent="0.15">
      <c r="L208" s="3"/>
      <c r="M208" s="4"/>
      <c r="N208" s="4"/>
      <c r="O208" s="4"/>
      <c r="P208" s="4"/>
      <c r="Q208" s="4"/>
      <c r="R208" s="4"/>
      <c r="S208" s="4"/>
      <c r="T208" s="4"/>
      <c r="U208" s="4"/>
    </row>
    <row r="209" spans="12:21" x14ac:dyDescent="0.15">
      <c r="L209" s="3"/>
      <c r="M209" s="4"/>
      <c r="N209" s="4"/>
      <c r="O209" s="4"/>
      <c r="P209" s="4"/>
      <c r="Q209" s="4"/>
      <c r="R209" s="4"/>
      <c r="S209" s="4"/>
      <c r="T209" s="4"/>
      <c r="U209" s="4"/>
    </row>
    <row r="210" spans="12:21" x14ac:dyDescent="0.15">
      <c r="L210" s="3"/>
      <c r="M210" s="4"/>
      <c r="N210" s="4"/>
      <c r="O210" s="4"/>
      <c r="P210" s="4"/>
      <c r="Q210" s="4"/>
      <c r="R210" s="4"/>
      <c r="S210" s="4"/>
      <c r="T210" s="4"/>
      <c r="U210" s="4"/>
    </row>
    <row r="211" spans="12:21" x14ac:dyDescent="0.15">
      <c r="L211" s="3"/>
      <c r="M211" s="4"/>
      <c r="N211" s="4"/>
      <c r="O211" s="4"/>
      <c r="P211" s="4"/>
      <c r="Q211" s="4"/>
      <c r="R211" s="4"/>
      <c r="S211" s="4"/>
      <c r="T211" s="4"/>
      <c r="U211" s="4"/>
    </row>
    <row r="212" spans="12:21" x14ac:dyDescent="0.15">
      <c r="L212" s="3"/>
      <c r="M212" s="4"/>
      <c r="N212" s="4"/>
      <c r="O212" s="4"/>
      <c r="P212" s="4"/>
      <c r="Q212" s="4"/>
      <c r="R212" s="4"/>
      <c r="S212" s="4"/>
      <c r="T212" s="4"/>
      <c r="U212" s="4"/>
    </row>
    <row r="213" spans="12:21" x14ac:dyDescent="0.15">
      <c r="L213" s="3"/>
      <c r="M213" s="4"/>
      <c r="N213" s="4"/>
      <c r="O213" s="4"/>
      <c r="P213" s="4"/>
      <c r="Q213" s="4"/>
      <c r="R213" s="4"/>
      <c r="S213" s="4"/>
      <c r="T213" s="4"/>
      <c r="U213" s="4"/>
    </row>
    <row r="214" spans="12:21" x14ac:dyDescent="0.15">
      <c r="L214" s="3"/>
      <c r="M214" s="4"/>
      <c r="N214" s="4"/>
      <c r="O214" s="4"/>
      <c r="P214" s="4"/>
      <c r="Q214" s="4"/>
      <c r="R214" s="4"/>
      <c r="S214" s="4"/>
      <c r="T214" s="4"/>
      <c r="U214" s="4"/>
    </row>
    <row r="215" spans="12:21" x14ac:dyDescent="0.15">
      <c r="L215" s="3"/>
      <c r="M215" s="4"/>
      <c r="N215" s="4"/>
      <c r="O215" s="4"/>
      <c r="P215" s="4"/>
      <c r="Q215" s="4"/>
      <c r="R215" s="4"/>
      <c r="S215" s="4"/>
      <c r="T215" s="4"/>
      <c r="U215" s="4"/>
    </row>
    <row r="216" spans="12:21" x14ac:dyDescent="0.15">
      <c r="L216" s="3"/>
      <c r="M216" s="4"/>
      <c r="N216" s="4"/>
      <c r="O216" s="4"/>
      <c r="P216" s="4"/>
      <c r="Q216" s="4"/>
      <c r="R216" s="4"/>
      <c r="S216" s="4"/>
      <c r="T216" s="4"/>
      <c r="U216" s="4"/>
    </row>
    <row r="217" spans="12:21" x14ac:dyDescent="0.15">
      <c r="L217" s="3"/>
      <c r="M217" s="4"/>
      <c r="N217" s="4"/>
      <c r="O217" s="4"/>
      <c r="P217" s="4"/>
      <c r="Q217" s="4"/>
      <c r="R217" s="4"/>
      <c r="S217" s="4"/>
      <c r="T217" s="4"/>
      <c r="U217" s="4"/>
    </row>
    <row r="218" spans="12:21" x14ac:dyDescent="0.15">
      <c r="L218" s="3"/>
      <c r="M218" s="4"/>
      <c r="N218" s="4"/>
      <c r="O218" s="4"/>
      <c r="P218" s="4"/>
      <c r="Q218" s="4"/>
      <c r="R218" s="4"/>
      <c r="S218" s="4"/>
      <c r="T218" s="4"/>
      <c r="U218" s="4"/>
    </row>
    <row r="219" spans="12:21" x14ac:dyDescent="0.15">
      <c r="L219" s="3"/>
      <c r="M219" s="4"/>
      <c r="N219" s="4"/>
      <c r="O219" s="4"/>
      <c r="P219" s="4"/>
      <c r="Q219" s="4"/>
      <c r="R219" s="4"/>
      <c r="S219" s="4"/>
      <c r="T219" s="4"/>
      <c r="U219" s="4"/>
    </row>
    <row r="220" spans="12:21" x14ac:dyDescent="0.15">
      <c r="L220" s="3"/>
      <c r="M220" s="4"/>
      <c r="N220" s="4"/>
      <c r="O220" s="4"/>
      <c r="P220" s="4"/>
      <c r="Q220" s="4"/>
      <c r="R220" s="4"/>
      <c r="S220" s="4"/>
      <c r="T220" s="4"/>
      <c r="U220" s="4"/>
    </row>
    <row r="221" spans="12:21" x14ac:dyDescent="0.15">
      <c r="L221" s="3"/>
      <c r="M221" s="4"/>
      <c r="N221" s="4"/>
      <c r="O221" s="4"/>
      <c r="P221" s="4"/>
      <c r="Q221" s="4"/>
      <c r="R221" s="4"/>
      <c r="S221" s="4"/>
      <c r="T221" s="4"/>
      <c r="U221" s="4"/>
    </row>
    <row r="222" spans="12:21" x14ac:dyDescent="0.15">
      <c r="L222" s="3"/>
      <c r="M222" s="4"/>
      <c r="N222" s="4"/>
      <c r="O222" s="4"/>
      <c r="P222" s="4"/>
      <c r="Q222" s="4"/>
      <c r="R222" s="4"/>
      <c r="S222" s="4"/>
      <c r="T222" s="4"/>
      <c r="U222" s="4"/>
    </row>
    <row r="223" spans="12:21" x14ac:dyDescent="0.15">
      <c r="L223" s="3"/>
      <c r="M223" s="4"/>
      <c r="N223" s="4"/>
      <c r="O223" s="4"/>
      <c r="P223" s="4"/>
      <c r="Q223" s="4"/>
      <c r="R223" s="4"/>
      <c r="S223" s="4"/>
      <c r="T223" s="4"/>
      <c r="U223" s="4"/>
    </row>
    <row r="224" spans="12:21" x14ac:dyDescent="0.15">
      <c r="L224" s="3"/>
      <c r="M224" s="4"/>
      <c r="N224" s="4"/>
      <c r="O224" s="4"/>
      <c r="P224" s="4"/>
      <c r="Q224" s="4"/>
      <c r="R224" s="4"/>
      <c r="S224" s="4"/>
      <c r="T224" s="4"/>
      <c r="U224" s="4"/>
    </row>
    <row r="225" spans="12:21" x14ac:dyDescent="0.15">
      <c r="L225" s="3"/>
      <c r="M225" s="4"/>
      <c r="N225" s="4"/>
      <c r="O225" s="4"/>
      <c r="P225" s="4"/>
      <c r="Q225" s="4"/>
      <c r="R225" s="4"/>
      <c r="S225" s="4"/>
      <c r="T225" s="4"/>
      <c r="U225" s="4"/>
    </row>
    <row r="226" spans="12:21" x14ac:dyDescent="0.15">
      <c r="L226" s="3"/>
      <c r="M226" s="4"/>
      <c r="N226" s="4"/>
      <c r="O226" s="4"/>
      <c r="P226" s="4"/>
      <c r="Q226" s="4"/>
      <c r="R226" s="4"/>
      <c r="S226" s="4"/>
      <c r="T226" s="4"/>
      <c r="U226" s="4"/>
    </row>
    <row r="227" spans="12:21" x14ac:dyDescent="0.15">
      <c r="L227" s="3"/>
      <c r="M227" s="4"/>
      <c r="N227" s="4"/>
      <c r="O227" s="4"/>
      <c r="P227" s="4"/>
      <c r="Q227" s="4"/>
      <c r="R227" s="4"/>
      <c r="S227" s="4"/>
      <c r="T227" s="4"/>
      <c r="U227" s="4"/>
    </row>
    <row r="228" spans="12:21" x14ac:dyDescent="0.15">
      <c r="L228" s="3"/>
      <c r="M228" s="4"/>
      <c r="N228" s="4"/>
      <c r="O228" s="4"/>
      <c r="P228" s="4"/>
      <c r="Q228" s="4"/>
      <c r="R228" s="4"/>
      <c r="S228" s="4"/>
      <c r="T228" s="4"/>
      <c r="U228" s="4"/>
    </row>
    <row r="229" spans="12:21" x14ac:dyDescent="0.15">
      <c r="L229" s="3"/>
      <c r="M229" s="4"/>
      <c r="N229" s="4"/>
      <c r="O229" s="4"/>
      <c r="P229" s="4"/>
      <c r="Q229" s="4"/>
      <c r="R229" s="4"/>
      <c r="S229" s="4"/>
      <c r="T229" s="4"/>
      <c r="U229" s="4"/>
    </row>
    <row r="230" spans="12:21" x14ac:dyDescent="0.15">
      <c r="L230" s="3"/>
      <c r="M230" s="4"/>
      <c r="N230" s="4"/>
      <c r="O230" s="4"/>
      <c r="P230" s="4"/>
      <c r="Q230" s="4"/>
      <c r="R230" s="4"/>
      <c r="S230" s="4"/>
      <c r="T230" s="4"/>
      <c r="U230" s="4"/>
    </row>
    <row r="231" spans="12:21" x14ac:dyDescent="0.15">
      <c r="L231" s="3"/>
      <c r="M231" s="4"/>
      <c r="N231" s="4"/>
      <c r="O231" s="4"/>
      <c r="P231" s="4"/>
      <c r="Q231" s="4"/>
      <c r="R231" s="4"/>
      <c r="S231" s="4"/>
      <c r="T231" s="4"/>
      <c r="U231" s="4"/>
    </row>
    <row r="232" spans="12:21" x14ac:dyDescent="0.15">
      <c r="L232" s="3"/>
      <c r="M232" s="4"/>
      <c r="N232" s="4"/>
      <c r="O232" s="4"/>
      <c r="P232" s="4"/>
      <c r="Q232" s="4"/>
      <c r="R232" s="4"/>
      <c r="S232" s="4"/>
      <c r="T232" s="4"/>
      <c r="U232" s="4"/>
    </row>
    <row r="233" spans="12:21" x14ac:dyDescent="0.15">
      <c r="L233" s="3"/>
      <c r="M233" s="4"/>
      <c r="N233" s="4"/>
      <c r="O233" s="4"/>
      <c r="P233" s="4"/>
      <c r="Q233" s="4"/>
      <c r="R233" s="4"/>
      <c r="S233" s="4"/>
      <c r="T233" s="4"/>
      <c r="U233" s="4"/>
    </row>
    <row r="234" spans="12:21" x14ac:dyDescent="0.15">
      <c r="L234" s="3"/>
      <c r="M234" s="4"/>
      <c r="N234" s="4"/>
      <c r="O234" s="4"/>
      <c r="P234" s="4"/>
      <c r="Q234" s="4"/>
      <c r="R234" s="4"/>
      <c r="S234" s="4"/>
      <c r="T234" s="4"/>
      <c r="U234" s="4"/>
    </row>
    <row r="235" spans="12:21" x14ac:dyDescent="0.15">
      <c r="L235" s="3"/>
      <c r="M235" s="4"/>
      <c r="N235" s="4"/>
      <c r="O235" s="4"/>
      <c r="P235" s="4"/>
      <c r="Q235" s="4"/>
      <c r="R235" s="4"/>
      <c r="S235" s="4"/>
      <c r="T235" s="4"/>
      <c r="U235" s="4"/>
    </row>
    <row r="236" spans="12:21" x14ac:dyDescent="0.15">
      <c r="L236" s="3"/>
      <c r="M236" s="4"/>
      <c r="N236" s="4"/>
      <c r="O236" s="4"/>
      <c r="P236" s="4"/>
      <c r="Q236" s="4"/>
      <c r="R236" s="4"/>
      <c r="S236" s="4"/>
      <c r="T236" s="4"/>
      <c r="U236" s="4"/>
    </row>
    <row r="237" spans="12:21" x14ac:dyDescent="0.15">
      <c r="L237" s="3"/>
      <c r="M237" s="4"/>
      <c r="N237" s="4"/>
      <c r="O237" s="4"/>
      <c r="P237" s="4"/>
      <c r="Q237" s="4"/>
      <c r="R237" s="4"/>
      <c r="S237" s="4"/>
      <c r="T237" s="4"/>
      <c r="U237" s="4"/>
    </row>
    <row r="238" spans="12:21" x14ac:dyDescent="0.15">
      <c r="L238" s="3"/>
      <c r="M238" s="4"/>
      <c r="N238" s="4"/>
      <c r="O238" s="4"/>
      <c r="P238" s="4"/>
      <c r="Q238" s="4"/>
      <c r="R238" s="4"/>
      <c r="S238" s="4"/>
      <c r="T238" s="4"/>
      <c r="U238" s="4"/>
    </row>
    <row r="239" spans="12:21" x14ac:dyDescent="0.15">
      <c r="L239" s="3"/>
      <c r="M239" s="4"/>
      <c r="N239" s="4"/>
      <c r="O239" s="4"/>
      <c r="P239" s="4"/>
      <c r="Q239" s="4"/>
      <c r="R239" s="4"/>
      <c r="S239" s="4"/>
      <c r="T239" s="4"/>
      <c r="U239" s="4"/>
    </row>
    <row r="240" spans="12:21" x14ac:dyDescent="0.15">
      <c r="L240" s="3"/>
      <c r="M240" s="4"/>
      <c r="N240" s="4"/>
      <c r="O240" s="4"/>
      <c r="P240" s="4"/>
      <c r="Q240" s="4"/>
      <c r="R240" s="4"/>
      <c r="S240" s="4"/>
      <c r="T240" s="4"/>
      <c r="U240" s="4"/>
    </row>
    <row r="241" spans="12:21" x14ac:dyDescent="0.15">
      <c r="L241" s="3"/>
      <c r="M241" s="4"/>
      <c r="N241" s="4"/>
      <c r="O241" s="4"/>
      <c r="P241" s="4"/>
      <c r="Q241" s="4"/>
      <c r="R241" s="4"/>
      <c r="S241" s="4"/>
      <c r="T241" s="4"/>
      <c r="U241" s="4"/>
    </row>
    <row r="242" spans="12:21" x14ac:dyDescent="0.15">
      <c r="L242" s="3"/>
      <c r="M242" s="4"/>
      <c r="N242" s="4"/>
      <c r="O242" s="4"/>
      <c r="P242" s="4"/>
      <c r="Q242" s="4"/>
      <c r="R242" s="4"/>
      <c r="S242" s="4"/>
      <c r="T242" s="4"/>
      <c r="U242" s="4"/>
    </row>
    <row r="243" spans="12:21" x14ac:dyDescent="0.15">
      <c r="L243" s="3"/>
      <c r="M243" s="4"/>
      <c r="N243" s="4"/>
      <c r="O243" s="4"/>
      <c r="P243" s="4"/>
      <c r="Q243" s="4"/>
      <c r="R243" s="4"/>
      <c r="S243" s="4"/>
      <c r="T243" s="4"/>
      <c r="U243" s="4"/>
    </row>
    <row r="244" spans="12:21" x14ac:dyDescent="0.15">
      <c r="L244" s="3"/>
      <c r="M244" s="4"/>
      <c r="N244" s="4"/>
      <c r="O244" s="4"/>
      <c r="P244" s="4"/>
      <c r="Q244" s="4"/>
      <c r="R244" s="4"/>
      <c r="S244" s="4"/>
      <c r="T244" s="4"/>
      <c r="U244" s="4"/>
    </row>
    <row r="245" spans="12:21" x14ac:dyDescent="0.15">
      <c r="L245" s="3"/>
      <c r="M245" s="4"/>
      <c r="N245" s="4"/>
      <c r="O245" s="4"/>
      <c r="P245" s="4"/>
      <c r="Q245" s="4"/>
      <c r="R245" s="4"/>
      <c r="S245" s="4"/>
      <c r="T245" s="4"/>
      <c r="U245" s="4"/>
    </row>
    <row r="246" spans="12:21" x14ac:dyDescent="0.15">
      <c r="L246" s="3"/>
      <c r="M246" s="4"/>
      <c r="N246" s="4"/>
      <c r="O246" s="4"/>
      <c r="P246" s="4"/>
      <c r="Q246" s="4"/>
      <c r="R246" s="4"/>
      <c r="S246" s="4"/>
      <c r="T246" s="4"/>
      <c r="U246" s="4"/>
    </row>
    <row r="247" spans="12:21" x14ac:dyDescent="0.15">
      <c r="L247" s="3"/>
      <c r="M247" s="4"/>
      <c r="N247" s="4"/>
      <c r="O247" s="4"/>
      <c r="P247" s="4"/>
      <c r="Q247" s="4"/>
      <c r="R247" s="4"/>
      <c r="S247" s="4"/>
      <c r="T247" s="4"/>
      <c r="U247" s="4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pane xSplit="2" topLeftCell="C1" activePane="topRight" state="frozen"/>
      <selection pane="topRight" activeCell="L19" sqref="L19"/>
    </sheetView>
  </sheetViews>
  <sheetFormatPr defaultRowHeight="13.5" x14ac:dyDescent="0.15"/>
  <cols>
    <col min="3" max="3" width="8.875" style="17" customWidth="1"/>
    <col min="4" max="23" width="9" style="17"/>
  </cols>
  <sheetData>
    <row r="1" spans="1:23" x14ac:dyDescent="0.15">
      <c r="A1" s="15" t="s">
        <v>68</v>
      </c>
      <c r="B1" s="15" t="s">
        <v>67</v>
      </c>
      <c r="C1" s="18">
        <v>42697</v>
      </c>
      <c r="D1" s="18">
        <v>42698</v>
      </c>
      <c r="E1" s="18">
        <v>42699</v>
      </c>
      <c r="F1" s="18">
        <v>42700</v>
      </c>
      <c r="G1" s="18">
        <v>42701</v>
      </c>
      <c r="H1" s="18">
        <v>42702</v>
      </c>
      <c r="I1" s="18">
        <v>42703</v>
      </c>
      <c r="J1" s="18">
        <v>42704</v>
      </c>
      <c r="K1" s="18">
        <v>42705</v>
      </c>
      <c r="L1" s="18">
        <v>42706</v>
      </c>
      <c r="M1" s="18">
        <v>42707</v>
      </c>
      <c r="N1" s="18">
        <v>42708</v>
      </c>
      <c r="O1" s="18">
        <v>42709</v>
      </c>
      <c r="P1" s="18">
        <v>42710</v>
      </c>
      <c r="Q1" s="18">
        <v>42711</v>
      </c>
      <c r="R1" s="18">
        <v>42712</v>
      </c>
      <c r="S1" s="18">
        <v>42713</v>
      </c>
      <c r="T1" s="18">
        <v>42714</v>
      </c>
      <c r="U1" s="18">
        <v>42715</v>
      </c>
      <c r="V1" s="18">
        <v>42716</v>
      </c>
      <c r="W1" s="18">
        <v>42717</v>
      </c>
    </row>
    <row r="2" spans="1:23" x14ac:dyDescent="0.15">
      <c r="A2" s="14" t="str">
        <f>"880301"</f>
        <v>880301</v>
      </c>
      <c r="B2" s="16" t="s">
        <v>66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3" x14ac:dyDescent="0.15">
      <c r="A3" s="14" t="str">
        <f>"880305"</f>
        <v>880305</v>
      </c>
      <c r="B3" s="16" t="s">
        <v>65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x14ac:dyDescent="0.15">
      <c r="A4" s="14" t="str">
        <f>"880310"</f>
        <v>880310</v>
      </c>
      <c r="B4" s="16" t="s">
        <v>64</v>
      </c>
      <c r="C4" s="14"/>
      <c r="D4" s="14"/>
      <c r="E4" s="14"/>
      <c r="F4" s="14"/>
      <c r="G4" s="14"/>
      <c r="H4" s="14"/>
      <c r="I4" s="14"/>
      <c r="J4" s="14"/>
      <c r="K4" s="22">
        <v>2.2000000000000002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x14ac:dyDescent="0.15">
      <c r="A5" s="14" t="str">
        <f>"880318"</f>
        <v>880318</v>
      </c>
      <c r="B5" s="16" t="s">
        <v>63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x14ac:dyDescent="0.15">
      <c r="A6" s="14" t="str">
        <f>"880324"</f>
        <v>880324</v>
      </c>
      <c r="B6" s="16" t="s">
        <v>62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15">
      <c r="A7" s="14" t="str">
        <f>"880330"</f>
        <v>880330</v>
      </c>
      <c r="B7" s="16" t="s">
        <v>61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15">
      <c r="A8" s="14" t="str">
        <f>"880335"</f>
        <v>880335</v>
      </c>
      <c r="B8" s="16" t="s">
        <v>60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15">
      <c r="A9" s="14" t="str">
        <f>"880344"</f>
        <v>880344</v>
      </c>
      <c r="B9" s="16" t="s">
        <v>59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15">
      <c r="A10" s="14" t="str">
        <f>"880350"</f>
        <v>880350</v>
      </c>
      <c r="B10" s="16" t="s">
        <v>58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15">
      <c r="A11" s="14" t="str">
        <f>"880351"</f>
        <v>880351</v>
      </c>
      <c r="B11" s="16" t="s">
        <v>57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15">
      <c r="A12" s="14" t="str">
        <f>"880355"</f>
        <v>880355</v>
      </c>
      <c r="B12" s="16" t="s">
        <v>56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15">
      <c r="A13" s="14" t="str">
        <f>"880360"</f>
        <v>880360</v>
      </c>
      <c r="B13" s="16" t="s">
        <v>55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x14ac:dyDescent="0.15">
      <c r="A14" s="14" t="str">
        <f>"880367"</f>
        <v>880367</v>
      </c>
      <c r="B14" s="16" t="s">
        <v>54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x14ac:dyDescent="0.15">
      <c r="A15" s="14" t="str">
        <f>"880372"</f>
        <v>880372</v>
      </c>
      <c r="B15" s="16" t="s">
        <v>53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x14ac:dyDescent="0.15">
      <c r="A16" s="14" t="str">
        <f>"880380"</f>
        <v>880380</v>
      </c>
      <c r="B16" s="16" t="s">
        <v>52</v>
      </c>
      <c r="C16" s="23">
        <v>1.19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x14ac:dyDescent="0.15">
      <c r="A17" s="14" t="str">
        <f>"880387"</f>
        <v>880387</v>
      </c>
      <c r="B17" s="16" t="s">
        <v>51</v>
      </c>
      <c r="C17" s="20">
        <v>2.75</v>
      </c>
      <c r="D17" s="20">
        <v>1.85</v>
      </c>
      <c r="E17" s="14"/>
      <c r="F17" s="14"/>
      <c r="G17" s="14"/>
      <c r="H17" s="14"/>
      <c r="I17" s="14"/>
      <c r="J17" s="14"/>
      <c r="K17" s="23">
        <v>2.38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x14ac:dyDescent="0.15">
      <c r="A18" s="14" t="str">
        <f>"880390"</f>
        <v>880390</v>
      </c>
      <c r="B18" s="16" t="s">
        <v>50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x14ac:dyDescent="0.15">
      <c r="A19" s="14" t="str">
        <f>"880398"</f>
        <v>880398</v>
      </c>
      <c r="B19" s="16" t="s">
        <v>49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x14ac:dyDescent="0.15">
      <c r="A20" s="14" t="str">
        <f>"880399"</f>
        <v>880399</v>
      </c>
      <c r="B20" s="16" t="s">
        <v>48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x14ac:dyDescent="0.15">
      <c r="A21" s="14" t="str">
        <f>"880400"</f>
        <v>880400</v>
      </c>
      <c r="B21" s="16" t="s">
        <v>47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x14ac:dyDescent="0.15">
      <c r="A22" s="14" t="str">
        <f>"880406"</f>
        <v>880406</v>
      </c>
      <c r="B22" s="16" t="s">
        <v>46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x14ac:dyDescent="0.15">
      <c r="A23" s="14" t="str">
        <f>"880414"</f>
        <v>880414</v>
      </c>
      <c r="B23" s="16" t="s">
        <v>45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x14ac:dyDescent="0.15">
      <c r="A24" s="14" t="str">
        <f>"880418"</f>
        <v>880418</v>
      </c>
      <c r="B24" s="16" t="s">
        <v>44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 x14ac:dyDescent="0.15">
      <c r="A25" s="14" t="str">
        <f>"880421"</f>
        <v>880421</v>
      </c>
      <c r="B25" s="16" t="s">
        <v>43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x14ac:dyDescent="0.15">
      <c r="A26" s="14" t="str">
        <f>"880422"</f>
        <v>880422</v>
      </c>
      <c r="B26" s="16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x14ac:dyDescent="0.15">
      <c r="A27" s="14" t="str">
        <f>"880423"</f>
        <v>880423</v>
      </c>
      <c r="B27" s="16" t="s">
        <v>41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x14ac:dyDescent="0.15">
      <c r="A28" s="14" t="str">
        <f>"880424"</f>
        <v>880424</v>
      </c>
      <c r="B28" s="16" t="s">
        <v>40</v>
      </c>
      <c r="C28" s="14"/>
      <c r="D28" s="14"/>
      <c r="E28" s="14"/>
      <c r="F28" s="14"/>
      <c r="G28" s="14"/>
      <c r="H28" s="14"/>
      <c r="I28" s="14"/>
      <c r="J28" s="14"/>
      <c r="K28" s="21">
        <v>2.06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x14ac:dyDescent="0.15">
      <c r="A29" s="14" t="str">
        <f>"880430"</f>
        <v>880430</v>
      </c>
      <c r="B29" s="16" t="s">
        <v>39</v>
      </c>
      <c r="C29" s="19">
        <v>1.3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x14ac:dyDescent="0.15">
      <c r="A30" s="14" t="str">
        <f>"880431"</f>
        <v>880431</v>
      </c>
      <c r="B30" s="16" t="s">
        <v>38</v>
      </c>
      <c r="C30" s="14"/>
      <c r="D30" s="14"/>
      <c r="E30" s="14"/>
      <c r="F30" s="14"/>
      <c r="G30" s="14"/>
      <c r="H30" s="14"/>
      <c r="I30" s="14"/>
      <c r="J30" s="14"/>
      <c r="K30" s="19">
        <v>4.37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x14ac:dyDescent="0.15">
      <c r="A31" s="14" t="str">
        <f>"880432"</f>
        <v>880432</v>
      </c>
      <c r="B31" s="16" t="s">
        <v>37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x14ac:dyDescent="0.15">
      <c r="A32" s="14" t="str">
        <f>"880437"</f>
        <v>880437</v>
      </c>
      <c r="B32" s="16" t="s">
        <v>36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x14ac:dyDescent="0.15">
      <c r="A33" s="14" t="str">
        <f>"880440"</f>
        <v>880440</v>
      </c>
      <c r="B33" s="16" t="s">
        <v>35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x14ac:dyDescent="0.15">
      <c r="A34" s="14" t="str">
        <f>"880446"</f>
        <v>880446</v>
      </c>
      <c r="B34" s="16" t="s">
        <v>34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x14ac:dyDescent="0.15">
      <c r="A35" s="14" t="str">
        <f>"880447"</f>
        <v>880447</v>
      </c>
      <c r="B35" s="16" t="s">
        <v>33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x14ac:dyDescent="0.15">
      <c r="A36" s="14" t="str">
        <f>"880448"</f>
        <v>880448</v>
      </c>
      <c r="B36" s="16" t="s">
        <v>32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x14ac:dyDescent="0.15">
      <c r="A37" s="14" t="str">
        <f>"880452"</f>
        <v>880452</v>
      </c>
      <c r="B37" s="16" t="s">
        <v>31</v>
      </c>
      <c r="C37" s="14"/>
      <c r="D37" s="14"/>
      <c r="E37" s="14"/>
      <c r="F37" s="14"/>
      <c r="G37" s="14"/>
      <c r="H37" s="14"/>
      <c r="I37" s="14"/>
      <c r="J37" s="14"/>
      <c r="K37" s="20">
        <v>5.62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x14ac:dyDescent="0.15">
      <c r="A38" s="14" t="str">
        <f>"880453"</f>
        <v>880453</v>
      </c>
      <c r="B38" s="16" t="s">
        <v>30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15">
      <c r="A39" s="14" t="str">
        <f>"880454"</f>
        <v>880454</v>
      </c>
      <c r="B39" s="16" t="s">
        <v>29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x14ac:dyDescent="0.15">
      <c r="A40" s="14" t="str">
        <f>"880455"</f>
        <v>880455</v>
      </c>
      <c r="B40" s="16" t="s">
        <v>28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15">
      <c r="A41" s="14" t="str">
        <f>"880456"</f>
        <v>880456</v>
      </c>
      <c r="B41" s="16" t="s">
        <v>27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x14ac:dyDescent="0.15">
      <c r="A42" s="14" t="str">
        <f>"880459"</f>
        <v>880459</v>
      </c>
      <c r="B42" s="16" t="s">
        <v>26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x14ac:dyDescent="0.15">
      <c r="A43" s="14" t="str">
        <f>"880464"</f>
        <v>880464</v>
      </c>
      <c r="B43" s="16" t="s">
        <v>25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x14ac:dyDescent="0.15">
      <c r="A44" s="14" t="str">
        <f>"880465"</f>
        <v>880465</v>
      </c>
      <c r="B44" s="16" t="s">
        <v>24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x14ac:dyDescent="0.15">
      <c r="A45" s="14" t="str">
        <f>"880471"</f>
        <v>880471</v>
      </c>
      <c r="B45" s="16" t="s">
        <v>23</v>
      </c>
      <c r="C45" s="22">
        <v>1.1399999999999999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x14ac:dyDescent="0.15">
      <c r="A46" s="14" t="str">
        <f>"880472"</f>
        <v>880472</v>
      </c>
      <c r="B46" s="16" t="s">
        <v>22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x14ac:dyDescent="0.15">
      <c r="A47" s="14" t="str">
        <f>"880473"</f>
        <v>880473</v>
      </c>
      <c r="B47" s="16" t="s">
        <v>21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x14ac:dyDescent="0.15">
      <c r="A48" s="14" t="str">
        <f>"880474"</f>
        <v>880474</v>
      </c>
      <c r="B48" s="16" t="s">
        <v>20</v>
      </c>
      <c r="D48" s="19">
        <v>1.6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x14ac:dyDescent="0.15">
      <c r="A49" s="14" t="str">
        <f>"880476"</f>
        <v>880476</v>
      </c>
      <c r="B49" s="16" t="s">
        <v>19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x14ac:dyDescent="0.15">
      <c r="A50" s="14" t="str">
        <f>"880482"</f>
        <v>880482</v>
      </c>
      <c r="B50" s="16" t="s">
        <v>18</v>
      </c>
      <c r="C50" s="21">
        <v>0.79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x14ac:dyDescent="0.15">
      <c r="A51" s="14" t="str">
        <f>"880489"</f>
        <v>880489</v>
      </c>
      <c r="B51" s="16" t="s">
        <v>17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x14ac:dyDescent="0.15">
      <c r="A52" s="14" t="str">
        <f>"880490"</f>
        <v>880490</v>
      </c>
      <c r="B52" s="16" t="s">
        <v>16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x14ac:dyDescent="0.15">
      <c r="A53" s="14" t="str">
        <f>"880491"</f>
        <v>880491</v>
      </c>
      <c r="B53" s="16" t="s">
        <v>15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x14ac:dyDescent="0.15">
      <c r="A54" s="14" t="str">
        <f>"880492"</f>
        <v>880492</v>
      </c>
      <c r="B54" s="16" t="s">
        <v>14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x14ac:dyDescent="0.15">
      <c r="A55" s="14" t="str">
        <f>"880493"</f>
        <v>880493</v>
      </c>
      <c r="B55" s="16" t="s">
        <v>13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x14ac:dyDescent="0.15">
      <c r="A56" s="14" t="str">
        <f>"880494"</f>
        <v>880494</v>
      </c>
      <c r="B56" s="16" t="s">
        <v>12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x14ac:dyDescent="0.15">
      <c r="A57" s="14" t="str">
        <f>"880497"</f>
        <v>880497</v>
      </c>
      <c r="B57" s="16" t="s">
        <v>11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opLeftCell="A4" workbookViewId="0">
      <pane xSplit="2" topLeftCell="C1" activePane="topRight" state="frozen"/>
      <selection pane="topRight" activeCell="M37" sqref="M37"/>
    </sheetView>
  </sheetViews>
  <sheetFormatPr defaultRowHeight="13.5" x14ac:dyDescent="0.15"/>
  <cols>
    <col min="3" max="3" width="8.875" style="17" customWidth="1"/>
    <col min="4" max="23" width="9" style="17"/>
  </cols>
  <sheetData>
    <row r="1" spans="1:23" x14ac:dyDescent="0.15">
      <c r="A1" s="15" t="s">
        <v>68</v>
      </c>
      <c r="B1" s="15" t="s">
        <v>67</v>
      </c>
      <c r="C1" s="18">
        <v>42697</v>
      </c>
      <c r="D1" s="18">
        <v>42698</v>
      </c>
      <c r="E1" s="18">
        <v>42699</v>
      </c>
      <c r="F1" s="18">
        <v>42700</v>
      </c>
      <c r="G1" s="18">
        <v>42701</v>
      </c>
      <c r="H1" s="18">
        <v>42702</v>
      </c>
      <c r="I1" s="18">
        <v>42703</v>
      </c>
      <c r="J1" s="18">
        <v>42704</v>
      </c>
      <c r="K1" s="18">
        <v>42705</v>
      </c>
      <c r="L1" s="18">
        <v>42706</v>
      </c>
      <c r="M1" s="18">
        <v>42707</v>
      </c>
      <c r="N1" s="18">
        <v>42708</v>
      </c>
      <c r="O1" s="18">
        <v>42709</v>
      </c>
      <c r="P1" s="18">
        <v>42710</v>
      </c>
      <c r="Q1" s="18">
        <v>42711</v>
      </c>
      <c r="R1" s="18">
        <v>42712</v>
      </c>
      <c r="S1" s="18">
        <v>42713</v>
      </c>
      <c r="T1" s="18">
        <v>42714</v>
      </c>
      <c r="U1" s="18">
        <v>42715</v>
      </c>
      <c r="V1" s="18">
        <v>42716</v>
      </c>
      <c r="W1" s="18">
        <v>42717</v>
      </c>
    </row>
    <row r="2" spans="1:23" x14ac:dyDescent="0.15">
      <c r="A2" s="14" t="str">
        <f>"880301"</f>
        <v>880301</v>
      </c>
      <c r="B2" s="16" t="s">
        <v>66</v>
      </c>
      <c r="C2" s="22">
        <v>-1.94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3" x14ac:dyDescent="0.15">
      <c r="A3" s="14" t="str">
        <f>"880305"</f>
        <v>880305</v>
      </c>
      <c r="B3" s="16" t="s">
        <v>65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x14ac:dyDescent="0.15">
      <c r="A4" s="14" t="str">
        <f>"880310"</f>
        <v>880310</v>
      </c>
      <c r="B4" s="16" t="s">
        <v>64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x14ac:dyDescent="0.15">
      <c r="A5" s="14" t="str">
        <f>"880318"</f>
        <v>880318</v>
      </c>
      <c r="B5" s="16" t="s">
        <v>63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x14ac:dyDescent="0.15">
      <c r="A6" s="14" t="str">
        <f>"880324"</f>
        <v>880324</v>
      </c>
      <c r="B6" s="16" t="s">
        <v>62</v>
      </c>
      <c r="C6" s="20">
        <v>-1.21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15">
      <c r="A7" s="14" t="str">
        <f>"880330"</f>
        <v>880330</v>
      </c>
      <c r="B7" s="16" t="s">
        <v>61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15">
      <c r="A8" s="14" t="str">
        <f>"880335"</f>
        <v>880335</v>
      </c>
      <c r="B8" s="16" t="s">
        <v>60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15">
      <c r="A9" s="14" t="str">
        <f>"880344"</f>
        <v>880344</v>
      </c>
      <c r="B9" s="16" t="s">
        <v>59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15">
      <c r="A10" s="14" t="str">
        <f>"880350"</f>
        <v>880350</v>
      </c>
      <c r="B10" s="16" t="s">
        <v>58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15">
      <c r="A11" s="14" t="str">
        <f>"880351"</f>
        <v>880351</v>
      </c>
      <c r="B11" s="16" t="s">
        <v>57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15">
      <c r="A12" s="14" t="str">
        <f>"880355"</f>
        <v>880355</v>
      </c>
      <c r="B12" s="16" t="s">
        <v>56</v>
      </c>
      <c r="C12" s="14"/>
      <c r="D12" s="14"/>
      <c r="E12" s="14"/>
      <c r="F12" s="14"/>
      <c r="G12" s="14"/>
      <c r="H12" s="14"/>
      <c r="I12" s="14"/>
      <c r="J12" s="14"/>
      <c r="K12" s="19">
        <v>-0.14000000000000001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15">
      <c r="A13" s="14" t="str">
        <f>"880360"</f>
        <v>880360</v>
      </c>
      <c r="B13" s="16" t="s">
        <v>55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x14ac:dyDescent="0.15">
      <c r="A14" s="14" t="str">
        <f>"880367"</f>
        <v>880367</v>
      </c>
      <c r="B14" s="16" t="s">
        <v>54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x14ac:dyDescent="0.15">
      <c r="A15" s="14" t="str">
        <f>"880372"</f>
        <v>880372</v>
      </c>
      <c r="B15" s="16" t="s">
        <v>53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x14ac:dyDescent="0.15">
      <c r="A16" s="14" t="str">
        <f>"880380"</f>
        <v>880380</v>
      </c>
      <c r="B16" s="16" t="s">
        <v>52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x14ac:dyDescent="0.15">
      <c r="A17" s="14" t="str">
        <f>"880387"</f>
        <v>880387</v>
      </c>
      <c r="B17" s="16" t="s">
        <v>51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x14ac:dyDescent="0.15">
      <c r="A18" s="14" t="str">
        <f>"880390"</f>
        <v>880390</v>
      </c>
      <c r="B18" s="16" t="s">
        <v>50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x14ac:dyDescent="0.15">
      <c r="A19" s="14" t="str">
        <f>"880398"</f>
        <v>880398</v>
      </c>
      <c r="B19" s="16" t="s">
        <v>49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x14ac:dyDescent="0.15">
      <c r="A20" s="14" t="str">
        <f>"880399"</f>
        <v>880399</v>
      </c>
      <c r="B20" s="16" t="s">
        <v>48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x14ac:dyDescent="0.15">
      <c r="A21" s="14" t="str">
        <f>"880400"</f>
        <v>880400</v>
      </c>
      <c r="B21" s="16" t="s">
        <v>47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x14ac:dyDescent="0.15">
      <c r="A22" s="14" t="str">
        <f>"880406"</f>
        <v>880406</v>
      </c>
      <c r="B22" s="16" t="s">
        <v>46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x14ac:dyDescent="0.15">
      <c r="A23" s="14" t="str">
        <f>"880414"</f>
        <v>880414</v>
      </c>
      <c r="B23" s="16" t="s">
        <v>45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x14ac:dyDescent="0.15">
      <c r="A24" s="14" t="str">
        <f>"880418"</f>
        <v>880418</v>
      </c>
      <c r="B24" s="16" t="s">
        <v>44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 x14ac:dyDescent="0.15">
      <c r="A25" s="14" t="str">
        <f>"880421"</f>
        <v>880421</v>
      </c>
      <c r="B25" s="16" t="s">
        <v>43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x14ac:dyDescent="0.15">
      <c r="A26" s="14" t="str">
        <f>"880422"</f>
        <v>880422</v>
      </c>
      <c r="B26" s="16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x14ac:dyDescent="0.15">
      <c r="A27" s="14" t="str">
        <f>"880423"</f>
        <v>880423</v>
      </c>
      <c r="B27" s="16" t="s">
        <v>41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x14ac:dyDescent="0.15">
      <c r="A28" s="14" t="str">
        <f>"880424"</f>
        <v>880424</v>
      </c>
      <c r="B28" s="16" t="s">
        <v>40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x14ac:dyDescent="0.15">
      <c r="A29" s="14" t="str">
        <f>"880430"</f>
        <v>880430</v>
      </c>
      <c r="B29" s="16" t="s">
        <v>39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x14ac:dyDescent="0.15">
      <c r="A30" s="14" t="str">
        <f>"880431"</f>
        <v>880431</v>
      </c>
      <c r="B30" s="16" t="s">
        <v>38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x14ac:dyDescent="0.15">
      <c r="A31" s="14" t="str">
        <f>"880432"</f>
        <v>880432</v>
      </c>
      <c r="B31" s="16" t="s">
        <v>37</v>
      </c>
      <c r="C31" s="14"/>
      <c r="D31" s="14"/>
      <c r="E31" s="14"/>
      <c r="F31" s="14"/>
      <c r="G31" s="14"/>
      <c r="H31" s="14"/>
      <c r="I31" s="14"/>
      <c r="J31" s="14"/>
      <c r="K31" s="21">
        <v>-2.0499999999999998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x14ac:dyDescent="0.15">
      <c r="A32" s="14" t="str">
        <f>"880437"</f>
        <v>880437</v>
      </c>
      <c r="B32" s="16" t="s">
        <v>36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x14ac:dyDescent="0.15">
      <c r="A33" s="14" t="str">
        <f>"880440"</f>
        <v>880440</v>
      </c>
      <c r="B33" s="16" t="s">
        <v>35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x14ac:dyDescent="0.15">
      <c r="A34" s="14" t="str">
        <f>"880446"</f>
        <v>880446</v>
      </c>
      <c r="B34" s="16" t="s">
        <v>34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x14ac:dyDescent="0.15">
      <c r="A35" s="14" t="str">
        <f>"880447"</f>
        <v>880447</v>
      </c>
      <c r="B35" s="16" t="s">
        <v>33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x14ac:dyDescent="0.15">
      <c r="A36" s="14" t="str">
        <f>"880448"</f>
        <v>880448</v>
      </c>
      <c r="B36" s="16" t="s">
        <v>32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x14ac:dyDescent="0.15">
      <c r="A37" s="14" t="str">
        <f>"880452"</f>
        <v>880452</v>
      </c>
      <c r="B37" s="16" t="s">
        <v>31</v>
      </c>
      <c r="C37" s="21">
        <v>-2.13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x14ac:dyDescent="0.15">
      <c r="A38" s="14" t="str">
        <f>"880453"</f>
        <v>880453</v>
      </c>
      <c r="B38" s="16" t="s">
        <v>30</v>
      </c>
      <c r="C38" s="23">
        <v>-1.43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15">
      <c r="A39" s="14" t="str">
        <f>"880454"</f>
        <v>880454</v>
      </c>
      <c r="B39" s="16" t="s">
        <v>29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x14ac:dyDescent="0.15">
      <c r="A40" s="14" t="str">
        <f>"880455"</f>
        <v>880455</v>
      </c>
      <c r="B40" s="16" t="s">
        <v>28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15">
      <c r="A41" s="14" t="str">
        <f>"880456"</f>
        <v>880456</v>
      </c>
      <c r="B41" s="16" t="s">
        <v>27</v>
      </c>
      <c r="C41" s="14"/>
      <c r="D41" s="14"/>
      <c r="E41" s="14"/>
      <c r="F41" s="14"/>
      <c r="G41" s="14"/>
      <c r="H41" s="14"/>
      <c r="I41" s="14"/>
      <c r="J41" s="14"/>
      <c r="K41" s="20">
        <v>-0.13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x14ac:dyDescent="0.15">
      <c r="A42" s="14" t="str">
        <f>"880459"</f>
        <v>880459</v>
      </c>
      <c r="B42" s="16" t="s">
        <v>26</v>
      </c>
      <c r="C42" s="19">
        <v>-1.24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x14ac:dyDescent="0.15">
      <c r="A43" s="14" t="str">
        <f>"880464"</f>
        <v>880464</v>
      </c>
      <c r="B43" s="16" t="s">
        <v>25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x14ac:dyDescent="0.15">
      <c r="A44" s="14" t="str">
        <f>"880465"</f>
        <v>880465</v>
      </c>
      <c r="B44" s="16" t="s">
        <v>24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x14ac:dyDescent="0.15">
      <c r="A45" s="14" t="str">
        <f>"880471"</f>
        <v>880471</v>
      </c>
      <c r="B45" s="16" t="s">
        <v>23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x14ac:dyDescent="0.15">
      <c r="A46" s="14" t="str">
        <f>"880472"</f>
        <v>880472</v>
      </c>
      <c r="B46" s="16" t="s">
        <v>22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x14ac:dyDescent="0.15">
      <c r="A47" s="14" t="str">
        <f>"880473"</f>
        <v>880473</v>
      </c>
      <c r="B47" s="16" t="s">
        <v>21</v>
      </c>
      <c r="C47" s="14"/>
      <c r="D47" s="14"/>
      <c r="E47" s="14"/>
      <c r="F47" s="14"/>
      <c r="G47" s="14"/>
      <c r="H47" s="14"/>
      <c r="I47" s="14"/>
      <c r="J47" s="14"/>
      <c r="K47" s="22">
        <v>-0.53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x14ac:dyDescent="0.15">
      <c r="A48" s="14" t="str">
        <f>"880474"</f>
        <v>880474</v>
      </c>
      <c r="B48" s="16" t="s">
        <v>20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x14ac:dyDescent="0.15">
      <c r="A49" s="14" t="str">
        <f>"880476"</f>
        <v>880476</v>
      </c>
      <c r="B49" s="16" t="s">
        <v>19</v>
      </c>
      <c r="C49" s="14"/>
      <c r="D49" s="14"/>
      <c r="E49" s="14"/>
      <c r="F49" s="14"/>
      <c r="G49" s="14"/>
      <c r="H49" s="14"/>
      <c r="I49" s="14"/>
      <c r="J49" s="14"/>
      <c r="K49" s="23">
        <v>-0.19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x14ac:dyDescent="0.15">
      <c r="A50" s="14" t="str">
        <f>"880482"</f>
        <v>880482</v>
      </c>
      <c r="B50" s="16" t="s">
        <v>18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x14ac:dyDescent="0.15">
      <c r="A51" s="14" t="str">
        <f>"880489"</f>
        <v>880489</v>
      </c>
      <c r="B51" s="16" t="s">
        <v>17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x14ac:dyDescent="0.15">
      <c r="A52" s="14" t="str">
        <f>"880490"</f>
        <v>880490</v>
      </c>
      <c r="B52" s="16" t="s">
        <v>16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x14ac:dyDescent="0.15">
      <c r="A53" s="14" t="str">
        <f>"880491"</f>
        <v>880491</v>
      </c>
      <c r="B53" s="16" t="s">
        <v>15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x14ac:dyDescent="0.15">
      <c r="A54" s="14" t="str">
        <f>"880492"</f>
        <v>880492</v>
      </c>
      <c r="B54" s="16" t="s">
        <v>14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x14ac:dyDescent="0.15">
      <c r="A55" s="14" t="str">
        <f>"880493"</f>
        <v>880493</v>
      </c>
      <c r="B55" s="16" t="s">
        <v>13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x14ac:dyDescent="0.15">
      <c r="A56" s="14" t="str">
        <f>"880494"</f>
        <v>880494</v>
      </c>
      <c r="B56" s="16" t="s">
        <v>12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x14ac:dyDescent="0.15">
      <c r="A57" s="14" t="str">
        <f>"880497"</f>
        <v>880497</v>
      </c>
      <c r="B57" s="16" t="s">
        <v>11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趋势</vt:lpstr>
      <vt:lpstr>行业前五</vt:lpstr>
      <vt:lpstr>行业后五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2016-10-10T14:10:56Z</dcterms:created>
  <dcterms:modified xsi:type="dcterms:W3CDTF">2016-12-30T00:05:08Z</dcterms:modified>
</cp:coreProperties>
</file>