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7795" windowHeight="12990" tabRatio="505" activeTab="1"/>
  </bookViews>
  <sheets>
    <sheet name="趋势" sheetId="1" r:id="rId1"/>
    <sheet name="涨幅" sheetId="9" r:id="rId2"/>
    <sheet name="行业前五" sheetId="2" r:id="rId3"/>
    <sheet name="行业后五" sheetId="5" r:id="rId4"/>
    <sheet name="沪" sheetId="6" r:id="rId5"/>
    <sheet name="深" sheetId="8" r:id="rId6"/>
  </sheets>
  <calcPr calcId="145621"/>
</workbook>
</file>

<file path=xl/calcChain.xml><?xml version="1.0" encoding="utf-8"?>
<calcChain xmlns="http://schemas.openxmlformats.org/spreadsheetml/2006/main">
  <c r="L2" i="9" l="1"/>
  <c r="M2" i="9"/>
  <c r="N2" i="9"/>
  <c r="O2" i="9"/>
  <c r="P2" i="9"/>
  <c r="Q2" i="9"/>
  <c r="R2" i="9"/>
  <c r="S2" i="9"/>
  <c r="T2" i="9"/>
  <c r="U2" i="9"/>
  <c r="N53" i="1" l="1"/>
  <c r="O53" i="1"/>
  <c r="P53" i="1"/>
  <c r="Q53" i="1"/>
  <c r="R53" i="1"/>
  <c r="L53" i="1"/>
  <c r="M53" i="1"/>
  <c r="S53" i="1"/>
  <c r="T53" i="1"/>
  <c r="U53" i="1"/>
  <c r="L52" i="1" l="1"/>
  <c r="M52" i="1"/>
  <c r="N52" i="1"/>
  <c r="O52" i="1"/>
  <c r="P52" i="1"/>
  <c r="Q52" i="1"/>
  <c r="R52" i="1"/>
  <c r="S52" i="1"/>
  <c r="T52" i="1"/>
  <c r="U52" i="1"/>
  <c r="L51" i="1" l="1"/>
  <c r="M51" i="1"/>
  <c r="N51" i="1"/>
  <c r="O51" i="1"/>
  <c r="P51" i="1"/>
  <c r="Q51" i="1"/>
  <c r="R51" i="1"/>
  <c r="S51" i="1"/>
  <c r="T51" i="1"/>
  <c r="U51" i="1"/>
  <c r="L50" i="1" l="1"/>
  <c r="M50" i="1"/>
  <c r="N50" i="1"/>
  <c r="O50" i="1"/>
  <c r="P50" i="1"/>
  <c r="Q50" i="1"/>
  <c r="R50" i="1"/>
  <c r="S50" i="1"/>
  <c r="T50" i="1"/>
  <c r="U50" i="1"/>
  <c r="L49" i="1" l="1"/>
  <c r="M49" i="1"/>
  <c r="N49" i="1"/>
  <c r="O49" i="1"/>
  <c r="P49" i="1"/>
  <c r="Q49" i="1"/>
  <c r="R49" i="1"/>
  <c r="S49" i="1"/>
  <c r="T49" i="1"/>
  <c r="U49" i="1"/>
  <c r="L48" i="1" l="1"/>
  <c r="M48" i="1"/>
  <c r="N48" i="1"/>
  <c r="O48" i="1"/>
  <c r="P48" i="1"/>
  <c r="Q48" i="1"/>
  <c r="R48" i="1"/>
  <c r="S48" i="1"/>
  <c r="T48" i="1"/>
  <c r="U48" i="1"/>
  <c r="L47" i="1" l="1"/>
  <c r="M47" i="1"/>
  <c r="N47" i="1"/>
  <c r="O47" i="1"/>
  <c r="P47" i="1"/>
  <c r="Q47" i="1"/>
  <c r="R47" i="1"/>
  <c r="S47" i="1"/>
  <c r="T47" i="1"/>
  <c r="U47" i="1"/>
  <c r="L46" i="1" l="1"/>
  <c r="M46" i="1"/>
  <c r="N46" i="1"/>
  <c r="O46" i="1"/>
  <c r="P46" i="1"/>
  <c r="Q46" i="1"/>
  <c r="R46" i="1"/>
  <c r="S46" i="1"/>
  <c r="T46" i="1"/>
  <c r="U46" i="1"/>
  <c r="L45" i="1" l="1"/>
  <c r="M45" i="1"/>
  <c r="N45" i="1"/>
  <c r="O45" i="1"/>
  <c r="P45" i="1"/>
  <c r="Q45" i="1"/>
  <c r="R45" i="1"/>
  <c r="S45" i="1"/>
  <c r="T45" i="1"/>
  <c r="U45" i="1"/>
  <c r="L44" i="1" l="1"/>
  <c r="M44" i="1"/>
  <c r="N44" i="1"/>
  <c r="O44" i="1"/>
  <c r="P44" i="1"/>
  <c r="Q44" i="1"/>
  <c r="R44" i="1"/>
  <c r="S44" i="1"/>
  <c r="T44" i="1"/>
  <c r="U44" i="1"/>
  <c r="L43" i="1" l="1"/>
  <c r="M43" i="1"/>
  <c r="N43" i="1"/>
  <c r="O43" i="1"/>
  <c r="P43" i="1"/>
  <c r="Q43" i="1"/>
  <c r="R43" i="1"/>
  <c r="S43" i="1"/>
  <c r="T43" i="1"/>
  <c r="U43" i="1"/>
  <c r="L42" i="1" l="1"/>
  <c r="M42" i="1"/>
  <c r="N42" i="1"/>
  <c r="O42" i="1"/>
  <c r="P42" i="1"/>
  <c r="Q42" i="1"/>
  <c r="R42" i="1"/>
  <c r="S42" i="1"/>
  <c r="T42" i="1"/>
  <c r="U42" i="1"/>
  <c r="L41" i="1" l="1"/>
  <c r="M41" i="1"/>
  <c r="N41" i="1"/>
  <c r="O41" i="1"/>
  <c r="P41" i="1"/>
  <c r="Q41" i="1"/>
  <c r="R41" i="1"/>
  <c r="S41" i="1"/>
  <c r="T41" i="1"/>
  <c r="U41" i="1"/>
  <c r="N40" i="1" l="1"/>
  <c r="O40" i="1"/>
  <c r="P40" i="1"/>
  <c r="Q40" i="1"/>
  <c r="R40" i="1"/>
  <c r="S40" i="1"/>
  <c r="T40" i="1"/>
  <c r="L40" i="1"/>
  <c r="M40" i="1"/>
  <c r="U40" i="1"/>
  <c r="L39" i="1" l="1"/>
  <c r="M39" i="1"/>
  <c r="N39" i="1"/>
  <c r="O39" i="1"/>
  <c r="P39" i="1"/>
  <c r="Q39" i="1"/>
  <c r="R39" i="1"/>
  <c r="S39" i="1"/>
  <c r="T39" i="1"/>
  <c r="U39" i="1"/>
  <c r="N38" i="1" l="1"/>
  <c r="O38" i="1"/>
  <c r="P38" i="1"/>
  <c r="Q38" i="1"/>
  <c r="R38" i="1"/>
  <c r="S38" i="1"/>
  <c r="L38" i="1"/>
  <c r="M38" i="1"/>
  <c r="T38" i="1"/>
  <c r="U38" i="1"/>
  <c r="N37" i="1" l="1"/>
  <c r="O37" i="1"/>
  <c r="P37" i="1"/>
  <c r="Q37" i="1"/>
  <c r="R37" i="1"/>
  <c r="S37" i="1"/>
  <c r="L37" i="1"/>
  <c r="M37" i="1"/>
  <c r="T37" i="1"/>
  <c r="U37" i="1"/>
  <c r="M36" i="1" l="1"/>
  <c r="N36" i="1"/>
  <c r="O36" i="1"/>
  <c r="P36" i="1"/>
  <c r="Q36" i="1"/>
  <c r="R36" i="1"/>
  <c r="S36" i="1"/>
  <c r="T36" i="1"/>
  <c r="L36" i="1"/>
  <c r="U36" i="1"/>
  <c r="M35" i="1" l="1"/>
  <c r="N35" i="1"/>
  <c r="O35" i="1"/>
  <c r="P35" i="1"/>
  <c r="Q35" i="1"/>
  <c r="R35" i="1"/>
  <c r="S35" i="1"/>
  <c r="T35" i="1"/>
  <c r="L35" i="1"/>
  <c r="U35" i="1"/>
  <c r="P34" i="1" l="1"/>
  <c r="Q34" i="1"/>
  <c r="R34" i="1"/>
  <c r="S34" i="1"/>
  <c r="L34" i="1"/>
  <c r="M34" i="1"/>
  <c r="N34" i="1"/>
  <c r="O34" i="1"/>
  <c r="T34" i="1"/>
  <c r="U34" i="1"/>
  <c r="N33" i="1" l="1"/>
  <c r="O33" i="1"/>
  <c r="P33" i="1"/>
  <c r="Q33" i="1"/>
  <c r="R33" i="1"/>
  <c r="S33" i="1"/>
  <c r="L33" i="1"/>
  <c r="M33" i="1"/>
  <c r="T33" i="1"/>
  <c r="U33" i="1"/>
  <c r="O32" i="1" l="1"/>
  <c r="P32" i="1"/>
  <c r="Q32" i="1"/>
  <c r="R32" i="1"/>
  <c r="S32" i="1"/>
  <c r="T32" i="1"/>
  <c r="L32" i="1"/>
  <c r="M32" i="1"/>
  <c r="N32" i="1"/>
  <c r="U32" i="1"/>
  <c r="O31" i="1" l="1"/>
  <c r="P31" i="1"/>
  <c r="Q31" i="1"/>
  <c r="L31" i="1"/>
  <c r="M31" i="1"/>
  <c r="N31" i="1"/>
  <c r="R31" i="1"/>
  <c r="S31" i="1"/>
  <c r="T31" i="1"/>
  <c r="U31" i="1"/>
  <c r="O30" i="1" l="1"/>
  <c r="P30" i="1"/>
  <c r="Q30" i="1"/>
  <c r="R30" i="1"/>
  <c r="S30" i="1"/>
  <c r="T30" i="1"/>
  <c r="U30" i="1"/>
  <c r="L30" i="1"/>
  <c r="M30" i="1"/>
  <c r="N30" i="1"/>
  <c r="A57" i="5" l="1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O29" i="1" l="1"/>
  <c r="P29" i="1"/>
  <c r="Q29" i="1"/>
  <c r="R29" i="1"/>
  <c r="L29" i="1"/>
  <c r="M29" i="1"/>
  <c r="N29" i="1"/>
  <c r="S29" i="1"/>
  <c r="T29" i="1"/>
  <c r="U29" i="1"/>
  <c r="O28" i="1" l="1"/>
  <c r="P28" i="1"/>
  <c r="Q28" i="1"/>
  <c r="R28" i="1"/>
  <c r="S28" i="1"/>
  <c r="L28" i="1"/>
  <c r="M28" i="1"/>
  <c r="N28" i="1"/>
  <c r="T28" i="1"/>
  <c r="U28" i="1"/>
  <c r="O27" i="1" l="1"/>
  <c r="P27" i="1"/>
  <c r="Q27" i="1"/>
  <c r="R27" i="1"/>
  <c r="S27" i="1"/>
  <c r="T27" i="1"/>
  <c r="L27" i="1"/>
  <c r="M27" i="1"/>
  <c r="N27" i="1"/>
  <c r="U27" i="1"/>
  <c r="Q26" i="1" l="1"/>
  <c r="L26" i="1"/>
  <c r="M26" i="1"/>
  <c r="N26" i="1"/>
  <c r="O26" i="1"/>
  <c r="P26" i="1"/>
  <c r="R26" i="1"/>
  <c r="S26" i="1"/>
  <c r="T26" i="1"/>
  <c r="U26" i="1"/>
  <c r="Q25" i="1" l="1"/>
  <c r="L25" i="1"/>
  <c r="M25" i="1"/>
  <c r="N25" i="1"/>
  <c r="O25" i="1"/>
  <c r="P25" i="1"/>
  <c r="R25" i="1"/>
  <c r="S25" i="1"/>
  <c r="T25" i="1"/>
  <c r="U25" i="1"/>
  <c r="Q24" i="1" l="1"/>
  <c r="L24" i="1"/>
  <c r="M24" i="1"/>
  <c r="N24" i="1"/>
  <c r="O24" i="1"/>
  <c r="P24" i="1"/>
  <c r="R24" i="1"/>
  <c r="S24" i="1"/>
  <c r="T24" i="1"/>
  <c r="U24" i="1"/>
  <c r="P23" i="1" l="1"/>
  <c r="Q23" i="1"/>
  <c r="R23" i="1"/>
  <c r="L23" i="1"/>
  <c r="M23" i="1"/>
  <c r="N23" i="1"/>
  <c r="O23" i="1"/>
  <c r="S23" i="1"/>
  <c r="T23" i="1"/>
  <c r="U23" i="1"/>
  <c r="O22" i="1" l="1"/>
  <c r="P22" i="1"/>
  <c r="Q22" i="1"/>
  <c r="R22" i="1"/>
  <c r="L22" i="1"/>
  <c r="M22" i="1"/>
  <c r="N22" i="1"/>
  <c r="S22" i="1"/>
  <c r="T22" i="1"/>
  <c r="U22" i="1"/>
  <c r="L21" i="1" l="1"/>
  <c r="M21" i="1"/>
  <c r="N21" i="1"/>
  <c r="O21" i="1"/>
  <c r="P21" i="1"/>
  <c r="Q21" i="1"/>
  <c r="R21" i="1"/>
  <c r="S21" i="1"/>
  <c r="T21" i="1"/>
  <c r="U21" i="1"/>
  <c r="L20" i="1" l="1"/>
  <c r="M20" i="1"/>
  <c r="N20" i="1"/>
  <c r="O20" i="1"/>
  <c r="P20" i="1"/>
  <c r="Q20" i="1"/>
  <c r="R20" i="1"/>
  <c r="S20" i="1"/>
  <c r="T20" i="1"/>
  <c r="U20" i="1"/>
  <c r="O19" i="1" l="1"/>
  <c r="P19" i="1"/>
  <c r="Q19" i="1"/>
  <c r="R19" i="1"/>
  <c r="L19" i="1"/>
  <c r="M19" i="1"/>
  <c r="N19" i="1"/>
  <c r="S19" i="1"/>
  <c r="T19" i="1"/>
  <c r="U19" i="1"/>
  <c r="P18" i="1" l="1"/>
  <c r="Q18" i="1"/>
  <c r="R18" i="1"/>
  <c r="L18" i="1"/>
  <c r="M18" i="1"/>
  <c r="N18" i="1"/>
  <c r="O18" i="1"/>
  <c r="S18" i="1"/>
  <c r="T18" i="1"/>
  <c r="U18" i="1"/>
  <c r="S17" i="1" l="1"/>
  <c r="P17" i="1"/>
  <c r="Q17" i="1"/>
  <c r="R17" i="1"/>
  <c r="L17" i="1"/>
  <c r="M17" i="1"/>
  <c r="N17" i="1"/>
  <c r="O17" i="1"/>
  <c r="T17" i="1"/>
  <c r="U17" i="1"/>
  <c r="P16" i="1" l="1"/>
  <c r="L16" i="1"/>
  <c r="M16" i="1"/>
  <c r="N16" i="1"/>
  <c r="O16" i="1"/>
  <c r="Q16" i="1"/>
  <c r="R16" i="1"/>
  <c r="S16" i="1"/>
  <c r="T16" i="1"/>
  <c r="U16" i="1"/>
  <c r="P15" i="1" l="1"/>
  <c r="L15" i="1"/>
  <c r="M15" i="1"/>
  <c r="N15" i="1"/>
  <c r="O15" i="1"/>
  <c r="Q15" i="1"/>
  <c r="R15" i="1"/>
  <c r="S15" i="1"/>
  <c r="T15" i="1"/>
  <c r="U15" i="1"/>
  <c r="P14" i="1" l="1"/>
  <c r="Q14" i="1"/>
  <c r="R14" i="1"/>
  <c r="S14" i="1"/>
  <c r="T14" i="1"/>
  <c r="U14" i="1"/>
  <c r="L14" i="1"/>
  <c r="M14" i="1"/>
  <c r="N14" i="1"/>
  <c r="O14" i="1"/>
  <c r="P13" i="1" l="1"/>
  <c r="Q13" i="1"/>
  <c r="R13" i="1"/>
  <c r="S13" i="1"/>
  <c r="T13" i="1"/>
  <c r="U13" i="1"/>
  <c r="L13" i="1"/>
  <c r="M13" i="1"/>
  <c r="N13" i="1"/>
  <c r="O13" i="1"/>
  <c r="L12" i="1" l="1"/>
  <c r="M12" i="1"/>
  <c r="N12" i="1"/>
  <c r="O12" i="1"/>
  <c r="P12" i="1"/>
  <c r="Q12" i="1"/>
  <c r="R12" i="1"/>
  <c r="S12" i="1"/>
  <c r="T12" i="1"/>
  <c r="U12" i="1"/>
  <c r="L11" i="1" l="1"/>
  <c r="M11" i="1"/>
  <c r="N11" i="1"/>
  <c r="O11" i="1"/>
  <c r="P11" i="1"/>
  <c r="Q11" i="1"/>
  <c r="R11" i="1"/>
  <c r="S11" i="1"/>
  <c r="T11" i="1"/>
  <c r="U11" i="1"/>
  <c r="L10" i="1" l="1"/>
  <c r="M10" i="1"/>
  <c r="N10" i="1"/>
  <c r="O10" i="1"/>
  <c r="P10" i="1"/>
  <c r="Q10" i="1"/>
  <c r="R10" i="1"/>
  <c r="S10" i="1"/>
  <c r="T10" i="1"/>
  <c r="U10" i="1"/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<sst xmlns="http://schemas.openxmlformats.org/spreadsheetml/2006/main" count="180" uniqueCount="89">
  <si>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</si>
  <si>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</si>
  <si>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</si>
  <si>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</si>
  <si>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</si>
  <si>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</si>
  <si>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</si>
  <si>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</si>
  <si>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</si>
  <si>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</si>
  <si>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</si>
  <si>
    <t>综合类</t>
  </si>
  <si>
    <t>互联网</t>
  </si>
  <si>
    <t>软件服务</t>
  </si>
  <si>
    <t>元器件</t>
  </si>
  <si>
    <t>半导体</t>
  </si>
  <si>
    <t>通信设备</t>
  </si>
  <si>
    <t>电脑设备</t>
  </si>
  <si>
    <t>房地产</t>
  </si>
  <si>
    <t>建筑</t>
  </si>
  <si>
    <t>多元金融</t>
  </si>
  <si>
    <t>保险</t>
  </si>
  <si>
    <t>证券</t>
  </si>
  <si>
    <t>银行</t>
  </si>
  <si>
    <t>交通设施</t>
  </si>
  <si>
    <t>仓储物流</t>
  </si>
  <si>
    <t>运输服务</t>
  </si>
  <si>
    <t>环境保护</t>
  </si>
  <si>
    <t>供气供热</t>
  </si>
  <si>
    <t>水务</t>
  </si>
  <si>
    <t>公共交通</t>
  </si>
  <si>
    <t>电信运营</t>
  </si>
  <si>
    <t>电器仪表</t>
  </si>
  <si>
    <t>工程机械</t>
  </si>
  <si>
    <t>电气设备</t>
  </si>
  <si>
    <t>工业机械</t>
  </si>
  <si>
    <t>通用机械</t>
  </si>
  <si>
    <t>运输设备</t>
  </si>
  <si>
    <t>船舶</t>
  </si>
  <si>
    <t>航空</t>
  </si>
  <si>
    <t>旅游</t>
  </si>
  <si>
    <t>酒店餐饮</t>
  </si>
  <si>
    <t>文教休闲</t>
  </si>
  <si>
    <t>广告包装</t>
  </si>
  <si>
    <t>传媒娱乐</t>
  </si>
  <si>
    <t>商贸代理</t>
  </si>
  <si>
    <t>商业连锁</t>
  </si>
  <si>
    <t>医药</t>
  </si>
  <si>
    <t>家居用品</t>
  </si>
  <si>
    <t>医疗保健</t>
  </si>
  <si>
    <t>汽车类</t>
  </si>
  <si>
    <t>家用电器</t>
  </si>
  <si>
    <t>酿酒</t>
  </si>
  <si>
    <t>食品饮料</t>
  </si>
  <si>
    <t>纺织服饰</t>
  </si>
  <si>
    <t>农林牧渔</t>
  </si>
  <si>
    <t>日用化工</t>
  </si>
  <si>
    <t>矿物制品</t>
  </si>
  <si>
    <t>造纸</t>
  </si>
  <si>
    <t>建材</t>
  </si>
  <si>
    <t>化工</t>
  </si>
  <si>
    <t>化纤</t>
  </si>
  <si>
    <t>有色</t>
  </si>
  <si>
    <t>钢铁</t>
  </si>
  <si>
    <t>石油</t>
  </si>
  <si>
    <t>电力</t>
  </si>
  <si>
    <t>煤炭</t>
  </si>
  <si>
    <t>名称</t>
  </si>
  <si>
    <t>代码</t>
  </si>
  <si>
    <t>涨</t>
    <phoneticPr fontId="1" type="noConversion"/>
  </si>
  <si>
    <t>平</t>
    <phoneticPr fontId="1" type="noConversion"/>
  </si>
  <si>
    <t>跌</t>
    <phoneticPr fontId="1" type="noConversion"/>
  </si>
  <si>
    <t>15分钟(93)</t>
    <phoneticPr fontId="1" type="noConversion"/>
  </si>
  <si>
    <t>30分钟(94)</t>
    <phoneticPr fontId="1" type="noConversion"/>
  </si>
  <si>
    <t>60分钟(95)</t>
    <phoneticPr fontId="1" type="noConversion"/>
  </si>
  <si>
    <t>日(96)</t>
    <phoneticPr fontId="1" type="noConversion"/>
  </si>
  <si>
    <t>周(97)</t>
    <phoneticPr fontId="1" type="noConversion"/>
  </si>
  <si>
    <t>月(98)</t>
    <phoneticPr fontId="1" type="noConversion"/>
  </si>
  <si>
    <t>季(911)</t>
    <phoneticPr fontId="1" type="noConversion"/>
  </si>
  <si>
    <t>r&lt;0.1</t>
    <phoneticPr fontId="1" type="noConversion"/>
  </si>
  <si>
    <t>0.1&lt;=r&lt;0.3</t>
    <phoneticPr fontId="1" type="noConversion"/>
  </si>
  <si>
    <t>0.3&lt;=r&lt;0.5</t>
    <phoneticPr fontId="1" type="noConversion"/>
  </si>
  <si>
    <t>0.5&lt;=r&lt;0.8</t>
    <phoneticPr fontId="1" type="noConversion"/>
  </si>
  <si>
    <t>0.8&lt;=r&lt;1</t>
    <phoneticPr fontId="1" type="noConversion"/>
  </si>
  <si>
    <t>1.5&lt;=r&lt;2</t>
    <phoneticPr fontId="1" type="noConversion"/>
  </si>
  <si>
    <t>1&lt;=r&lt;1.5</t>
    <phoneticPr fontId="1" type="noConversion"/>
  </si>
  <si>
    <t>2&lt;=X&lt;3</t>
    <phoneticPr fontId="1" type="noConversion"/>
  </si>
  <si>
    <t>3&lt;=r&lt;4</t>
    <phoneticPr fontId="1" type="noConversion"/>
  </si>
  <si>
    <t>4&lt;=X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</si>
</sst>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2D05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10" fontId="4" fillId="0" borderId="1" xfId="0" applyNumberFormat="1" applyFont="1" applyBorder="1">
      <alignment vertical="center"/>
    </xf>
    <xf numFmtId="10" fontId="5" fillId="0" borderId="1" xfId="0" applyNumberFormat="1" applyFont="1" applyBorder="1">
      <alignment vertical="center"/>
    </xf>
    <xf numFmtId="0" fontId="6" fillId="0" borderId="2" xfId="0" applyFont="1" applyBorder="1">
      <alignment vertical="center"/>
    </xf>
    <xf numFmtId="0" fontId="6" fillId="4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6" fillId="0" borderId="0" xfId="0" applyFont="1">
      <alignment vertical="center"/>
    </xf>
    <xf numFmtId="30" fontId="7" fillId="0" borderId="2" xfId="0" applyNumberFormat="1" applyFont="1" applyBorder="1">
      <alignment vertical="center"/>
    </xf>
    <xf numFmtId="0" fontId="6" fillId="5" borderId="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7" borderId="2" xfId="0" applyFont="1" applyFill="1" applyBorder="1">
      <alignment vertical="center"/>
    </xf>
    <xf numFmtId="0" fontId="6" fillId="8" borderId="2" xfId="0" applyFont="1" applyFill="1" applyBorder="1">
      <alignment vertical="center"/>
    </xf>
    <xf numFmtId="0" fontId="6" fillId="9" borderId="2" xfId="0" applyFont="1" applyFill="1" applyBorder="1">
      <alignment vertical="center"/>
    </xf>
    <xf numFmtId="10" fontId="8" fillId="0" borderId="1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14" fontId="7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10" borderId="1" xfId="0" applyFill="1" applyBorder="1">
      <alignment vertical="center"/>
    </xf>
    <xf numFmtId="0" fontId="0" fillId="1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3.5" x14ac:dyDescent="0.15"/>
  <cols>
    <col min="1" max="1" width="13.375" customWidth="1"/>
    <col min="2" max="2" width="7.625" style="2" bestFit="1" customWidth="1"/>
    <col min="3" max="5" width="12.875" bestFit="1" customWidth="1"/>
    <col min="6" max="6" width="10.625" bestFit="1" customWidth="1"/>
    <col min="7" max="7" width="9.75" style="2" customWidth="1"/>
    <col min="8" max="10" width="12.875" bestFit="1" customWidth="1"/>
    <col min="11" max="11" width="6.625" bestFit="1" customWidth="1"/>
    <col min="12" max="12" width="8.625" style="2" bestFit="1" customWidth="1"/>
    <col min="13" max="13" width="12.875" bestFit="1" customWidth="1"/>
    <col min="14" max="14" width="8.25" customWidth="1"/>
    <col min="15" max="15" width="8.875" customWidth="1"/>
    <col min="16" max="17" width="10.625" bestFit="1" customWidth="1"/>
    <col min="18" max="20" width="12.875" bestFit="1" customWidth="1"/>
    <col min="21" max="21" width="7.37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53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34" si="29">C6/SUM($B6:$K6)</f>
        <v>0</v>
      </c>
      <c r="N6" s="3">
        <f t="shared" ref="N6:N34" si="30">D6/SUM($B6:$K6)</f>
        <v>3.7064492216456633E-4</v>
      </c>
      <c r="O6" s="3">
        <f t="shared" ref="O6:P21" si="31">E6/SUM($B6:$K6)</f>
        <v>1.5567086730911787E-2</v>
      </c>
      <c r="P6" s="3">
        <f t="shared" ref="P6:P14" si="32">F6/SUM($B6:$K6)</f>
        <v>0.23980726464047442</v>
      </c>
      <c r="Q6" s="3">
        <f t="shared" ref="Q6:Q23" si="33">G6/SUM($B6:$K6)</f>
        <v>0.56004447739065977</v>
      </c>
      <c r="R6" s="3">
        <f t="shared" ref="R6:R34" si="34">H6/SUM($B6:$K6)</f>
        <v>0.13454410674573758</v>
      </c>
      <c r="S6" s="3">
        <f t="shared" ref="S6:S16" si="35">I6/SUM($B6:$K6)</f>
        <v>3.039288361749444E-2</v>
      </c>
      <c r="T6" s="3">
        <f t="shared" ref="T6:T34" si="36">J6/SUM($B6:$K6)</f>
        <v>1.1119347664936991E-2</v>
      </c>
      <c r="U6" s="3">
        <f t="shared" ref="U6:U53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A10" s="1">
        <v>42663</v>
      </c>
      <c r="B10" s="2">
        <v>0</v>
      </c>
      <c r="C10">
        <v>0</v>
      </c>
      <c r="D10">
        <v>1</v>
      </c>
      <c r="E10">
        <v>16</v>
      </c>
      <c r="F10">
        <v>492</v>
      </c>
      <c r="G10" s="2">
        <v>1675</v>
      </c>
      <c r="H10" s="9">
        <v>375</v>
      </c>
      <c r="I10" s="9">
        <v>86</v>
      </c>
      <c r="J10" s="9">
        <v>28</v>
      </c>
      <c r="K10" s="9">
        <v>29</v>
      </c>
      <c r="L10" s="3">
        <f t="shared" si="0"/>
        <v>0</v>
      </c>
      <c r="M10" s="3">
        <f t="shared" si="29"/>
        <v>0</v>
      </c>
      <c r="N10" s="3">
        <f t="shared" si="30"/>
        <v>3.7009622501850479E-4</v>
      </c>
      <c r="O10" s="3">
        <f t="shared" si="31"/>
        <v>5.9215396002960767E-3</v>
      </c>
      <c r="P10" s="3">
        <f t="shared" si="32"/>
        <v>0.18208734270910437</v>
      </c>
      <c r="Q10" s="3">
        <f t="shared" si="33"/>
        <v>0.61991117690599551</v>
      </c>
      <c r="R10" s="3">
        <f t="shared" si="34"/>
        <v>0.13878608438193932</v>
      </c>
      <c r="S10" s="3">
        <f t="shared" si="35"/>
        <v>3.1828275351591412E-2</v>
      </c>
      <c r="T10" s="3">
        <f t="shared" si="36"/>
        <v>1.0362694300518135E-2</v>
      </c>
      <c r="U10" s="3">
        <f t="shared" si="37"/>
        <v>1.0732790525536639E-2</v>
      </c>
    </row>
    <row r="11" spans="1:21" x14ac:dyDescent="0.15">
      <c r="A11" s="1">
        <v>42664</v>
      </c>
      <c r="B11" s="2">
        <v>0</v>
      </c>
      <c r="C11">
        <v>0</v>
      </c>
      <c r="D11">
        <v>1</v>
      </c>
      <c r="E11">
        <v>29</v>
      </c>
      <c r="F11">
        <v>709</v>
      </c>
      <c r="G11" s="2">
        <v>1525</v>
      </c>
      <c r="H11" s="9">
        <v>318</v>
      </c>
      <c r="I11" s="9">
        <v>62</v>
      </c>
      <c r="J11" s="9">
        <v>23</v>
      </c>
      <c r="K11" s="9">
        <v>36</v>
      </c>
      <c r="L11" s="3">
        <f t="shared" si="0"/>
        <v>0</v>
      </c>
      <c r="M11" s="3">
        <f t="shared" si="29"/>
        <v>0</v>
      </c>
      <c r="N11" s="3">
        <f t="shared" si="30"/>
        <v>3.6995930447650759E-4</v>
      </c>
      <c r="O11" s="3">
        <f t="shared" si="31"/>
        <v>1.0728819829818719E-2</v>
      </c>
      <c r="P11" s="10">
        <f t="shared" si="32"/>
        <v>0.26230114687384387</v>
      </c>
      <c r="Q11" s="3">
        <f t="shared" si="33"/>
        <v>0.5641879393266741</v>
      </c>
      <c r="R11" s="3">
        <f t="shared" si="34"/>
        <v>0.11764705882352941</v>
      </c>
      <c r="S11" s="3">
        <f t="shared" si="35"/>
        <v>2.293747687754347E-2</v>
      </c>
      <c r="T11" s="3">
        <f t="shared" si="36"/>
        <v>8.5090640029596744E-3</v>
      </c>
      <c r="U11" s="3">
        <f t="shared" si="37"/>
        <v>1.3318534961154272E-2</v>
      </c>
    </row>
    <row r="12" spans="1:21" x14ac:dyDescent="0.15">
      <c r="A12" s="1">
        <v>42667</v>
      </c>
      <c r="B12" s="2">
        <v>0</v>
      </c>
      <c r="C12">
        <v>0</v>
      </c>
      <c r="D12">
        <v>2</v>
      </c>
      <c r="E12">
        <v>19</v>
      </c>
      <c r="F12">
        <v>503</v>
      </c>
      <c r="G12" s="2">
        <v>1632</v>
      </c>
      <c r="H12" s="9">
        <v>395</v>
      </c>
      <c r="I12" s="9">
        <v>91</v>
      </c>
      <c r="J12" s="9">
        <v>29</v>
      </c>
      <c r="K12" s="9">
        <v>41</v>
      </c>
      <c r="L12" s="3">
        <f t="shared" si="0"/>
        <v>0</v>
      </c>
      <c r="M12" s="3">
        <f t="shared" si="29"/>
        <v>0</v>
      </c>
      <c r="N12" s="3">
        <f t="shared" si="30"/>
        <v>7.3746312684365781E-4</v>
      </c>
      <c r="O12" s="3">
        <f t="shared" si="31"/>
        <v>7.0058997050147492E-3</v>
      </c>
      <c r="P12" s="11">
        <f t="shared" si="32"/>
        <v>0.18547197640117993</v>
      </c>
      <c r="Q12" s="11">
        <f t="shared" si="33"/>
        <v>0.60176991150442483</v>
      </c>
      <c r="R12" s="11">
        <f t="shared" si="34"/>
        <v>0.14564896755162243</v>
      </c>
      <c r="S12" s="3">
        <f t="shared" si="35"/>
        <v>3.3554572271386432E-2</v>
      </c>
      <c r="T12" s="3">
        <f t="shared" si="36"/>
        <v>1.0693215339233038E-2</v>
      </c>
      <c r="U12" s="3">
        <f t="shared" si="37"/>
        <v>1.5117994100294985E-2</v>
      </c>
    </row>
    <row r="13" spans="1:21" x14ac:dyDescent="0.15">
      <c r="A13" s="1">
        <v>42668</v>
      </c>
      <c r="B13" s="2">
        <v>0</v>
      </c>
      <c r="C13">
        <v>0</v>
      </c>
      <c r="D13">
        <v>3</v>
      </c>
      <c r="E13">
        <v>14</v>
      </c>
      <c r="F13">
        <v>425</v>
      </c>
      <c r="G13" s="2">
        <v>1704</v>
      </c>
      <c r="H13" s="9">
        <v>393</v>
      </c>
      <c r="I13" s="9">
        <v>99</v>
      </c>
      <c r="J13" s="9">
        <v>35</v>
      </c>
      <c r="K13" s="9">
        <v>42</v>
      </c>
      <c r="L13" s="3">
        <f t="shared" si="0"/>
        <v>0</v>
      </c>
      <c r="M13" s="3">
        <f t="shared" si="29"/>
        <v>0</v>
      </c>
      <c r="N13" s="3">
        <f t="shared" si="30"/>
        <v>1.1049723756906078E-3</v>
      </c>
      <c r="O13" s="3">
        <f t="shared" si="31"/>
        <v>5.1565377532228358E-3</v>
      </c>
      <c r="P13" s="3">
        <f t="shared" si="32"/>
        <v>0.15653775322283608</v>
      </c>
      <c r="Q13" s="3">
        <f t="shared" si="33"/>
        <v>0.62762430939226521</v>
      </c>
      <c r="R13" s="3">
        <f t="shared" si="34"/>
        <v>0.14475138121546963</v>
      </c>
      <c r="S13" s="3">
        <f t="shared" si="35"/>
        <v>3.6464088397790057E-2</v>
      </c>
      <c r="T13" s="3">
        <f t="shared" si="36"/>
        <v>1.289134438305709E-2</v>
      </c>
      <c r="U13" s="3">
        <f t="shared" si="37"/>
        <v>1.5469613259668509E-2</v>
      </c>
    </row>
    <row r="14" spans="1:21" x14ac:dyDescent="0.15">
      <c r="A14" s="1">
        <v>42669</v>
      </c>
      <c r="B14" s="2">
        <v>0</v>
      </c>
      <c r="C14">
        <v>0</v>
      </c>
      <c r="D14">
        <v>4</v>
      </c>
      <c r="E14">
        <v>24</v>
      </c>
      <c r="F14">
        <v>584</v>
      </c>
      <c r="G14" s="2">
        <v>1618</v>
      </c>
      <c r="H14" s="9">
        <v>345</v>
      </c>
      <c r="I14" s="9">
        <v>82</v>
      </c>
      <c r="J14" s="9">
        <v>21</v>
      </c>
      <c r="K14" s="9">
        <v>42</v>
      </c>
      <c r="L14" s="3">
        <f t="shared" si="0"/>
        <v>0</v>
      </c>
      <c r="M14" s="3">
        <f t="shared" si="29"/>
        <v>0</v>
      </c>
      <c r="N14" s="3">
        <f t="shared" si="30"/>
        <v>1.4705882352941176E-3</v>
      </c>
      <c r="O14" s="3">
        <f t="shared" si="31"/>
        <v>8.8235294117647058E-3</v>
      </c>
      <c r="P14" s="10">
        <f t="shared" si="32"/>
        <v>0.21470588235294116</v>
      </c>
      <c r="Q14" s="10">
        <f t="shared" si="33"/>
        <v>0.59485294117647058</v>
      </c>
      <c r="R14" s="10">
        <f t="shared" si="34"/>
        <v>0.12683823529411764</v>
      </c>
      <c r="S14" s="3">
        <f t="shared" si="35"/>
        <v>3.0147058823529412E-2</v>
      </c>
      <c r="T14" s="10">
        <f t="shared" si="36"/>
        <v>7.720588235294118E-3</v>
      </c>
      <c r="U14" s="3">
        <f t="shared" si="37"/>
        <v>1.5441176470588236E-2</v>
      </c>
    </row>
    <row r="15" spans="1:21" x14ac:dyDescent="0.15">
      <c r="A15" s="1">
        <v>42670</v>
      </c>
      <c r="B15" s="2">
        <v>0</v>
      </c>
      <c r="C15">
        <v>1</v>
      </c>
      <c r="D15">
        <v>3</v>
      </c>
      <c r="E15">
        <v>31</v>
      </c>
      <c r="F15">
        <v>644</v>
      </c>
      <c r="G15" s="2">
        <v>1564</v>
      </c>
      <c r="H15" s="9">
        <v>330</v>
      </c>
      <c r="I15" s="9">
        <v>85</v>
      </c>
      <c r="J15" s="9">
        <v>27</v>
      </c>
      <c r="K15" s="9">
        <v>35</v>
      </c>
      <c r="L15" s="3">
        <f t="shared" si="0"/>
        <v>0</v>
      </c>
      <c r="M15" s="12">
        <f t="shared" si="29"/>
        <v>3.6764705882352941E-4</v>
      </c>
      <c r="N15" s="3">
        <f t="shared" si="30"/>
        <v>1.1029411764705882E-3</v>
      </c>
      <c r="O15" s="3">
        <f t="shared" si="31"/>
        <v>1.1397058823529411E-2</v>
      </c>
      <c r="P15" s="3">
        <f t="shared" si="31"/>
        <v>0.23676470588235293</v>
      </c>
      <c r="Q15" s="3">
        <f t="shared" si="33"/>
        <v>0.57499999999999996</v>
      </c>
      <c r="R15" s="3">
        <f t="shared" si="34"/>
        <v>0.12132352941176471</v>
      </c>
      <c r="S15" s="3">
        <f t="shared" si="35"/>
        <v>3.125E-2</v>
      </c>
      <c r="T15" s="3">
        <f t="shared" si="36"/>
        <v>9.9264705882352935E-3</v>
      </c>
      <c r="U15" s="3">
        <f t="shared" si="37"/>
        <v>1.2867647058823529E-2</v>
      </c>
    </row>
    <row r="16" spans="1:21" x14ac:dyDescent="0.15">
      <c r="A16" s="1">
        <v>42671</v>
      </c>
      <c r="B16" s="2">
        <v>0</v>
      </c>
      <c r="C16">
        <v>1</v>
      </c>
      <c r="D16">
        <v>4</v>
      </c>
      <c r="E16">
        <v>58</v>
      </c>
      <c r="F16">
        <v>1040</v>
      </c>
      <c r="G16" s="2">
        <v>1275</v>
      </c>
      <c r="H16" s="9">
        <v>243</v>
      </c>
      <c r="I16" s="9">
        <v>59</v>
      </c>
      <c r="J16" s="9">
        <v>19</v>
      </c>
      <c r="K16" s="9">
        <v>22</v>
      </c>
      <c r="L16" s="3">
        <f t="shared" si="0"/>
        <v>0</v>
      </c>
      <c r="M16" s="3">
        <f t="shared" si="29"/>
        <v>3.6751194413818452E-4</v>
      </c>
      <c r="N16" s="3">
        <f t="shared" si="30"/>
        <v>1.4700477765527381E-3</v>
      </c>
      <c r="O16" s="12">
        <f t="shared" si="31"/>
        <v>2.1315692760014701E-2</v>
      </c>
      <c r="P16" s="12">
        <f t="shared" si="31"/>
        <v>0.38221242190371185</v>
      </c>
      <c r="Q16" s="12">
        <f t="shared" si="33"/>
        <v>0.4685777287761852</v>
      </c>
      <c r="R16" s="12">
        <f t="shared" si="34"/>
        <v>8.9305402425578828E-2</v>
      </c>
      <c r="S16" s="12">
        <f t="shared" si="35"/>
        <v>2.1683204704152886E-2</v>
      </c>
      <c r="T16" s="3">
        <f t="shared" si="36"/>
        <v>6.9827269386255053E-3</v>
      </c>
      <c r="U16" s="3">
        <f t="shared" si="37"/>
        <v>8.0852627710400592E-3</v>
      </c>
    </row>
    <row r="17" spans="1:21" x14ac:dyDescent="0.15">
      <c r="A17" s="1">
        <v>42674</v>
      </c>
      <c r="B17" s="2">
        <v>0</v>
      </c>
      <c r="C17">
        <v>2</v>
      </c>
      <c r="D17">
        <v>9</v>
      </c>
      <c r="E17">
        <v>91</v>
      </c>
      <c r="F17">
        <v>1186</v>
      </c>
      <c r="G17" s="2">
        <v>1113</v>
      </c>
      <c r="H17" s="9">
        <v>215</v>
      </c>
      <c r="I17" s="9">
        <v>56</v>
      </c>
      <c r="J17" s="9">
        <v>34</v>
      </c>
      <c r="K17" s="9">
        <v>15</v>
      </c>
      <c r="L17" s="3">
        <f t="shared" si="0"/>
        <v>0</v>
      </c>
      <c r="M17" s="12">
        <f t="shared" si="29"/>
        <v>7.3502388827636903E-4</v>
      </c>
      <c r="N17" s="12">
        <f t="shared" si="30"/>
        <v>3.3076074972436605E-3</v>
      </c>
      <c r="O17" s="12">
        <f t="shared" si="31"/>
        <v>3.3443586916574786E-2</v>
      </c>
      <c r="P17" s="12">
        <f t="shared" ref="P17:Q34" si="38">F17/SUM($B17:$K17)</f>
        <v>0.43586916574788681</v>
      </c>
      <c r="Q17" s="12">
        <f t="shared" si="33"/>
        <v>0.40904079382579933</v>
      </c>
      <c r="R17" s="12">
        <f t="shared" si="34"/>
        <v>7.901506798970967E-2</v>
      </c>
      <c r="S17" s="12">
        <f t="shared" ref="S17:S34" si="39">I17/SUM($B17:$K17)</f>
        <v>2.0580668871738331E-2</v>
      </c>
      <c r="T17" s="12">
        <f t="shared" si="36"/>
        <v>1.2495406100698273E-2</v>
      </c>
      <c r="U17" s="3">
        <f t="shared" si="37"/>
        <v>5.512679162072767E-3</v>
      </c>
    </row>
    <row r="18" spans="1:21" x14ac:dyDescent="0.15">
      <c r="A18" s="1">
        <v>42675</v>
      </c>
      <c r="B18" s="2">
        <v>0</v>
      </c>
      <c r="C18">
        <v>0</v>
      </c>
      <c r="D18">
        <v>9</v>
      </c>
      <c r="E18">
        <v>38</v>
      </c>
      <c r="F18">
        <v>907</v>
      </c>
      <c r="G18" s="2">
        <v>1324</v>
      </c>
      <c r="H18" s="9">
        <v>314</v>
      </c>
      <c r="I18" s="9">
        <v>70</v>
      </c>
      <c r="J18" s="9">
        <v>33</v>
      </c>
      <c r="K18" s="9">
        <v>31</v>
      </c>
      <c r="L18" s="3">
        <f t="shared" si="0"/>
        <v>0</v>
      </c>
      <c r="M18" s="3">
        <f t="shared" si="29"/>
        <v>0</v>
      </c>
      <c r="N18" s="3">
        <f t="shared" si="30"/>
        <v>3.301540719002201E-3</v>
      </c>
      <c r="O18" s="11">
        <f t="shared" si="31"/>
        <v>1.3939838591342627E-2</v>
      </c>
      <c r="P18" s="11">
        <f t="shared" si="38"/>
        <v>0.33272193690388846</v>
      </c>
      <c r="Q18" s="11">
        <f t="shared" si="33"/>
        <v>0.48569332355099049</v>
      </c>
      <c r="R18" s="11">
        <f t="shared" si="34"/>
        <v>0.11518708730741012</v>
      </c>
      <c r="S18" s="3">
        <f t="shared" si="39"/>
        <v>2.5678650036683785E-2</v>
      </c>
      <c r="T18" s="3">
        <f t="shared" si="36"/>
        <v>1.210564930300807E-2</v>
      </c>
      <c r="U18" s="11">
        <f t="shared" si="37"/>
        <v>1.1371973587674248E-2</v>
      </c>
    </row>
    <row r="19" spans="1:21" x14ac:dyDescent="0.15">
      <c r="A19" s="1">
        <v>42676</v>
      </c>
      <c r="B19" s="2">
        <v>0</v>
      </c>
      <c r="C19">
        <v>1</v>
      </c>
      <c r="D19">
        <v>11</v>
      </c>
      <c r="E19">
        <v>77</v>
      </c>
      <c r="F19">
        <v>1226</v>
      </c>
      <c r="G19" s="2">
        <v>1035</v>
      </c>
      <c r="H19" s="9">
        <v>243</v>
      </c>
      <c r="I19" s="9">
        <v>61</v>
      </c>
      <c r="J19" s="9">
        <v>29</v>
      </c>
      <c r="K19" s="9">
        <v>36</v>
      </c>
      <c r="L19" s="3">
        <f t="shared" si="0"/>
        <v>0</v>
      </c>
      <c r="M19" s="3">
        <f t="shared" si="29"/>
        <v>3.677822728944465E-4</v>
      </c>
      <c r="N19" s="3">
        <f t="shared" si="30"/>
        <v>4.0456050018389117E-3</v>
      </c>
      <c r="O19" s="12">
        <f t="shared" si="31"/>
        <v>2.8319235012872378E-2</v>
      </c>
      <c r="P19" s="12">
        <f t="shared" si="38"/>
        <v>0.45090106656859141</v>
      </c>
      <c r="Q19" s="12">
        <f t="shared" si="33"/>
        <v>0.38065465244575214</v>
      </c>
      <c r="R19" s="12">
        <f t="shared" si="34"/>
        <v>8.9371092313350498E-2</v>
      </c>
      <c r="S19" s="3">
        <f t="shared" si="39"/>
        <v>2.2434718646561234E-2</v>
      </c>
      <c r="T19" s="3">
        <f t="shared" si="36"/>
        <v>1.0665685913938948E-2</v>
      </c>
      <c r="U19" s="3">
        <f t="shared" si="37"/>
        <v>1.3240161824200073E-2</v>
      </c>
    </row>
    <row r="20" spans="1:21" x14ac:dyDescent="0.15">
      <c r="A20" s="1">
        <v>42677</v>
      </c>
      <c r="B20" s="2">
        <v>0</v>
      </c>
      <c r="C20">
        <v>1</v>
      </c>
      <c r="D20">
        <v>7</v>
      </c>
      <c r="E20">
        <v>66</v>
      </c>
      <c r="F20">
        <v>1091</v>
      </c>
      <c r="G20" s="2">
        <v>1163</v>
      </c>
      <c r="H20" s="9">
        <v>246</v>
      </c>
      <c r="I20" s="9">
        <v>81</v>
      </c>
      <c r="J20" s="9">
        <v>34</v>
      </c>
      <c r="K20" s="9">
        <v>43</v>
      </c>
      <c r="L20" s="3">
        <f t="shared" si="0"/>
        <v>0</v>
      </c>
      <c r="M20" s="3">
        <f t="shared" si="29"/>
        <v>3.6603221083455345E-4</v>
      </c>
      <c r="N20" s="3">
        <f t="shared" si="30"/>
        <v>2.5622254758418742E-3</v>
      </c>
      <c r="O20" s="3">
        <f t="shared" si="31"/>
        <v>2.4158125915080528E-2</v>
      </c>
      <c r="P20" s="13">
        <f t="shared" si="38"/>
        <v>0.39934114202049781</v>
      </c>
      <c r="Q20" s="13">
        <f t="shared" si="33"/>
        <v>0.42569546120058566</v>
      </c>
      <c r="R20" s="13">
        <f t="shared" si="34"/>
        <v>9.0043923865300149E-2</v>
      </c>
      <c r="S20" s="3">
        <f t="shared" si="39"/>
        <v>2.964860907759883E-2</v>
      </c>
      <c r="T20" s="3">
        <f t="shared" si="36"/>
        <v>1.2445095168374817E-2</v>
      </c>
      <c r="U20" s="3">
        <f t="shared" si="37"/>
        <v>1.5739385065885798E-2</v>
      </c>
    </row>
    <row r="21" spans="1:21" x14ac:dyDescent="0.15">
      <c r="A21" s="1">
        <v>42678</v>
      </c>
      <c r="B21" s="2">
        <v>0</v>
      </c>
      <c r="C21">
        <v>1</v>
      </c>
      <c r="D21">
        <v>9</v>
      </c>
      <c r="E21">
        <v>95</v>
      </c>
      <c r="F21">
        <v>1164</v>
      </c>
      <c r="G21" s="2">
        <v>1044</v>
      </c>
      <c r="H21" s="9">
        <v>274</v>
      </c>
      <c r="I21" s="9">
        <v>79</v>
      </c>
      <c r="J21" s="9">
        <v>26</v>
      </c>
      <c r="K21" s="9">
        <v>43</v>
      </c>
      <c r="L21" s="3">
        <f t="shared" si="0"/>
        <v>0</v>
      </c>
      <c r="M21" s="3">
        <f t="shared" si="29"/>
        <v>3.6563071297989033E-4</v>
      </c>
      <c r="N21" s="3">
        <f t="shared" si="30"/>
        <v>3.2906764168190127E-3</v>
      </c>
      <c r="O21" s="3">
        <f t="shared" si="31"/>
        <v>3.4734917733089579E-2</v>
      </c>
      <c r="P21" s="3">
        <f t="shared" si="38"/>
        <v>0.42559414990859235</v>
      </c>
      <c r="Q21" s="3">
        <f t="shared" si="33"/>
        <v>0.38171846435100548</v>
      </c>
      <c r="R21" s="3">
        <f t="shared" si="34"/>
        <v>0.10018281535648994</v>
      </c>
      <c r="S21" s="3">
        <f t="shared" si="39"/>
        <v>2.8884826325411336E-2</v>
      </c>
      <c r="T21" s="3">
        <f t="shared" si="36"/>
        <v>9.5063985374771488E-3</v>
      </c>
      <c r="U21" s="3">
        <f t="shared" si="37"/>
        <v>1.5722120658135285E-2</v>
      </c>
    </row>
    <row r="22" spans="1:21" x14ac:dyDescent="0.15">
      <c r="A22" s="1">
        <v>42681</v>
      </c>
      <c r="B22" s="2">
        <v>0</v>
      </c>
      <c r="C22">
        <v>1</v>
      </c>
      <c r="D22">
        <v>8</v>
      </c>
      <c r="E22">
        <v>115</v>
      </c>
      <c r="F22">
        <v>1154</v>
      </c>
      <c r="G22" s="2">
        <v>1033</v>
      </c>
      <c r="H22" s="9">
        <v>279</v>
      </c>
      <c r="I22" s="9">
        <v>76</v>
      </c>
      <c r="J22" s="9">
        <v>32</v>
      </c>
      <c r="K22" s="9">
        <v>35</v>
      </c>
      <c r="L22" s="3">
        <f t="shared" si="0"/>
        <v>0</v>
      </c>
      <c r="M22" s="3">
        <f t="shared" si="29"/>
        <v>3.6589828027808267E-4</v>
      </c>
      <c r="N22" s="3">
        <f t="shared" si="30"/>
        <v>2.9271862422246614E-3</v>
      </c>
      <c r="O22" s="3">
        <f t="shared" ref="O22:O34" si="40">E22/SUM($B22:$K22)</f>
        <v>4.207830223197951E-2</v>
      </c>
      <c r="P22" s="3">
        <f t="shared" si="38"/>
        <v>0.42224661544090741</v>
      </c>
      <c r="Q22" s="3">
        <f t="shared" si="33"/>
        <v>0.37797292352725942</v>
      </c>
      <c r="R22" s="3">
        <f t="shared" si="34"/>
        <v>0.10208562019758508</v>
      </c>
      <c r="S22" s="3">
        <f t="shared" si="39"/>
        <v>2.7808269301134284E-2</v>
      </c>
      <c r="T22" s="3">
        <f t="shared" si="36"/>
        <v>1.1708744968898645E-2</v>
      </c>
      <c r="U22" s="3">
        <f t="shared" si="37"/>
        <v>1.2806439809732895E-2</v>
      </c>
    </row>
    <row r="23" spans="1:21" x14ac:dyDescent="0.15">
      <c r="A23" s="1">
        <v>42682</v>
      </c>
      <c r="B23" s="2">
        <v>0</v>
      </c>
      <c r="C23">
        <v>1</v>
      </c>
      <c r="D23">
        <v>4</v>
      </c>
      <c r="E23">
        <v>72</v>
      </c>
      <c r="F23">
        <v>996</v>
      </c>
      <c r="G23" s="2">
        <v>1194</v>
      </c>
      <c r="H23" s="9">
        <v>308</v>
      </c>
      <c r="I23" s="9">
        <v>90</v>
      </c>
      <c r="J23" s="9">
        <v>29</v>
      </c>
      <c r="K23" s="9">
        <v>41</v>
      </c>
      <c r="L23" s="3">
        <f t="shared" si="0"/>
        <v>0</v>
      </c>
      <c r="M23" s="3">
        <f t="shared" si="29"/>
        <v>3.6563071297989033E-4</v>
      </c>
      <c r="N23" s="3">
        <f t="shared" si="30"/>
        <v>1.4625228519195613E-3</v>
      </c>
      <c r="O23" s="3">
        <f t="shared" si="40"/>
        <v>2.6325411334552101E-2</v>
      </c>
      <c r="P23" s="3">
        <f t="shared" si="38"/>
        <v>0.36416819012797075</v>
      </c>
      <c r="Q23" s="11">
        <f t="shared" si="33"/>
        <v>0.43656307129798905</v>
      </c>
      <c r="R23" s="3">
        <f t="shared" si="34"/>
        <v>0.11261425959780622</v>
      </c>
      <c r="S23" s="3">
        <f t="shared" si="39"/>
        <v>3.2906764168190127E-2</v>
      </c>
      <c r="T23" s="3">
        <f t="shared" si="36"/>
        <v>1.060329067641682E-2</v>
      </c>
      <c r="U23" s="3">
        <f t="shared" si="37"/>
        <v>1.4990859232175503E-2</v>
      </c>
    </row>
    <row r="24" spans="1:21" x14ac:dyDescent="0.15">
      <c r="A24" s="1">
        <v>42683</v>
      </c>
      <c r="B24" s="2">
        <v>0</v>
      </c>
      <c r="C24">
        <v>1</v>
      </c>
      <c r="D24">
        <v>7</v>
      </c>
      <c r="E24">
        <v>114</v>
      </c>
      <c r="F24">
        <v>1311</v>
      </c>
      <c r="G24" s="2">
        <v>889</v>
      </c>
      <c r="H24" s="9">
        <v>252</v>
      </c>
      <c r="I24" s="9">
        <v>89</v>
      </c>
      <c r="J24" s="9">
        <v>25</v>
      </c>
      <c r="K24" s="9">
        <v>47</v>
      </c>
      <c r="L24" s="3">
        <f t="shared" si="0"/>
        <v>0</v>
      </c>
      <c r="M24" s="3">
        <f t="shared" si="29"/>
        <v>3.6563071297989033E-4</v>
      </c>
      <c r="N24" s="3">
        <f t="shared" si="30"/>
        <v>2.5594149908592322E-3</v>
      </c>
      <c r="O24" s="12">
        <f t="shared" si="40"/>
        <v>4.1681901279707494E-2</v>
      </c>
      <c r="P24" s="12">
        <f t="shared" si="38"/>
        <v>0.4793418647166362</v>
      </c>
      <c r="Q24" s="12">
        <f t="shared" si="38"/>
        <v>0.32504570383912251</v>
      </c>
      <c r="R24" s="12">
        <f t="shared" si="34"/>
        <v>9.2138939670932354E-2</v>
      </c>
      <c r="S24" s="3">
        <f t="shared" si="39"/>
        <v>3.2541133455210237E-2</v>
      </c>
      <c r="T24" s="3">
        <f t="shared" si="36"/>
        <v>9.140767824497258E-3</v>
      </c>
      <c r="U24" s="3">
        <f t="shared" si="37"/>
        <v>1.7184643510054845E-2</v>
      </c>
    </row>
    <row r="25" spans="1:21" x14ac:dyDescent="0.15">
      <c r="A25" s="1">
        <v>42684</v>
      </c>
      <c r="B25" s="2">
        <v>0</v>
      </c>
      <c r="C25">
        <v>1</v>
      </c>
      <c r="D25">
        <v>4</v>
      </c>
      <c r="E25">
        <v>44</v>
      </c>
      <c r="F25">
        <v>931</v>
      </c>
      <c r="G25" s="2">
        <v>1151</v>
      </c>
      <c r="H25" s="9">
        <v>392</v>
      </c>
      <c r="I25" s="9">
        <v>116</v>
      </c>
      <c r="J25" s="9">
        <v>43</v>
      </c>
      <c r="K25" s="9">
        <v>54</v>
      </c>
      <c r="L25" s="3">
        <f t="shared" si="0"/>
        <v>0</v>
      </c>
      <c r="M25" s="3">
        <f t="shared" si="29"/>
        <v>3.6549707602339179E-4</v>
      </c>
      <c r="N25" s="3">
        <f t="shared" si="30"/>
        <v>1.4619883040935672E-3</v>
      </c>
      <c r="O25" s="11">
        <f t="shared" si="40"/>
        <v>1.6081871345029239E-2</v>
      </c>
      <c r="P25" s="11">
        <f t="shared" si="38"/>
        <v>0.34027777777777779</v>
      </c>
      <c r="Q25" s="11">
        <f t="shared" si="38"/>
        <v>0.420687134502924</v>
      </c>
      <c r="R25" s="11">
        <f t="shared" si="34"/>
        <v>0.14327485380116958</v>
      </c>
      <c r="S25" s="11">
        <f t="shared" si="39"/>
        <v>4.2397660818713448E-2</v>
      </c>
      <c r="T25" s="11">
        <f t="shared" si="36"/>
        <v>1.5716374269005847E-2</v>
      </c>
      <c r="U25" s="11">
        <f t="shared" si="37"/>
        <v>1.9736842105263157E-2</v>
      </c>
    </row>
    <row r="26" spans="1:21" x14ac:dyDescent="0.15">
      <c r="A26" s="1">
        <v>42688</v>
      </c>
      <c r="B26" s="2">
        <v>0</v>
      </c>
      <c r="C26">
        <v>0</v>
      </c>
      <c r="D26">
        <v>0</v>
      </c>
      <c r="E26">
        <v>47</v>
      </c>
      <c r="F26">
        <v>654</v>
      </c>
      <c r="G26" s="2">
        <v>1378</v>
      </c>
      <c r="H26" s="9">
        <v>452</v>
      </c>
      <c r="I26" s="9">
        <v>112</v>
      </c>
      <c r="J26" s="9">
        <v>45</v>
      </c>
      <c r="K26" s="9">
        <v>46</v>
      </c>
      <c r="L26" s="3">
        <f t="shared" si="0"/>
        <v>0</v>
      </c>
      <c r="M26" s="3">
        <f t="shared" si="29"/>
        <v>0</v>
      </c>
      <c r="N26" s="3">
        <f t="shared" si="30"/>
        <v>0</v>
      </c>
      <c r="O26" s="11">
        <f t="shared" si="40"/>
        <v>1.7190929041697146E-2</v>
      </c>
      <c r="P26" s="11">
        <f t="shared" si="38"/>
        <v>0.23920994879297733</v>
      </c>
      <c r="Q26" s="11">
        <f t="shared" si="38"/>
        <v>0.50402340892465247</v>
      </c>
      <c r="R26" s="11">
        <f t="shared" si="34"/>
        <v>0.16532553035844916</v>
      </c>
      <c r="S26" s="11">
        <f t="shared" si="39"/>
        <v>4.0965618141916606E-2</v>
      </c>
      <c r="T26" s="11">
        <f t="shared" si="36"/>
        <v>1.6459400146305779E-2</v>
      </c>
      <c r="U26" s="3">
        <f t="shared" si="37"/>
        <v>1.6825164594001463E-2</v>
      </c>
    </row>
    <row r="27" spans="1:21" x14ac:dyDescent="0.15">
      <c r="A27" s="1">
        <v>42689</v>
      </c>
      <c r="B27" s="2">
        <v>0</v>
      </c>
      <c r="C27">
        <v>0</v>
      </c>
      <c r="D27">
        <v>0</v>
      </c>
      <c r="E27">
        <v>31</v>
      </c>
      <c r="F27">
        <v>535</v>
      </c>
      <c r="G27" s="2">
        <v>1511</v>
      </c>
      <c r="H27" s="9">
        <v>475</v>
      </c>
      <c r="I27" s="9">
        <v>98</v>
      </c>
      <c r="J27" s="9">
        <v>37</v>
      </c>
      <c r="K27" s="9">
        <v>42</v>
      </c>
      <c r="L27" s="3">
        <f t="shared" si="0"/>
        <v>0</v>
      </c>
      <c r="M27" s="3">
        <f t="shared" si="29"/>
        <v>0</v>
      </c>
      <c r="N27" s="3">
        <f t="shared" si="30"/>
        <v>0</v>
      </c>
      <c r="O27" s="3">
        <f t="shared" si="40"/>
        <v>1.1359472334188348E-2</v>
      </c>
      <c r="P27" s="3">
        <f t="shared" si="38"/>
        <v>0.19604250641260534</v>
      </c>
      <c r="Q27" s="13">
        <f t="shared" si="38"/>
        <v>0.55368266764382557</v>
      </c>
      <c r="R27" s="3">
        <f t="shared" si="34"/>
        <v>0.17405643092707951</v>
      </c>
      <c r="S27" s="3">
        <f t="shared" si="39"/>
        <v>3.5910589959692193E-2</v>
      </c>
      <c r="T27" s="3">
        <f t="shared" si="36"/>
        <v>1.3558079882740931E-2</v>
      </c>
      <c r="U27" s="3">
        <f t="shared" si="37"/>
        <v>1.5390252839868083E-2</v>
      </c>
    </row>
    <row r="28" spans="1:21" x14ac:dyDescent="0.15">
      <c r="A28" s="1">
        <v>42696</v>
      </c>
      <c r="B28" s="2">
        <v>0</v>
      </c>
      <c r="C28">
        <v>0</v>
      </c>
      <c r="D28">
        <v>1</v>
      </c>
      <c r="E28">
        <v>25</v>
      </c>
      <c r="F28">
        <v>567</v>
      </c>
      <c r="G28" s="2">
        <v>1464</v>
      </c>
      <c r="H28" s="9">
        <v>475</v>
      </c>
      <c r="I28" s="9">
        <v>105</v>
      </c>
      <c r="J28" s="9">
        <v>41</v>
      </c>
      <c r="K28" s="9">
        <v>48</v>
      </c>
      <c r="L28" s="3">
        <f t="shared" si="0"/>
        <v>0</v>
      </c>
      <c r="M28" s="3">
        <f t="shared" si="29"/>
        <v>0</v>
      </c>
      <c r="N28" s="3">
        <f t="shared" si="30"/>
        <v>3.6683785766691124E-4</v>
      </c>
      <c r="O28" s="3">
        <f t="shared" si="40"/>
        <v>9.1709464416727809E-3</v>
      </c>
      <c r="P28" s="3">
        <f t="shared" si="38"/>
        <v>0.20799706529713866</v>
      </c>
      <c r="Q28" s="3">
        <f t="shared" si="38"/>
        <v>0.53705062362435807</v>
      </c>
      <c r="R28" s="3">
        <f t="shared" si="34"/>
        <v>0.17424798239178282</v>
      </c>
      <c r="S28" s="3">
        <f t="shared" si="39"/>
        <v>3.8517975055025681E-2</v>
      </c>
      <c r="T28" s="3">
        <f t="shared" si="36"/>
        <v>1.504035216434336E-2</v>
      </c>
      <c r="U28" s="3">
        <f t="shared" si="37"/>
        <v>1.7608217168011739E-2</v>
      </c>
    </row>
    <row r="29" spans="1:21" x14ac:dyDescent="0.15">
      <c r="A29" s="1">
        <v>42697</v>
      </c>
      <c r="B29" s="2">
        <v>0</v>
      </c>
      <c r="C29">
        <v>0</v>
      </c>
      <c r="D29">
        <v>3</v>
      </c>
      <c r="E29">
        <v>44</v>
      </c>
      <c r="F29">
        <v>714</v>
      </c>
      <c r="G29" s="2">
        <v>1501</v>
      </c>
      <c r="H29" s="9">
        <v>313</v>
      </c>
      <c r="I29" s="9">
        <v>89</v>
      </c>
      <c r="J29" s="9">
        <v>28</v>
      </c>
      <c r="K29" s="9">
        <v>38</v>
      </c>
      <c r="L29" s="3">
        <f t="shared" si="0"/>
        <v>0</v>
      </c>
      <c r="M29" s="3">
        <f t="shared" si="29"/>
        <v>0</v>
      </c>
      <c r="N29" s="3">
        <f t="shared" si="30"/>
        <v>1.0989010989010989E-3</v>
      </c>
      <c r="O29" s="10">
        <f t="shared" si="40"/>
        <v>1.6117216117216119E-2</v>
      </c>
      <c r="P29" s="10">
        <f t="shared" si="38"/>
        <v>0.26153846153846155</v>
      </c>
      <c r="Q29" s="3">
        <f t="shared" si="38"/>
        <v>0.54981684981684986</v>
      </c>
      <c r="R29" s="10">
        <f t="shared" si="34"/>
        <v>0.11465201465201465</v>
      </c>
      <c r="S29" s="3">
        <f t="shared" si="39"/>
        <v>3.2600732600732603E-2</v>
      </c>
      <c r="T29" s="3">
        <f t="shared" si="36"/>
        <v>1.0256410256410256E-2</v>
      </c>
      <c r="U29" s="3">
        <f t="shared" si="37"/>
        <v>1.391941391941392E-2</v>
      </c>
    </row>
    <row r="30" spans="1:21" x14ac:dyDescent="0.15">
      <c r="A30" s="1">
        <v>42698</v>
      </c>
      <c r="B30" s="2">
        <v>0</v>
      </c>
      <c r="C30">
        <v>1</v>
      </c>
      <c r="D30">
        <v>6</v>
      </c>
      <c r="E30">
        <v>102</v>
      </c>
      <c r="F30">
        <v>1004</v>
      </c>
      <c r="G30" s="2">
        <v>1190</v>
      </c>
      <c r="H30" s="9">
        <v>279</v>
      </c>
      <c r="I30" s="9">
        <v>86</v>
      </c>
      <c r="J30" s="9">
        <v>28</v>
      </c>
      <c r="K30" s="9">
        <v>35</v>
      </c>
      <c r="L30" s="3">
        <f t="shared" si="0"/>
        <v>0</v>
      </c>
      <c r="M30" s="3">
        <f t="shared" si="29"/>
        <v>3.6616623947272064E-4</v>
      </c>
      <c r="N30" s="3">
        <f t="shared" si="30"/>
        <v>2.1969974368363236E-3</v>
      </c>
      <c r="O30" s="12">
        <f t="shared" si="40"/>
        <v>3.7348956426217501E-2</v>
      </c>
      <c r="P30" s="12">
        <f t="shared" si="38"/>
        <v>0.36763090443061147</v>
      </c>
      <c r="Q30" s="12">
        <f t="shared" si="38"/>
        <v>0.43573782497253755</v>
      </c>
      <c r="R30" s="3">
        <f t="shared" si="34"/>
        <v>0.10216038081288906</v>
      </c>
      <c r="S30" s="3">
        <f t="shared" si="39"/>
        <v>3.1490296594653973E-2</v>
      </c>
      <c r="T30" s="3">
        <f t="shared" si="36"/>
        <v>1.0252654705236177E-2</v>
      </c>
      <c r="U30" s="3">
        <f t="shared" si="37"/>
        <v>1.2815818381545222E-2</v>
      </c>
    </row>
    <row r="31" spans="1:21" x14ac:dyDescent="0.15">
      <c r="A31" s="1">
        <v>42705</v>
      </c>
      <c r="B31" s="2">
        <v>0</v>
      </c>
      <c r="C31">
        <v>3</v>
      </c>
      <c r="D31">
        <v>23</v>
      </c>
      <c r="E31">
        <v>206</v>
      </c>
      <c r="F31">
        <v>1420</v>
      </c>
      <c r="G31" s="2">
        <v>807</v>
      </c>
      <c r="H31" s="9">
        <v>190</v>
      </c>
      <c r="I31" s="9">
        <v>52</v>
      </c>
      <c r="J31" s="9">
        <v>14</v>
      </c>
      <c r="K31" s="9">
        <v>22</v>
      </c>
      <c r="L31" s="3">
        <f t="shared" si="0"/>
        <v>0</v>
      </c>
      <c r="M31" s="3">
        <f t="shared" si="29"/>
        <v>1.0960906101571063E-3</v>
      </c>
      <c r="N31" s="3">
        <f t="shared" si="30"/>
        <v>8.4033613445378148E-3</v>
      </c>
      <c r="O31" s="12">
        <f t="shared" si="40"/>
        <v>7.5264888564121307E-2</v>
      </c>
      <c r="P31" s="12">
        <f t="shared" si="38"/>
        <v>0.51881622214103029</v>
      </c>
      <c r="Q31" s="12">
        <f t="shared" si="38"/>
        <v>0.29484837413226161</v>
      </c>
      <c r="R31" s="12">
        <f t="shared" si="34"/>
        <v>6.9419071976616731E-2</v>
      </c>
      <c r="S31" s="12">
        <f t="shared" si="39"/>
        <v>1.8998903909389842E-2</v>
      </c>
      <c r="T31" s="3">
        <f t="shared" si="36"/>
        <v>5.1150895140664966E-3</v>
      </c>
      <c r="U31" s="3">
        <f t="shared" si="37"/>
        <v>8.0379978078187805E-3</v>
      </c>
    </row>
    <row r="32" spans="1:21" x14ac:dyDescent="0.15">
      <c r="A32" s="1">
        <v>42710</v>
      </c>
      <c r="B32" s="2">
        <v>2</v>
      </c>
      <c r="C32">
        <v>4</v>
      </c>
      <c r="D32">
        <v>37</v>
      </c>
      <c r="E32">
        <v>613</v>
      </c>
      <c r="F32">
        <v>1542</v>
      </c>
      <c r="G32" s="2">
        <v>409</v>
      </c>
      <c r="H32" s="9">
        <v>93</v>
      </c>
      <c r="I32" s="9">
        <v>28</v>
      </c>
      <c r="J32" s="9">
        <v>5</v>
      </c>
      <c r="K32" s="9">
        <v>18</v>
      </c>
      <c r="L32" s="3">
        <f t="shared" si="0"/>
        <v>7.2700836059614682E-4</v>
      </c>
      <c r="M32" s="3">
        <f t="shared" si="29"/>
        <v>1.4540167211922936E-3</v>
      </c>
      <c r="N32" s="12">
        <f t="shared" si="30"/>
        <v>1.3449654671028717E-2</v>
      </c>
      <c r="O32" s="12">
        <f t="shared" si="40"/>
        <v>0.222828062522719</v>
      </c>
      <c r="P32" s="12">
        <f t="shared" si="38"/>
        <v>0.56052344601962922</v>
      </c>
      <c r="Q32" s="12">
        <f t="shared" si="38"/>
        <v>0.14867320974191203</v>
      </c>
      <c r="R32" s="12">
        <f t="shared" si="34"/>
        <v>3.3805888767720831E-2</v>
      </c>
      <c r="S32" s="12">
        <f t="shared" si="39"/>
        <v>1.0178117048346057E-2</v>
      </c>
      <c r="T32" s="3">
        <f t="shared" si="36"/>
        <v>1.8175209014903672E-3</v>
      </c>
      <c r="U32" s="3">
        <f t="shared" si="37"/>
        <v>6.5430752453653216E-3</v>
      </c>
    </row>
    <row r="33" spans="1:21" x14ac:dyDescent="0.15">
      <c r="A33" s="1">
        <v>42711</v>
      </c>
      <c r="B33" s="2">
        <v>2</v>
      </c>
      <c r="C33">
        <v>4</v>
      </c>
      <c r="D33">
        <v>15</v>
      </c>
      <c r="E33">
        <v>321</v>
      </c>
      <c r="F33">
        <v>1689</v>
      </c>
      <c r="G33" s="2">
        <v>511</v>
      </c>
      <c r="H33" s="9">
        <v>145</v>
      </c>
      <c r="I33" s="9">
        <v>34</v>
      </c>
      <c r="J33" s="9">
        <v>8</v>
      </c>
      <c r="K33" s="9">
        <v>22</v>
      </c>
      <c r="L33" s="3">
        <f t="shared" si="0"/>
        <v>7.2700836059614682E-4</v>
      </c>
      <c r="M33" s="3">
        <f t="shared" si="29"/>
        <v>1.4540167211922936E-3</v>
      </c>
      <c r="N33" s="3">
        <f t="shared" si="30"/>
        <v>5.4525627044711015E-3</v>
      </c>
      <c r="O33" s="24">
        <f t="shared" si="40"/>
        <v>0.11668484187568157</v>
      </c>
      <c r="P33" s="24">
        <f t="shared" si="38"/>
        <v>0.613958560523446</v>
      </c>
      <c r="Q33" s="24">
        <f t="shared" si="38"/>
        <v>0.18575063613231552</v>
      </c>
      <c r="R33" s="24">
        <f t="shared" si="34"/>
        <v>5.2708106143220648E-2</v>
      </c>
      <c r="S33" s="24">
        <f t="shared" si="39"/>
        <v>1.2359142130134497E-2</v>
      </c>
      <c r="T33" s="3">
        <f t="shared" si="36"/>
        <v>2.9080334423845873E-3</v>
      </c>
      <c r="U33" s="3">
        <f t="shared" si="37"/>
        <v>7.9970919665576148E-3</v>
      </c>
    </row>
    <row r="34" spans="1:21" x14ac:dyDescent="0.15">
      <c r="A34" s="1">
        <v>42712</v>
      </c>
      <c r="B34" s="2">
        <v>1</v>
      </c>
      <c r="C34">
        <v>4</v>
      </c>
      <c r="D34">
        <v>28</v>
      </c>
      <c r="E34">
        <v>467</v>
      </c>
      <c r="F34">
        <v>1615</v>
      </c>
      <c r="G34" s="2">
        <v>461</v>
      </c>
      <c r="H34" s="9">
        <v>115</v>
      </c>
      <c r="I34" s="9">
        <v>35</v>
      </c>
      <c r="J34" s="9">
        <v>12</v>
      </c>
      <c r="K34" s="9">
        <v>16</v>
      </c>
      <c r="L34" s="3">
        <f t="shared" si="0"/>
        <v>3.6310820624546115E-4</v>
      </c>
      <c r="M34" s="3">
        <f t="shared" si="29"/>
        <v>1.4524328249818446E-3</v>
      </c>
      <c r="N34" s="10">
        <f t="shared" si="30"/>
        <v>1.0167029774872912E-2</v>
      </c>
      <c r="O34" s="10">
        <f t="shared" si="40"/>
        <v>0.16957153231663036</v>
      </c>
      <c r="P34" s="10">
        <f t="shared" si="38"/>
        <v>0.5864197530864198</v>
      </c>
      <c r="Q34" s="10">
        <f t="shared" si="38"/>
        <v>0.16739288307915759</v>
      </c>
      <c r="R34" s="10">
        <f t="shared" si="34"/>
        <v>4.1757443718228031E-2</v>
      </c>
      <c r="S34" s="3">
        <f t="shared" si="39"/>
        <v>1.2708787218591141E-2</v>
      </c>
      <c r="T34" s="3">
        <f t="shared" si="36"/>
        <v>4.3572984749455342E-3</v>
      </c>
      <c r="U34" s="3">
        <f t="shared" si="37"/>
        <v>5.8097312999273783E-3</v>
      </c>
    </row>
    <row r="35" spans="1:21" s="27" customFormat="1" x14ac:dyDescent="0.15">
      <c r="A35" s="25">
        <v>42716</v>
      </c>
      <c r="B35" s="26">
        <v>11</v>
      </c>
      <c r="C35" s="27">
        <v>164</v>
      </c>
      <c r="D35" s="27">
        <v>599</v>
      </c>
      <c r="E35" s="27">
        <v>1143</v>
      </c>
      <c r="F35" s="27">
        <v>564</v>
      </c>
      <c r="G35" s="26">
        <v>189</v>
      </c>
      <c r="H35" s="28">
        <v>36</v>
      </c>
      <c r="I35" s="28">
        <v>20</v>
      </c>
      <c r="J35" s="28">
        <v>9</v>
      </c>
      <c r="K35" s="28">
        <v>15</v>
      </c>
      <c r="L35" s="11">
        <f t="shared" si="0"/>
        <v>4.0000000000000001E-3</v>
      </c>
      <c r="M35" s="11">
        <f t="shared" ref="M35" si="41">C35/SUM($B35:$K35)</f>
        <v>5.9636363636363633E-2</v>
      </c>
      <c r="N35" s="11">
        <f t="shared" ref="N35" si="42">D35/SUM($B35:$K35)</f>
        <v>0.21781818181818183</v>
      </c>
      <c r="O35" s="11">
        <f t="shared" ref="O35" si="43">E35/SUM($B35:$K35)</f>
        <v>0.41563636363636364</v>
      </c>
      <c r="P35" s="11">
        <f t="shared" ref="P35" si="44">F35/SUM($B35:$K35)</f>
        <v>0.2050909090909091</v>
      </c>
      <c r="Q35" s="11">
        <f t="shared" ref="Q35" si="45">G35/SUM($B35:$K35)</f>
        <v>6.8727272727272734E-2</v>
      </c>
      <c r="R35" s="11">
        <f t="shared" ref="R35" si="46">H35/SUM($B35:$K35)</f>
        <v>1.3090909090909091E-2</v>
      </c>
      <c r="S35" s="11">
        <f t="shared" ref="S35" si="47">I35/SUM($B35:$K35)</f>
        <v>7.2727272727272727E-3</v>
      </c>
      <c r="T35" s="11">
        <f t="shared" ref="T35" si="48">J35/SUM($B35:$K35)</f>
        <v>3.2727272727272726E-3</v>
      </c>
      <c r="U35" s="11">
        <f t="shared" si="37"/>
        <v>5.454545454545455E-3</v>
      </c>
    </row>
    <row r="36" spans="1:21" x14ac:dyDescent="0.15">
      <c r="A36" s="29">
        <v>42718</v>
      </c>
      <c r="B36" s="2">
        <v>8</v>
      </c>
      <c r="C36">
        <v>143</v>
      </c>
      <c r="D36">
        <v>568</v>
      </c>
      <c r="E36">
        <v>1093</v>
      </c>
      <c r="F36">
        <v>599</v>
      </c>
      <c r="G36" s="2">
        <v>206</v>
      </c>
      <c r="H36" s="9">
        <v>86</v>
      </c>
      <c r="I36" s="9">
        <v>26</v>
      </c>
      <c r="J36" s="9">
        <v>15</v>
      </c>
      <c r="K36" s="9">
        <v>19</v>
      </c>
      <c r="L36" s="3">
        <f t="shared" si="0"/>
        <v>2.8954035468693449E-3</v>
      </c>
      <c r="M36" s="3">
        <f t="shared" ref="M36:M53" si="49">C36/SUM($B36:$K36)</f>
        <v>5.1755338400289543E-2</v>
      </c>
      <c r="N36" s="3">
        <f t="shared" ref="N36:N37" si="50">D36/SUM($B36:$K36)</f>
        <v>0.2055736518277235</v>
      </c>
      <c r="O36" s="3">
        <f t="shared" ref="O36:O37" si="51">E36/SUM($B36:$K36)</f>
        <v>0.39558450959102426</v>
      </c>
      <c r="P36" s="3">
        <f t="shared" ref="P36:P39" si="52">F36/SUM($B36:$K36)</f>
        <v>0.21679334057184221</v>
      </c>
      <c r="Q36" s="3">
        <f t="shared" ref="Q36:Q39" si="53">G36/SUM($B36:$K36)</f>
        <v>7.4556641331885637E-2</v>
      </c>
      <c r="R36" s="3">
        <f t="shared" ref="R36:R39" si="54">H36/SUM($B36:$K36)</f>
        <v>3.1125588128845458E-2</v>
      </c>
      <c r="S36" s="3">
        <f t="shared" ref="S36:S39" si="55">I36/SUM($B36:$K36)</f>
        <v>9.4100615273253717E-3</v>
      </c>
      <c r="T36" s="3">
        <f t="shared" ref="T36:T39" si="56">J36/SUM($B36:$K36)</f>
        <v>5.4288816503800215E-3</v>
      </c>
      <c r="U36" s="3">
        <f t="shared" si="37"/>
        <v>6.8765834238146938E-3</v>
      </c>
    </row>
    <row r="37" spans="1:21" x14ac:dyDescent="0.15">
      <c r="A37" s="29">
        <v>42719</v>
      </c>
      <c r="B37" s="2">
        <v>4</v>
      </c>
      <c r="C37">
        <v>55</v>
      </c>
      <c r="D37">
        <v>382</v>
      </c>
      <c r="E37">
        <v>1151</v>
      </c>
      <c r="F37">
        <v>773</v>
      </c>
      <c r="G37" s="2">
        <v>195</v>
      </c>
      <c r="H37" s="9">
        <v>121</v>
      </c>
      <c r="I37" s="9">
        <v>36</v>
      </c>
      <c r="J37" s="9">
        <v>11</v>
      </c>
      <c r="K37" s="9">
        <v>27</v>
      </c>
      <c r="L37" s="3">
        <f t="shared" si="0"/>
        <v>1.4519056261343012E-3</v>
      </c>
      <c r="M37" s="3">
        <f t="shared" si="49"/>
        <v>1.9963702359346643E-2</v>
      </c>
      <c r="N37" s="3">
        <f t="shared" si="50"/>
        <v>0.13865698729582576</v>
      </c>
      <c r="O37" s="3">
        <f t="shared" si="51"/>
        <v>0.41778584392014517</v>
      </c>
      <c r="P37" s="3">
        <f t="shared" si="52"/>
        <v>0.2805807622504537</v>
      </c>
      <c r="Q37" s="3">
        <f t="shared" si="53"/>
        <v>7.0780399274047182E-2</v>
      </c>
      <c r="R37" s="3">
        <f t="shared" si="54"/>
        <v>4.3920145190562615E-2</v>
      </c>
      <c r="S37" s="3">
        <f t="shared" si="55"/>
        <v>1.3067150635208712E-2</v>
      </c>
      <c r="T37" s="3">
        <f t="shared" si="56"/>
        <v>3.9927404718693282E-3</v>
      </c>
      <c r="U37" s="3">
        <f t="shared" si="37"/>
        <v>9.8003629764065337E-3</v>
      </c>
    </row>
    <row r="38" spans="1:21" x14ac:dyDescent="0.15">
      <c r="A38" s="29">
        <v>42722</v>
      </c>
      <c r="B38" s="2">
        <v>0</v>
      </c>
      <c r="C38">
        <v>18</v>
      </c>
      <c r="D38">
        <v>193</v>
      </c>
      <c r="E38">
        <v>1010</v>
      </c>
      <c r="F38">
        <v>1031</v>
      </c>
      <c r="G38" s="2">
        <v>318</v>
      </c>
      <c r="H38" s="9">
        <v>115</v>
      </c>
      <c r="I38" s="9">
        <v>36</v>
      </c>
      <c r="J38" s="9">
        <v>13</v>
      </c>
      <c r="K38" s="9">
        <v>22</v>
      </c>
      <c r="L38" s="3">
        <f t="shared" si="0"/>
        <v>0</v>
      </c>
      <c r="M38" s="3">
        <f t="shared" si="49"/>
        <v>6.5312046444121917E-3</v>
      </c>
      <c r="N38" s="3">
        <f t="shared" ref="N38:N39" si="57">D38/SUM($B38:$K38)</f>
        <v>7.0029027576197389E-2</v>
      </c>
      <c r="O38" s="3">
        <f t="shared" ref="O38:O39" si="58">E38/SUM($B38:$K38)</f>
        <v>0.36647314949201742</v>
      </c>
      <c r="P38" s="3">
        <f t="shared" si="52"/>
        <v>0.37409288824383163</v>
      </c>
      <c r="Q38" s="3">
        <f t="shared" si="53"/>
        <v>0.11538461538461539</v>
      </c>
      <c r="R38" s="3">
        <f t="shared" si="54"/>
        <v>4.1727140783744558E-2</v>
      </c>
      <c r="S38" s="3">
        <f t="shared" si="55"/>
        <v>1.3062409288824383E-2</v>
      </c>
      <c r="T38" s="3">
        <f t="shared" si="56"/>
        <v>4.7169811320754715E-3</v>
      </c>
      <c r="U38" s="3">
        <f t="shared" si="37"/>
        <v>7.9825834542815669E-3</v>
      </c>
    </row>
    <row r="39" spans="1:21" x14ac:dyDescent="0.15">
      <c r="A39" s="29">
        <v>42723</v>
      </c>
      <c r="B39" s="2">
        <v>2</v>
      </c>
      <c r="C39">
        <v>20</v>
      </c>
      <c r="D39">
        <v>210</v>
      </c>
      <c r="E39">
        <v>926</v>
      </c>
      <c r="F39">
        <v>1017</v>
      </c>
      <c r="G39" s="2">
        <v>359</v>
      </c>
      <c r="H39" s="9">
        <v>138</v>
      </c>
      <c r="I39" s="9">
        <v>47</v>
      </c>
      <c r="J39" s="9">
        <v>17</v>
      </c>
      <c r="K39" s="9">
        <v>20</v>
      </c>
      <c r="L39" s="3">
        <f t="shared" si="0"/>
        <v>7.2568940493468795E-4</v>
      </c>
      <c r="M39" s="3">
        <f t="shared" si="49"/>
        <v>7.2568940493468797E-3</v>
      </c>
      <c r="N39" s="3">
        <f t="shared" si="57"/>
        <v>7.6197387518142229E-2</v>
      </c>
      <c r="O39" s="3">
        <f t="shared" si="58"/>
        <v>0.33599419448476053</v>
      </c>
      <c r="P39" s="3">
        <f t="shared" si="52"/>
        <v>0.36901306240928883</v>
      </c>
      <c r="Q39" s="3">
        <f t="shared" si="53"/>
        <v>0.1302612481857765</v>
      </c>
      <c r="R39" s="3">
        <f t="shared" si="54"/>
        <v>5.0072568940493466E-2</v>
      </c>
      <c r="S39" s="3">
        <f t="shared" si="55"/>
        <v>1.7053701015965168E-2</v>
      </c>
      <c r="T39" s="3">
        <f t="shared" si="56"/>
        <v>6.1683599419448476E-3</v>
      </c>
      <c r="U39" s="3">
        <f t="shared" si="37"/>
        <v>7.2568940493468797E-3</v>
      </c>
    </row>
    <row r="40" spans="1:21" x14ac:dyDescent="0.15">
      <c r="A40" s="29">
        <v>42724</v>
      </c>
      <c r="B40" s="2">
        <v>1</v>
      </c>
      <c r="C40">
        <v>14</v>
      </c>
      <c r="D40">
        <v>139</v>
      </c>
      <c r="E40">
        <v>848</v>
      </c>
      <c r="F40">
        <v>1167</v>
      </c>
      <c r="G40" s="2">
        <v>409</v>
      </c>
      <c r="H40" s="9">
        <v>116</v>
      </c>
      <c r="I40" s="9">
        <v>40</v>
      </c>
      <c r="J40" s="9">
        <v>10</v>
      </c>
      <c r="K40" s="9">
        <v>18</v>
      </c>
      <c r="L40" s="3">
        <f t="shared" si="0"/>
        <v>3.6205648081100649E-4</v>
      </c>
      <c r="M40" s="3">
        <f t="shared" si="49"/>
        <v>5.0687907313540911E-3</v>
      </c>
      <c r="N40" s="3">
        <f t="shared" ref="N40:N53" si="59">D40/SUM($B40:$K40)</f>
        <v>5.0325850832729904E-2</v>
      </c>
      <c r="O40" s="3">
        <f t="shared" ref="O40:O53" si="60">E40/SUM($B40:$K40)</f>
        <v>0.30702389572773353</v>
      </c>
      <c r="P40" s="3">
        <f t="shared" ref="P40:P53" si="61">F40/SUM($B40:$K40)</f>
        <v>0.4225199131064446</v>
      </c>
      <c r="Q40" s="3">
        <f t="shared" ref="Q40:Q53" si="62">G40/SUM($B40:$K40)</f>
        <v>0.14808110065170166</v>
      </c>
      <c r="R40" s="3">
        <f t="shared" ref="R40:R53" si="63">H40/SUM($B40:$K40)</f>
        <v>4.1998551774076756E-2</v>
      </c>
      <c r="S40" s="3">
        <f t="shared" ref="S40:S53" si="64">I40/SUM($B40:$K40)</f>
        <v>1.4482259232440261E-2</v>
      </c>
      <c r="T40" s="3">
        <f t="shared" ref="T40:T53" si="65">J40/SUM($B40:$K40)</f>
        <v>3.6205648081100651E-3</v>
      </c>
      <c r="U40" s="3">
        <f t="shared" si="37"/>
        <v>6.5170166545981175E-3</v>
      </c>
    </row>
    <row r="41" spans="1:21" x14ac:dyDescent="0.15">
      <c r="A41" s="29">
        <v>42725</v>
      </c>
      <c r="B41" s="2">
        <v>1</v>
      </c>
      <c r="C41">
        <v>6</v>
      </c>
      <c r="D41">
        <v>68</v>
      </c>
      <c r="E41">
        <v>564</v>
      </c>
      <c r="F41">
        <v>1389</v>
      </c>
      <c r="G41" s="2">
        <v>514</v>
      </c>
      <c r="H41" s="9">
        <v>151</v>
      </c>
      <c r="I41" s="9">
        <v>40</v>
      </c>
      <c r="J41" s="9">
        <v>15</v>
      </c>
      <c r="K41" s="9">
        <v>17</v>
      </c>
      <c r="L41" s="3">
        <f t="shared" si="0"/>
        <v>3.6166365280289331E-4</v>
      </c>
      <c r="M41" s="3">
        <f t="shared" si="49"/>
        <v>2.16998191681736E-3</v>
      </c>
      <c r="N41" s="10">
        <f t="shared" si="59"/>
        <v>2.4593128390596745E-2</v>
      </c>
      <c r="O41" s="10">
        <f t="shared" si="60"/>
        <v>0.20397830018083182</v>
      </c>
      <c r="P41" s="10">
        <f t="shared" si="61"/>
        <v>0.50235081374321877</v>
      </c>
      <c r="Q41" s="10">
        <f t="shared" si="62"/>
        <v>0.18589511754068716</v>
      </c>
      <c r="R41" s="10">
        <f t="shared" si="63"/>
        <v>5.4611211573236888E-2</v>
      </c>
      <c r="S41" s="3">
        <f t="shared" si="64"/>
        <v>1.4466546112115732E-2</v>
      </c>
      <c r="T41" s="3">
        <f t="shared" si="65"/>
        <v>5.4249547920433997E-3</v>
      </c>
      <c r="U41" s="3">
        <f t="shared" si="37"/>
        <v>6.1482820976491862E-3</v>
      </c>
    </row>
    <row r="42" spans="1:21" x14ac:dyDescent="0.15">
      <c r="A42" s="29">
        <v>42726</v>
      </c>
      <c r="B42" s="2">
        <v>0</v>
      </c>
      <c r="C42">
        <v>6</v>
      </c>
      <c r="D42">
        <v>51</v>
      </c>
      <c r="E42">
        <v>509</v>
      </c>
      <c r="F42">
        <v>1426</v>
      </c>
      <c r="G42" s="2">
        <v>546</v>
      </c>
      <c r="H42" s="9">
        <v>159</v>
      </c>
      <c r="I42" s="9">
        <v>35</v>
      </c>
      <c r="J42" s="9">
        <v>13</v>
      </c>
      <c r="K42" s="9">
        <v>18</v>
      </c>
      <c r="L42" s="3">
        <f t="shared" si="0"/>
        <v>0</v>
      </c>
      <c r="M42" s="3">
        <f t="shared" si="49"/>
        <v>2.1715526601520088E-3</v>
      </c>
      <c r="N42" s="3">
        <f t="shared" si="59"/>
        <v>1.8458197611292075E-2</v>
      </c>
      <c r="O42" s="3">
        <f t="shared" si="60"/>
        <v>0.18422005066956207</v>
      </c>
      <c r="P42" s="3">
        <f t="shared" si="61"/>
        <v>0.51610568222946074</v>
      </c>
      <c r="Q42" s="3">
        <f t="shared" si="62"/>
        <v>0.19761129207383279</v>
      </c>
      <c r="R42" s="3">
        <f t="shared" si="63"/>
        <v>5.7546145494028228E-2</v>
      </c>
      <c r="S42" s="3">
        <f t="shared" si="64"/>
        <v>1.2667390517553384E-2</v>
      </c>
      <c r="T42" s="3">
        <f t="shared" si="65"/>
        <v>4.7050307636626858E-3</v>
      </c>
      <c r="U42" s="3">
        <f t="shared" si="37"/>
        <v>6.5146579804560263E-3</v>
      </c>
    </row>
    <row r="43" spans="1:21" x14ac:dyDescent="0.15">
      <c r="A43" s="29">
        <v>42727</v>
      </c>
      <c r="B43" s="2">
        <v>0</v>
      </c>
      <c r="C43">
        <v>18</v>
      </c>
      <c r="D43">
        <v>96</v>
      </c>
      <c r="E43">
        <v>662</v>
      </c>
      <c r="F43">
        <v>1376</v>
      </c>
      <c r="G43" s="2">
        <v>464</v>
      </c>
      <c r="H43" s="9">
        <v>102</v>
      </c>
      <c r="I43" s="9">
        <v>27</v>
      </c>
      <c r="J43" s="9">
        <v>12</v>
      </c>
      <c r="K43" s="9">
        <v>9</v>
      </c>
      <c r="L43" s="3">
        <f t="shared" si="0"/>
        <v>0</v>
      </c>
      <c r="M43" s="3">
        <f t="shared" si="49"/>
        <v>6.5075921908893707E-3</v>
      </c>
      <c r="N43" s="3">
        <f t="shared" si="59"/>
        <v>3.4707158351409979E-2</v>
      </c>
      <c r="O43" s="3">
        <f t="shared" si="60"/>
        <v>0.23933477946493131</v>
      </c>
      <c r="P43" s="3">
        <f t="shared" si="61"/>
        <v>0.49746926970354305</v>
      </c>
      <c r="Q43" s="3">
        <f t="shared" si="62"/>
        <v>0.16775126536514823</v>
      </c>
      <c r="R43" s="3">
        <f t="shared" si="63"/>
        <v>3.6876355748373099E-2</v>
      </c>
      <c r="S43" s="3">
        <f t="shared" si="64"/>
        <v>9.7613882863340565E-3</v>
      </c>
      <c r="T43" s="3">
        <f t="shared" si="65"/>
        <v>4.3383947939262474E-3</v>
      </c>
      <c r="U43" s="3">
        <f t="shared" si="37"/>
        <v>3.2537960954446853E-3</v>
      </c>
    </row>
    <row r="44" spans="1:21" x14ac:dyDescent="0.15">
      <c r="A44" s="29">
        <v>42730</v>
      </c>
      <c r="B44" s="2">
        <v>1</v>
      </c>
      <c r="C44">
        <v>8</v>
      </c>
      <c r="D44">
        <v>77</v>
      </c>
      <c r="E44">
        <v>470</v>
      </c>
      <c r="F44">
        <v>1507</v>
      </c>
      <c r="G44" s="2">
        <v>523</v>
      </c>
      <c r="H44" s="9">
        <v>136</v>
      </c>
      <c r="I44" s="9">
        <v>31</v>
      </c>
      <c r="J44" s="9">
        <v>8</v>
      </c>
      <c r="K44" s="9">
        <v>13</v>
      </c>
      <c r="L44" s="3">
        <f t="shared" si="0"/>
        <v>3.6049026676279738E-4</v>
      </c>
      <c r="M44" s="3">
        <f t="shared" si="49"/>
        <v>2.8839221341023791E-3</v>
      </c>
      <c r="N44" s="3">
        <f t="shared" si="59"/>
        <v>2.7757750540735399E-2</v>
      </c>
      <c r="O44" s="3">
        <f t="shared" si="60"/>
        <v>0.16943042537851477</v>
      </c>
      <c r="P44" s="3">
        <f t="shared" si="61"/>
        <v>0.54325883201153569</v>
      </c>
      <c r="Q44" s="3">
        <f t="shared" si="62"/>
        <v>0.18853640951694303</v>
      </c>
      <c r="R44" s="3">
        <f t="shared" si="63"/>
        <v>4.9026676279740444E-2</v>
      </c>
      <c r="S44" s="3">
        <f t="shared" si="64"/>
        <v>1.1175198269646719E-2</v>
      </c>
      <c r="T44" s="3">
        <f t="shared" si="65"/>
        <v>2.8839221341023791E-3</v>
      </c>
      <c r="U44" s="3">
        <f t="shared" si="37"/>
        <v>4.686373467916366E-3</v>
      </c>
    </row>
    <row r="45" spans="1:21" x14ac:dyDescent="0.15">
      <c r="A45" s="29">
        <v>42731</v>
      </c>
      <c r="B45" s="2">
        <v>1</v>
      </c>
      <c r="C45">
        <v>5</v>
      </c>
      <c r="D45">
        <v>71</v>
      </c>
      <c r="E45">
        <v>397</v>
      </c>
      <c r="F45">
        <v>1466</v>
      </c>
      <c r="G45" s="2">
        <v>614</v>
      </c>
      <c r="H45" s="9">
        <v>162</v>
      </c>
      <c r="I45" s="9">
        <v>39</v>
      </c>
      <c r="J45" s="9">
        <v>9</v>
      </c>
      <c r="K45" s="9">
        <v>17</v>
      </c>
      <c r="L45" s="3">
        <f t="shared" si="0"/>
        <v>3.595828838547285E-4</v>
      </c>
      <c r="M45" s="3">
        <f t="shared" si="49"/>
        <v>1.7979144192736426E-3</v>
      </c>
      <c r="N45" s="3">
        <f t="shared" si="59"/>
        <v>2.5530384753685725E-2</v>
      </c>
      <c r="O45" s="3">
        <f t="shared" si="60"/>
        <v>0.14275440489032723</v>
      </c>
      <c r="P45" s="3">
        <f t="shared" si="61"/>
        <v>0.52714850773103206</v>
      </c>
      <c r="Q45" s="3">
        <f t="shared" si="62"/>
        <v>0.22078389068680332</v>
      </c>
      <c r="R45" s="3">
        <f t="shared" si="63"/>
        <v>5.8252427184466021E-2</v>
      </c>
      <c r="S45" s="3">
        <f t="shared" si="64"/>
        <v>1.4023732470334413E-2</v>
      </c>
      <c r="T45" s="3">
        <f t="shared" si="65"/>
        <v>3.2362459546925568E-3</v>
      </c>
      <c r="U45" s="3">
        <f t="shared" si="37"/>
        <v>6.1129090255303848E-3</v>
      </c>
    </row>
    <row r="46" spans="1:21" x14ac:dyDescent="0.15">
      <c r="A46" s="29">
        <v>42732</v>
      </c>
      <c r="B46" s="2">
        <v>1</v>
      </c>
      <c r="C46">
        <v>10</v>
      </c>
      <c r="D46">
        <v>57</v>
      </c>
      <c r="E46">
        <v>396</v>
      </c>
      <c r="F46">
        <v>1519</v>
      </c>
      <c r="G46" s="2">
        <v>602</v>
      </c>
      <c r="H46" s="9">
        <v>136</v>
      </c>
      <c r="I46" s="9">
        <v>30</v>
      </c>
      <c r="J46" s="9">
        <v>14</v>
      </c>
      <c r="K46" s="9">
        <v>16</v>
      </c>
      <c r="L46" s="3">
        <f t="shared" si="0"/>
        <v>3.595828838547285E-4</v>
      </c>
      <c r="M46" s="3">
        <f t="shared" si="49"/>
        <v>3.5958288385472851E-3</v>
      </c>
      <c r="N46" s="3">
        <f t="shared" si="59"/>
        <v>2.0496224379719527E-2</v>
      </c>
      <c r="O46" s="3">
        <f t="shared" si="60"/>
        <v>0.14239482200647249</v>
      </c>
      <c r="P46" s="3">
        <f t="shared" si="61"/>
        <v>0.54620640057533265</v>
      </c>
      <c r="Q46" s="3">
        <f t="shared" si="62"/>
        <v>0.21646889608054656</v>
      </c>
      <c r="R46" s="3">
        <f t="shared" si="63"/>
        <v>4.8903272204243078E-2</v>
      </c>
      <c r="S46" s="3">
        <f t="shared" si="64"/>
        <v>1.0787486515641856E-2</v>
      </c>
      <c r="T46" s="3">
        <f t="shared" si="65"/>
        <v>5.0341603739661994E-3</v>
      </c>
      <c r="U46" s="3">
        <f t="shared" si="37"/>
        <v>5.753326141675656E-3</v>
      </c>
    </row>
    <row r="47" spans="1:21" x14ac:dyDescent="0.15">
      <c r="A47" s="29">
        <v>42733</v>
      </c>
      <c r="B47" s="2">
        <v>3</v>
      </c>
      <c r="C47">
        <v>7</v>
      </c>
      <c r="D47">
        <v>62</v>
      </c>
      <c r="E47">
        <v>351</v>
      </c>
      <c r="F47">
        <v>1527</v>
      </c>
      <c r="G47" s="2">
        <v>674</v>
      </c>
      <c r="H47" s="9">
        <v>103</v>
      </c>
      <c r="I47" s="9">
        <v>33</v>
      </c>
      <c r="J47" s="9">
        <v>16</v>
      </c>
      <c r="K47" s="9">
        <v>14</v>
      </c>
      <c r="L47" s="3">
        <f t="shared" si="0"/>
        <v>1.0752688172043011E-3</v>
      </c>
      <c r="M47" s="3">
        <f t="shared" si="49"/>
        <v>2.5089605734767025E-3</v>
      </c>
      <c r="N47" s="3">
        <f t="shared" si="59"/>
        <v>2.2222222222222223E-2</v>
      </c>
      <c r="O47" s="3">
        <f t="shared" si="60"/>
        <v>0.12580645161290321</v>
      </c>
      <c r="P47" s="3">
        <f t="shared" si="61"/>
        <v>0.54731182795698929</v>
      </c>
      <c r="Q47" s="3">
        <f t="shared" si="62"/>
        <v>0.24157706093189965</v>
      </c>
      <c r="R47" s="3">
        <f t="shared" si="63"/>
        <v>3.6917562724014336E-2</v>
      </c>
      <c r="S47" s="3">
        <f t="shared" si="64"/>
        <v>1.1827956989247311E-2</v>
      </c>
      <c r="T47" s="3">
        <f t="shared" si="65"/>
        <v>5.7347670250896057E-3</v>
      </c>
      <c r="U47" s="3">
        <f t="shared" si="37"/>
        <v>5.017921146953405E-3</v>
      </c>
    </row>
    <row r="48" spans="1:21" x14ac:dyDescent="0.15">
      <c r="A48" s="29">
        <v>42738</v>
      </c>
      <c r="B48" s="2">
        <v>1</v>
      </c>
      <c r="C48">
        <v>6</v>
      </c>
      <c r="D48">
        <v>30</v>
      </c>
      <c r="E48">
        <v>198</v>
      </c>
      <c r="F48">
        <v>1238</v>
      </c>
      <c r="G48" s="2">
        <v>1088</v>
      </c>
      <c r="H48" s="9">
        <v>175</v>
      </c>
      <c r="I48" s="9">
        <v>32</v>
      </c>
      <c r="J48" s="9">
        <v>5</v>
      </c>
      <c r="K48" s="9">
        <v>15</v>
      </c>
      <c r="L48" s="3">
        <f t="shared" si="0"/>
        <v>3.586800573888092E-4</v>
      </c>
      <c r="M48" s="3">
        <f t="shared" si="49"/>
        <v>2.152080344332855E-3</v>
      </c>
      <c r="N48" s="13">
        <f t="shared" si="59"/>
        <v>1.0760401721664276E-2</v>
      </c>
      <c r="O48" s="13">
        <f t="shared" si="60"/>
        <v>7.1018651362984214E-2</v>
      </c>
      <c r="P48" s="13">
        <f t="shared" si="61"/>
        <v>0.44404591104734575</v>
      </c>
      <c r="Q48" s="13">
        <f t="shared" si="62"/>
        <v>0.3902439024390244</v>
      </c>
      <c r="R48" s="13">
        <f t="shared" si="63"/>
        <v>6.2769010043041612E-2</v>
      </c>
      <c r="S48" s="3">
        <f t="shared" si="64"/>
        <v>1.1477761836441894E-2</v>
      </c>
      <c r="T48" s="3">
        <f t="shared" si="65"/>
        <v>1.7934002869440459E-3</v>
      </c>
      <c r="U48" s="3">
        <f t="shared" si="37"/>
        <v>5.3802008608321381E-3</v>
      </c>
    </row>
    <row r="49" spans="1:21" x14ac:dyDescent="0.15">
      <c r="A49" s="29">
        <v>42739</v>
      </c>
      <c r="B49" s="2">
        <v>1</v>
      </c>
      <c r="C49">
        <v>1</v>
      </c>
      <c r="D49">
        <v>9</v>
      </c>
      <c r="E49">
        <v>110</v>
      </c>
      <c r="F49">
        <v>871</v>
      </c>
      <c r="G49" s="2">
        <v>1489</v>
      </c>
      <c r="H49" s="9">
        <v>224</v>
      </c>
      <c r="I49" s="9">
        <v>56</v>
      </c>
      <c r="J49" s="9">
        <v>15</v>
      </c>
      <c r="K49" s="9">
        <v>19</v>
      </c>
      <c r="L49" s="3">
        <f t="shared" si="0"/>
        <v>3.5778175313059033E-4</v>
      </c>
      <c r="M49" s="4">
        <f t="shared" si="49"/>
        <v>3.5778175313059033E-4</v>
      </c>
      <c r="N49" s="30">
        <f t="shared" si="59"/>
        <v>3.2200357781753132E-3</v>
      </c>
      <c r="O49" s="30">
        <f t="shared" si="60"/>
        <v>3.9355992844364938E-2</v>
      </c>
      <c r="P49" s="30">
        <f t="shared" si="61"/>
        <v>0.3116279069767442</v>
      </c>
      <c r="Q49" s="30">
        <f t="shared" si="62"/>
        <v>0.53273703041144904</v>
      </c>
      <c r="R49" s="30">
        <f t="shared" si="63"/>
        <v>8.0143112701252239E-2</v>
      </c>
      <c r="S49" s="30">
        <f t="shared" si="64"/>
        <v>2.003577817531306E-2</v>
      </c>
      <c r="T49" s="30">
        <f t="shared" si="65"/>
        <v>5.3667262969588547E-3</v>
      </c>
      <c r="U49" s="4">
        <f t="shared" si="37"/>
        <v>6.7978533094812162E-3</v>
      </c>
    </row>
    <row r="50" spans="1:21" x14ac:dyDescent="0.15">
      <c r="A50" s="29">
        <v>42744</v>
      </c>
      <c r="B50" s="2">
        <v>2</v>
      </c>
      <c r="C50">
        <v>6</v>
      </c>
      <c r="D50">
        <v>49</v>
      </c>
      <c r="E50">
        <v>175</v>
      </c>
      <c r="F50">
        <v>748</v>
      </c>
      <c r="G50" s="2">
        <v>1355</v>
      </c>
      <c r="H50" s="9">
        <v>355</v>
      </c>
      <c r="I50" s="9">
        <v>72</v>
      </c>
      <c r="J50" s="9">
        <v>17</v>
      </c>
      <c r="K50" s="9">
        <v>20</v>
      </c>
      <c r="L50" s="3">
        <f t="shared" si="0"/>
        <v>7.1454090746695244E-4</v>
      </c>
      <c r="M50" s="4">
        <f t="shared" si="49"/>
        <v>2.1436227224008574E-3</v>
      </c>
      <c r="N50" s="4">
        <f t="shared" si="59"/>
        <v>1.7506252232940337E-2</v>
      </c>
      <c r="O50" s="4">
        <f t="shared" si="60"/>
        <v>6.2522329403358348E-2</v>
      </c>
      <c r="P50" s="4">
        <f t="shared" si="61"/>
        <v>0.26723829939264021</v>
      </c>
      <c r="Q50" s="4">
        <f t="shared" si="62"/>
        <v>0.48410146480886029</v>
      </c>
      <c r="R50" s="4">
        <f t="shared" si="63"/>
        <v>0.12683101107538405</v>
      </c>
      <c r="S50" s="4">
        <f t="shared" si="64"/>
        <v>2.5723472668810289E-2</v>
      </c>
      <c r="T50" s="4">
        <f t="shared" si="65"/>
        <v>6.0735977134690963E-3</v>
      </c>
      <c r="U50" s="4">
        <f t="shared" si="37"/>
        <v>7.145409074669525E-3</v>
      </c>
    </row>
    <row r="51" spans="1:21" x14ac:dyDescent="0.15">
      <c r="A51" s="29">
        <v>42745</v>
      </c>
      <c r="B51" s="2">
        <v>2</v>
      </c>
      <c r="C51">
        <v>4</v>
      </c>
      <c r="D51">
        <v>59</v>
      </c>
      <c r="E51">
        <v>183</v>
      </c>
      <c r="F51">
        <v>807</v>
      </c>
      <c r="G51" s="2">
        <v>1410</v>
      </c>
      <c r="H51" s="9">
        <v>249</v>
      </c>
      <c r="I51" s="9">
        <v>50</v>
      </c>
      <c r="J51" s="9">
        <v>14</v>
      </c>
      <c r="K51" s="9">
        <v>25</v>
      </c>
      <c r="L51" s="3">
        <f t="shared" si="0"/>
        <v>7.1352122725651087E-4</v>
      </c>
      <c r="M51" s="4">
        <f t="shared" si="49"/>
        <v>1.4270424545130217E-3</v>
      </c>
      <c r="N51" s="4">
        <f t="shared" si="59"/>
        <v>2.104887620406707E-2</v>
      </c>
      <c r="O51" s="4">
        <f t="shared" si="60"/>
        <v>6.5287192293970744E-2</v>
      </c>
      <c r="P51" s="4">
        <f t="shared" si="61"/>
        <v>0.28790581519800212</v>
      </c>
      <c r="Q51" s="4">
        <f t="shared" si="62"/>
        <v>0.50303246521584022</v>
      </c>
      <c r="R51" s="4">
        <f t="shared" si="63"/>
        <v>8.8833392793435606E-2</v>
      </c>
      <c r="S51" s="4">
        <f t="shared" si="64"/>
        <v>1.7838030681412771E-2</v>
      </c>
      <c r="T51" s="4">
        <f t="shared" si="65"/>
        <v>4.9946485907955765E-3</v>
      </c>
      <c r="U51" s="4">
        <f t="shared" si="37"/>
        <v>8.9190153407063856E-3</v>
      </c>
    </row>
    <row r="52" spans="1:21" s="27" customFormat="1" x14ac:dyDescent="0.15">
      <c r="A52" s="25">
        <v>42747</v>
      </c>
      <c r="B52" s="26">
        <v>5</v>
      </c>
      <c r="C52" s="27">
        <v>25</v>
      </c>
      <c r="D52" s="27">
        <v>102</v>
      </c>
      <c r="E52" s="27">
        <v>332</v>
      </c>
      <c r="F52" s="27">
        <v>1388</v>
      </c>
      <c r="G52" s="26">
        <v>793</v>
      </c>
      <c r="H52" s="28">
        <v>105</v>
      </c>
      <c r="I52" s="28">
        <v>26</v>
      </c>
      <c r="J52" s="28">
        <v>14</v>
      </c>
      <c r="K52" s="28">
        <v>15</v>
      </c>
      <c r="L52" s="11">
        <f t="shared" si="0"/>
        <v>1.7825311942959001E-3</v>
      </c>
      <c r="M52" s="31">
        <f t="shared" si="49"/>
        <v>8.9126559714795012E-3</v>
      </c>
      <c r="N52" s="31">
        <f t="shared" si="59"/>
        <v>3.6363636363636362E-2</v>
      </c>
      <c r="O52" s="31">
        <f t="shared" si="60"/>
        <v>0.11836007130124777</v>
      </c>
      <c r="P52" s="31">
        <f t="shared" si="61"/>
        <v>0.49483065953654187</v>
      </c>
      <c r="Q52" s="31">
        <f t="shared" si="62"/>
        <v>0.28270944741532977</v>
      </c>
      <c r="R52" s="31">
        <f t="shared" si="63"/>
        <v>3.7433155080213901E-2</v>
      </c>
      <c r="S52" s="31">
        <f t="shared" si="64"/>
        <v>9.2691622103386814E-3</v>
      </c>
      <c r="T52" s="31">
        <f t="shared" si="65"/>
        <v>4.9910873440285209E-3</v>
      </c>
      <c r="U52" s="31">
        <f t="shared" si="37"/>
        <v>5.3475935828877002E-3</v>
      </c>
    </row>
    <row r="53" spans="1:21" s="27" customFormat="1" x14ac:dyDescent="0.15">
      <c r="A53" s="25">
        <v>42751</v>
      </c>
      <c r="B53" s="26">
        <v>62</v>
      </c>
      <c r="C53" s="27">
        <v>195</v>
      </c>
      <c r="D53" s="27">
        <v>518</v>
      </c>
      <c r="E53" s="27">
        <v>972</v>
      </c>
      <c r="F53" s="27">
        <v>721</v>
      </c>
      <c r="G53" s="26">
        <v>269</v>
      </c>
      <c r="H53" s="28">
        <v>42</v>
      </c>
      <c r="I53" s="28">
        <v>14</v>
      </c>
      <c r="J53" s="28">
        <v>3</v>
      </c>
      <c r="K53" s="28">
        <v>7</v>
      </c>
      <c r="L53" s="11">
        <f t="shared" si="0"/>
        <v>2.2119158044951837E-2</v>
      </c>
      <c r="M53" s="31">
        <f t="shared" si="49"/>
        <v>6.9568319657509814E-2</v>
      </c>
      <c r="N53" s="31">
        <f t="shared" si="59"/>
        <v>0.18480199785943632</v>
      </c>
      <c r="O53" s="31">
        <f t="shared" si="60"/>
        <v>0.34677131644666431</v>
      </c>
      <c r="P53" s="31">
        <f t="shared" si="61"/>
        <v>0.25722440242597217</v>
      </c>
      <c r="Q53" s="31">
        <f t="shared" si="62"/>
        <v>9.5968605066000717E-2</v>
      </c>
      <c r="R53" s="31">
        <f t="shared" si="63"/>
        <v>1.4983945772386728E-2</v>
      </c>
      <c r="S53" s="31">
        <f t="shared" si="64"/>
        <v>4.9946485907955765E-3</v>
      </c>
      <c r="T53" s="31">
        <f t="shared" si="65"/>
        <v>1.0702818408847663E-3</v>
      </c>
      <c r="U53" s="31">
        <f t="shared" si="37"/>
        <v>2.4973242953977882E-3</v>
      </c>
    </row>
    <row r="54" spans="1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defaultRowHeight="13.5" x14ac:dyDescent="0.15"/>
  <cols>
    <col min="1" max="1" width="13.375" customWidth="1"/>
    <col min="2" max="2" width="7.5" style="2" customWidth="1"/>
    <col min="3" max="4" width="11.125" customWidth="1"/>
    <col min="5" max="5" width="11.625" customWidth="1"/>
    <col min="6" max="6" width="10.625" bestFit="1" customWidth="1"/>
    <col min="7" max="7" width="9.75" style="2" customWidth="1"/>
    <col min="8" max="8" width="11" customWidth="1"/>
    <col min="9" max="9" width="8.625" customWidth="1"/>
    <col min="10" max="10" width="8.375" customWidth="1"/>
    <col min="11" max="11" width="8" customWidth="1"/>
    <col min="12" max="12" width="7.625" style="2" customWidth="1"/>
    <col min="13" max="13" width="11" customWidth="1"/>
    <col min="14" max="15" width="11.25" customWidth="1"/>
    <col min="16" max="17" width="10.625" bestFit="1" customWidth="1"/>
    <col min="18" max="18" width="10.125" customWidth="1"/>
    <col min="19" max="19" width="9" customWidth="1"/>
    <col min="20" max="20" width="9.5" customWidth="1"/>
    <col min="21" max="21" width="7.375" bestFit="1" customWidth="1"/>
  </cols>
  <sheetData>
    <row r="1" spans="1:21" x14ac:dyDescent="0.15">
      <c r="A1" t="s">
        <v>0</v>
      </c>
      <c r="B1" s="5" t="s">
        <v>79</v>
      </c>
      <c r="C1" s="6" t="s">
        <v>80</v>
      </c>
      <c r="D1" s="6" t="s">
        <v>81</v>
      </c>
      <c r="E1" s="6" t="s">
        <v>82</v>
      </c>
      <c r="F1" s="6" t="s">
        <v>83</v>
      </c>
      <c r="G1" s="5" t="s">
        <v>85</v>
      </c>
      <c r="H1" s="6" t="s">
        <v>84</v>
      </c>
      <c r="I1" s="6" t="s">
        <v>86</v>
      </c>
      <c r="J1" s="6" t="s">
        <v>87</v>
      </c>
      <c r="K1" s="6" t="s">
        <v>88</v>
      </c>
      <c r="L1" s="34" t="s">
        <v>79</v>
      </c>
      <c r="M1" s="35" t="s">
        <v>80</v>
      </c>
      <c r="N1" s="35" t="s">
        <v>81</v>
      </c>
      <c r="O1" s="35" t="s">
        <v>82</v>
      </c>
      <c r="P1" s="35" t="s">
        <v>83</v>
      </c>
      <c r="Q1" s="34" t="s">
        <v>85</v>
      </c>
      <c r="R1" s="35" t="s">
        <v>84</v>
      </c>
      <c r="S1" s="35" t="s">
        <v>86</v>
      </c>
      <c r="T1" s="35" t="s">
        <v>87</v>
      </c>
      <c r="U1" s="35" t="s">
        <v>88</v>
      </c>
    </row>
    <row r="2" spans="1:21" x14ac:dyDescent="0.15">
      <c r="A2" s="1">
        <v>42802</v>
      </c>
      <c r="B2" s="2">
        <v>162</v>
      </c>
      <c r="C2">
        <v>890</v>
      </c>
      <c r="D2">
        <v>703</v>
      </c>
      <c r="E2">
        <v>621</v>
      </c>
      <c r="F2">
        <v>163</v>
      </c>
      <c r="G2" s="2">
        <v>200</v>
      </c>
      <c r="H2" s="9">
        <v>63</v>
      </c>
      <c r="I2" s="9">
        <v>114</v>
      </c>
      <c r="J2" s="9">
        <v>64</v>
      </c>
      <c r="K2" s="9">
        <v>50</v>
      </c>
      <c r="L2" s="3">
        <f t="shared" ref="L2" si="0">B2/SUM($B2:$K2)</f>
        <v>5.3465346534653464E-2</v>
      </c>
      <c r="M2" s="3">
        <f t="shared" ref="M2" si="1">C2/SUM($B2:$K2)</f>
        <v>0.29372937293729373</v>
      </c>
      <c r="N2" s="3">
        <f t="shared" ref="N2" si="2">D2/SUM($B2:$K2)</f>
        <v>0.23201320132013201</v>
      </c>
      <c r="O2" s="3">
        <f t="shared" ref="O2" si="3">E2/SUM($B2:$K2)</f>
        <v>0.20495049504950494</v>
      </c>
      <c r="P2" s="3">
        <f t="shared" ref="P2" si="4">F2/SUM($B2:$K2)</f>
        <v>5.3795379537953797E-2</v>
      </c>
      <c r="Q2" s="3">
        <f t="shared" ref="Q2" si="5">G2/SUM($B2:$K2)</f>
        <v>6.6006600660066E-2</v>
      </c>
      <c r="R2" s="3">
        <f t="shared" ref="R2" si="6">H2/SUM($B2:$K2)</f>
        <v>2.0792079207920793E-2</v>
      </c>
      <c r="S2" s="3">
        <f t="shared" ref="S2" si="7">I2/SUM($B2:$K2)</f>
        <v>3.7623762376237622E-2</v>
      </c>
      <c r="T2" s="3">
        <f t="shared" ref="T2" si="8">J2/SUM($B2:$K2)</f>
        <v>2.1122112211221122E-2</v>
      </c>
      <c r="U2" s="3">
        <f t="shared" ref="U2" si="9">K2/SUM($B2:$K2)</f>
        <v>1.65016501650165E-2</v>
      </c>
    </row>
    <row r="3" spans="1:21" x14ac:dyDescent="0.15">
      <c r="L3" s="3"/>
      <c r="M3" s="4"/>
      <c r="N3" s="4"/>
      <c r="O3" s="4"/>
      <c r="P3" s="4"/>
      <c r="Q3" s="4"/>
      <c r="R3" s="4"/>
      <c r="S3" s="4"/>
      <c r="T3" s="4"/>
      <c r="U3" s="4"/>
    </row>
    <row r="4" spans="1:21" x14ac:dyDescent="0.15">
      <c r="L4" s="3"/>
      <c r="M4" s="4"/>
      <c r="N4" s="4"/>
      <c r="O4" s="4"/>
      <c r="P4" s="4"/>
      <c r="Q4" s="4"/>
      <c r="R4" s="4"/>
      <c r="S4" s="4"/>
      <c r="T4" s="4"/>
      <c r="U4" s="4"/>
    </row>
    <row r="5" spans="1:21" x14ac:dyDescent="0.15">
      <c r="L5" s="3"/>
      <c r="M5" s="4"/>
      <c r="N5" s="4"/>
      <c r="O5" s="4"/>
      <c r="P5" s="4"/>
      <c r="Q5" s="4"/>
      <c r="R5" s="4"/>
      <c r="S5" s="4"/>
      <c r="T5" s="4"/>
      <c r="U5" s="4"/>
    </row>
    <row r="6" spans="1:21" x14ac:dyDescent="0.15">
      <c r="L6" s="3"/>
      <c r="M6" s="4"/>
      <c r="N6" s="4"/>
      <c r="O6" s="4"/>
      <c r="P6" s="4"/>
      <c r="Q6" s="4"/>
      <c r="R6" s="4"/>
      <c r="S6" s="4"/>
      <c r="T6" s="4"/>
      <c r="U6" s="4"/>
    </row>
    <row r="7" spans="1:21" x14ac:dyDescent="0.15">
      <c r="L7" s="3"/>
      <c r="M7" s="4"/>
      <c r="N7" s="4"/>
      <c r="O7" s="4"/>
      <c r="P7" s="4"/>
      <c r="Q7" s="4"/>
      <c r="R7" s="4"/>
      <c r="S7" s="4"/>
      <c r="T7" s="4"/>
      <c r="U7" s="4"/>
    </row>
    <row r="8" spans="1:21" x14ac:dyDescent="0.15">
      <c r="L8" s="3"/>
      <c r="M8" s="4"/>
      <c r="N8" s="4"/>
      <c r="O8" s="4"/>
      <c r="P8" s="4"/>
      <c r="Q8" s="4"/>
      <c r="R8" s="4"/>
      <c r="S8" s="4"/>
      <c r="T8" s="4"/>
      <c r="U8" s="4"/>
    </row>
    <row r="9" spans="1:21" x14ac:dyDescent="0.15">
      <c r="L9" s="3"/>
      <c r="M9" s="4"/>
      <c r="N9" s="4"/>
      <c r="O9" s="4"/>
      <c r="P9" s="4"/>
      <c r="Q9" s="4"/>
      <c r="R9" s="4"/>
      <c r="S9" s="4"/>
      <c r="T9" s="4"/>
      <c r="U9" s="4"/>
    </row>
    <row r="10" spans="1:21" x14ac:dyDescent="0.15">
      <c r="L10" s="3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15">
      <c r="L11" s="3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15">
      <c r="L12" s="3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15">
      <c r="L13" s="3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15">
      <c r="L14" s="3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15">
      <c r="L15" s="3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15">
      <c r="L16" s="3"/>
      <c r="M16" s="4"/>
      <c r="N16" s="4"/>
      <c r="O16" s="4"/>
      <c r="P16" s="4"/>
      <c r="Q16" s="4"/>
      <c r="R16" s="4"/>
      <c r="S16" s="4"/>
      <c r="T16" s="4"/>
      <c r="U16" s="4"/>
    </row>
    <row r="17" spans="12:21" x14ac:dyDescent="0.15">
      <c r="L17" s="3"/>
      <c r="M17" s="4"/>
      <c r="N17" s="4"/>
      <c r="O17" s="4"/>
      <c r="P17" s="4"/>
      <c r="Q17" s="4"/>
      <c r="R17" s="4"/>
      <c r="S17" s="4"/>
      <c r="T17" s="4"/>
      <c r="U17" s="4"/>
    </row>
    <row r="18" spans="12:21" x14ac:dyDescent="0.15">
      <c r="L18" s="3"/>
      <c r="M18" s="4"/>
      <c r="N18" s="4"/>
      <c r="O18" s="4"/>
      <c r="P18" s="4"/>
      <c r="Q18" s="4"/>
      <c r="R18" s="4"/>
      <c r="S18" s="4"/>
      <c r="T18" s="4"/>
      <c r="U18" s="4"/>
    </row>
    <row r="19" spans="12:21" x14ac:dyDescent="0.15">
      <c r="L19" s="3"/>
      <c r="M19" s="4"/>
      <c r="N19" s="4"/>
      <c r="O19" s="4"/>
      <c r="P19" s="4"/>
      <c r="Q19" s="4"/>
      <c r="R19" s="4"/>
      <c r="S19" s="4"/>
      <c r="T19" s="4"/>
      <c r="U19" s="4"/>
    </row>
    <row r="20" spans="12:21" x14ac:dyDescent="0.15">
      <c r="L20" s="3"/>
      <c r="M20" s="4"/>
      <c r="N20" s="4"/>
      <c r="O20" s="4"/>
      <c r="P20" s="4"/>
      <c r="Q20" s="4"/>
      <c r="R20" s="4"/>
      <c r="S20" s="4"/>
      <c r="T20" s="4"/>
      <c r="U20" s="4"/>
    </row>
    <row r="21" spans="12:21" x14ac:dyDescent="0.15">
      <c r="L21" s="3"/>
      <c r="M21" s="4"/>
      <c r="N21" s="4"/>
      <c r="O21" s="4"/>
      <c r="P21" s="4"/>
      <c r="Q21" s="4"/>
      <c r="R21" s="4"/>
      <c r="S21" s="4"/>
      <c r="T21" s="4"/>
      <c r="U21" s="4"/>
    </row>
    <row r="22" spans="12:21" x14ac:dyDescent="0.15">
      <c r="L22" s="3"/>
      <c r="M22" s="4"/>
      <c r="N22" s="4"/>
      <c r="O22" s="4"/>
      <c r="P22" s="4"/>
      <c r="Q22" s="4"/>
      <c r="R22" s="4"/>
      <c r="S22" s="4"/>
      <c r="T22" s="4"/>
      <c r="U22" s="4"/>
    </row>
    <row r="23" spans="12:21" x14ac:dyDescent="0.15">
      <c r="L23" s="3"/>
      <c r="M23" s="4"/>
      <c r="N23" s="4"/>
      <c r="O23" s="4"/>
      <c r="P23" s="4"/>
      <c r="Q23" s="4"/>
      <c r="R23" s="4"/>
      <c r="S23" s="4"/>
      <c r="T23" s="4"/>
      <c r="U23" s="4"/>
    </row>
    <row r="24" spans="12:21" x14ac:dyDescent="0.15">
      <c r="L24" s="3"/>
      <c r="M24" s="4"/>
      <c r="N24" s="4"/>
      <c r="O24" s="4"/>
      <c r="P24" s="4"/>
      <c r="Q24" s="4"/>
      <c r="R24" s="4"/>
      <c r="S24" s="4"/>
      <c r="T24" s="4"/>
      <c r="U24" s="4"/>
    </row>
    <row r="25" spans="12:21" x14ac:dyDescent="0.15">
      <c r="L25" s="3"/>
      <c r="M25" s="4"/>
      <c r="N25" s="4"/>
      <c r="O25" s="4"/>
      <c r="P25" s="4"/>
      <c r="Q25" s="4"/>
      <c r="R25" s="4"/>
      <c r="S25" s="4"/>
      <c r="T25" s="4"/>
      <c r="U25" s="4"/>
    </row>
    <row r="26" spans="12:21" x14ac:dyDescent="0.15">
      <c r="L26" s="3"/>
      <c r="M26" s="4"/>
      <c r="N26" s="4"/>
      <c r="O26" s="4"/>
      <c r="P26" s="4"/>
      <c r="Q26" s="4"/>
      <c r="R26" s="4"/>
      <c r="S26" s="4"/>
      <c r="T26" s="4"/>
      <c r="U26" s="4"/>
    </row>
    <row r="27" spans="12:21" x14ac:dyDescent="0.15">
      <c r="L27" s="3"/>
      <c r="M27" s="4"/>
      <c r="N27" s="4"/>
      <c r="O27" s="4"/>
      <c r="P27" s="4"/>
      <c r="Q27" s="4"/>
      <c r="R27" s="4"/>
      <c r="S27" s="4"/>
      <c r="T27" s="4"/>
      <c r="U27" s="4"/>
    </row>
    <row r="28" spans="12:21" x14ac:dyDescent="0.15">
      <c r="L28" s="3"/>
      <c r="M28" s="4"/>
      <c r="N28" s="4"/>
      <c r="O28" s="4"/>
      <c r="P28" s="4"/>
      <c r="Q28" s="4"/>
      <c r="R28" s="4"/>
      <c r="S28" s="4"/>
      <c r="T28" s="4"/>
      <c r="U28" s="4"/>
    </row>
    <row r="29" spans="12:21" x14ac:dyDescent="0.15">
      <c r="L29" s="3"/>
      <c r="M29" s="4"/>
      <c r="N29" s="4"/>
      <c r="O29" s="4"/>
      <c r="P29" s="4"/>
      <c r="Q29" s="4"/>
      <c r="R29" s="4"/>
      <c r="S29" s="4"/>
      <c r="T29" s="4"/>
      <c r="U29" s="4"/>
    </row>
    <row r="30" spans="12:21" x14ac:dyDescent="0.15">
      <c r="L30" s="3"/>
      <c r="M30" s="4"/>
      <c r="N30" s="4"/>
      <c r="O30" s="4"/>
      <c r="P30" s="4"/>
      <c r="Q30" s="4"/>
      <c r="R30" s="4"/>
      <c r="S30" s="4"/>
      <c r="T30" s="4"/>
      <c r="U30" s="4"/>
    </row>
    <row r="31" spans="12:21" x14ac:dyDescent="0.15">
      <c r="L31" s="3"/>
      <c r="M31" s="4"/>
      <c r="N31" s="4"/>
      <c r="O31" s="4"/>
      <c r="P31" s="4"/>
      <c r="Q31" s="4"/>
      <c r="R31" s="4"/>
      <c r="S31" s="4"/>
      <c r="T31" s="4"/>
      <c r="U31" s="4"/>
    </row>
    <row r="32" spans="12:21" x14ac:dyDescent="0.15">
      <c r="L32" s="3"/>
      <c r="M32" s="4"/>
      <c r="N32" s="4"/>
      <c r="O32" s="4"/>
      <c r="P32" s="4"/>
      <c r="Q32" s="4"/>
      <c r="R32" s="4"/>
      <c r="S32" s="4"/>
      <c r="T32" s="4"/>
      <c r="U32" s="4"/>
    </row>
    <row r="33" spans="12:21" x14ac:dyDescent="0.15">
      <c r="L33" s="3"/>
      <c r="M33" s="4"/>
      <c r="N33" s="4"/>
      <c r="O33" s="4"/>
      <c r="P33" s="4"/>
      <c r="Q33" s="4"/>
      <c r="R33" s="4"/>
      <c r="S33" s="4"/>
      <c r="T33" s="4"/>
      <c r="U33" s="4"/>
    </row>
    <row r="34" spans="12:21" x14ac:dyDescent="0.15">
      <c r="L34" s="3"/>
      <c r="M34" s="4"/>
      <c r="N34" s="4"/>
      <c r="O34" s="4"/>
      <c r="P34" s="4"/>
      <c r="Q34" s="4"/>
      <c r="R34" s="4"/>
      <c r="S34" s="4"/>
      <c r="T34" s="4"/>
      <c r="U34" s="4"/>
    </row>
    <row r="35" spans="12:21" x14ac:dyDescent="0.15">
      <c r="L35" s="3"/>
      <c r="M35" s="4"/>
      <c r="N35" s="4"/>
      <c r="O35" s="4"/>
      <c r="P35" s="4"/>
      <c r="Q35" s="4"/>
      <c r="R35" s="4"/>
      <c r="S35" s="4"/>
      <c r="T35" s="4"/>
      <c r="U35" s="4"/>
    </row>
    <row r="36" spans="12:21" x14ac:dyDescent="0.15">
      <c r="L36" s="3"/>
      <c r="M36" s="4"/>
      <c r="N36" s="4"/>
      <c r="O36" s="4"/>
      <c r="P36" s="4"/>
      <c r="Q36" s="4"/>
      <c r="R36" s="4"/>
      <c r="S36" s="4"/>
      <c r="T36" s="4"/>
      <c r="U36" s="4"/>
    </row>
    <row r="37" spans="12:21" x14ac:dyDescent="0.15">
      <c r="L37" s="3"/>
      <c r="M37" s="4"/>
      <c r="N37" s="4"/>
      <c r="O37" s="4"/>
      <c r="P37" s="4"/>
      <c r="Q37" s="4"/>
      <c r="R37" s="4"/>
      <c r="S37" s="4"/>
      <c r="T37" s="4"/>
      <c r="U37" s="4"/>
    </row>
    <row r="38" spans="12:21" x14ac:dyDescent="0.15">
      <c r="L38" s="3"/>
      <c r="M38" s="4"/>
      <c r="N38" s="4"/>
      <c r="O38" s="4"/>
      <c r="P38" s="4"/>
      <c r="Q38" s="4"/>
      <c r="R38" s="4"/>
      <c r="S38" s="4"/>
      <c r="T38" s="4"/>
      <c r="U38" s="4"/>
    </row>
    <row r="39" spans="12:21" x14ac:dyDescent="0.15">
      <c r="L39" s="3"/>
      <c r="M39" s="4"/>
      <c r="N39" s="4"/>
      <c r="O39" s="4"/>
      <c r="P39" s="4"/>
      <c r="Q39" s="4"/>
      <c r="R39" s="4"/>
      <c r="S39" s="4"/>
      <c r="T39" s="4"/>
      <c r="U39" s="4"/>
    </row>
    <row r="40" spans="12:21" x14ac:dyDescent="0.15">
      <c r="L40" s="3"/>
      <c r="M40" s="4"/>
      <c r="N40" s="4"/>
      <c r="O40" s="4"/>
      <c r="P40" s="4"/>
      <c r="Q40" s="4"/>
      <c r="R40" s="4"/>
      <c r="S40" s="4"/>
      <c r="T40" s="4"/>
      <c r="U40" s="4"/>
    </row>
    <row r="41" spans="12:21" x14ac:dyDescent="0.15">
      <c r="L41" s="3"/>
      <c r="M41" s="4"/>
      <c r="N41" s="4"/>
      <c r="O41" s="4"/>
      <c r="P41" s="4"/>
      <c r="Q41" s="4"/>
      <c r="R41" s="4"/>
      <c r="S41" s="4"/>
      <c r="T41" s="4"/>
      <c r="U41" s="4"/>
    </row>
    <row r="42" spans="12:21" x14ac:dyDescent="0.15">
      <c r="L42" s="3"/>
      <c r="M42" s="4"/>
      <c r="N42" s="4"/>
      <c r="O42" s="4"/>
      <c r="P42" s="4"/>
      <c r="Q42" s="4"/>
      <c r="R42" s="4"/>
      <c r="S42" s="4"/>
      <c r="T42" s="4"/>
      <c r="U42" s="4"/>
    </row>
    <row r="43" spans="12:21" x14ac:dyDescent="0.15">
      <c r="L43" s="3"/>
      <c r="M43" s="4"/>
      <c r="N43" s="4"/>
      <c r="O43" s="4"/>
      <c r="P43" s="4"/>
      <c r="Q43" s="4"/>
      <c r="R43" s="4"/>
      <c r="S43" s="4"/>
      <c r="T43" s="4"/>
      <c r="U43" s="4"/>
    </row>
    <row r="44" spans="12:21" x14ac:dyDescent="0.15">
      <c r="L44" s="3"/>
      <c r="M44" s="4"/>
      <c r="N44" s="4"/>
      <c r="O44" s="4"/>
      <c r="P44" s="4"/>
      <c r="Q44" s="4"/>
      <c r="R44" s="4"/>
      <c r="S44" s="4"/>
      <c r="T44" s="4"/>
      <c r="U44" s="4"/>
    </row>
    <row r="45" spans="12:21" x14ac:dyDescent="0.15">
      <c r="L45" s="3"/>
      <c r="M45" s="4"/>
      <c r="N45" s="4"/>
      <c r="O45" s="4"/>
      <c r="P45" s="4"/>
      <c r="Q45" s="4"/>
      <c r="R45" s="4"/>
      <c r="S45" s="4"/>
      <c r="T45" s="4"/>
      <c r="U45" s="4"/>
    </row>
    <row r="46" spans="12:21" x14ac:dyDescent="0.15">
      <c r="L46" s="3"/>
      <c r="M46" s="4"/>
      <c r="N46" s="4"/>
      <c r="O46" s="4"/>
      <c r="P46" s="4"/>
      <c r="Q46" s="4"/>
      <c r="R46" s="4"/>
      <c r="S46" s="4"/>
      <c r="T46" s="4"/>
      <c r="U46" s="4"/>
    </row>
    <row r="47" spans="12:21" x14ac:dyDescent="0.15">
      <c r="L47" s="3"/>
      <c r="M47" s="4"/>
      <c r="N47" s="4"/>
      <c r="O47" s="4"/>
      <c r="P47" s="4"/>
      <c r="Q47" s="4"/>
      <c r="R47" s="4"/>
      <c r="S47" s="4"/>
      <c r="T47" s="4"/>
      <c r="U47" s="4"/>
    </row>
    <row r="48" spans="12:21" x14ac:dyDescent="0.15">
      <c r="L48" s="3"/>
      <c r="M48" s="4"/>
      <c r="N48" s="4"/>
      <c r="O48" s="4"/>
      <c r="P48" s="4"/>
      <c r="Q48" s="4"/>
      <c r="R48" s="4"/>
      <c r="S48" s="4"/>
      <c r="T48" s="4"/>
      <c r="U48" s="4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xSplit="2" topLeftCell="C1" activePane="topRight" state="frozen"/>
      <selection pane="topRight" activeCell="L19" sqref="L19"/>
    </sheetView>
  </sheetViews>
  <sheetFormatPr defaultRowHeight="13.5" x14ac:dyDescent="0.15"/>
  <cols>
    <col min="3" max="3" width="8.875" style="17" customWidth="1"/>
    <col min="4" max="23" width="9" style="17"/>
  </cols>
  <sheetData>
    <row r="1" spans="1:23" x14ac:dyDescent="0.15">
      <c r="A1" s="15" t="s">
        <v>68</v>
      </c>
      <c r="B1" s="15" t="s">
        <v>67</v>
      </c>
      <c r="C1" s="18">
        <v>42697</v>
      </c>
      <c r="D1" s="18">
        <v>42698</v>
      </c>
      <c r="E1" s="18">
        <v>42699</v>
      </c>
      <c r="F1" s="18">
        <v>42700</v>
      </c>
      <c r="G1" s="18">
        <v>42701</v>
      </c>
      <c r="H1" s="18">
        <v>42702</v>
      </c>
      <c r="I1" s="18">
        <v>42703</v>
      </c>
      <c r="J1" s="18">
        <v>42704</v>
      </c>
      <c r="K1" s="18">
        <v>42705</v>
      </c>
      <c r="L1" s="18">
        <v>42706</v>
      </c>
      <c r="M1" s="18">
        <v>42707</v>
      </c>
      <c r="N1" s="18">
        <v>42708</v>
      </c>
      <c r="O1" s="18">
        <v>42709</v>
      </c>
      <c r="P1" s="18">
        <v>42710</v>
      </c>
      <c r="Q1" s="18">
        <v>42711</v>
      </c>
      <c r="R1" s="18">
        <v>42712</v>
      </c>
      <c r="S1" s="18">
        <v>42713</v>
      </c>
      <c r="T1" s="18">
        <v>42714</v>
      </c>
      <c r="U1" s="18">
        <v>42715</v>
      </c>
      <c r="V1" s="18">
        <v>42716</v>
      </c>
      <c r="W1" s="18">
        <v>42717</v>
      </c>
    </row>
    <row r="2" spans="1:23" x14ac:dyDescent="0.15">
      <c r="A2" s="14" t="str">
        <f>"880301"</f>
        <v>880301</v>
      </c>
      <c r="B2" s="16" t="s">
        <v>66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15">
      <c r="A3" s="14" t="str">
        <f>"880305"</f>
        <v>880305</v>
      </c>
      <c r="B3" s="16" t="s">
        <v>65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15">
      <c r="A4" s="14" t="str">
        <f>"880310"</f>
        <v>880310</v>
      </c>
      <c r="B4" s="16" t="s">
        <v>64</v>
      </c>
      <c r="C4" s="14"/>
      <c r="D4" s="14"/>
      <c r="E4" s="14"/>
      <c r="F4" s="14"/>
      <c r="G4" s="14"/>
      <c r="H4" s="14"/>
      <c r="I4" s="14"/>
      <c r="J4" s="14"/>
      <c r="K4" s="22">
        <v>2.2000000000000002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15">
      <c r="A5" s="14" t="str">
        <f>"880318"</f>
        <v>880318</v>
      </c>
      <c r="B5" s="16" t="s">
        <v>63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15">
      <c r="A6" s="14" t="str">
        <f>"880324"</f>
        <v>880324</v>
      </c>
      <c r="B6" s="16" t="s">
        <v>62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15">
      <c r="A7" s="14" t="str">
        <f>"880330"</f>
        <v>880330</v>
      </c>
      <c r="B7" s="16" t="s">
        <v>61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15">
      <c r="A8" s="14" t="str">
        <f>"880335"</f>
        <v>880335</v>
      </c>
      <c r="B8" s="16" t="s">
        <v>60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15">
      <c r="A9" s="14" t="str">
        <f>"880344"</f>
        <v>880344</v>
      </c>
      <c r="B9" s="16" t="s">
        <v>59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15">
      <c r="A10" s="14" t="str">
        <f>"880350"</f>
        <v>880350</v>
      </c>
      <c r="B10" s="16" t="s">
        <v>58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15">
      <c r="A11" s="14" t="str">
        <f>"880351"</f>
        <v>880351</v>
      </c>
      <c r="B11" s="16" t="s">
        <v>57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15">
      <c r="A12" s="14" t="str">
        <f>"880355"</f>
        <v>880355</v>
      </c>
      <c r="B12" s="16" t="s">
        <v>56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15">
      <c r="A13" s="14" t="str">
        <f>"880360"</f>
        <v>880360</v>
      </c>
      <c r="B13" s="16" t="s">
        <v>55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15">
      <c r="A14" s="14" t="str">
        <f>"880367"</f>
        <v>880367</v>
      </c>
      <c r="B14" s="16" t="s">
        <v>54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15">
      <c r="A15" s="14" t="str">
        <f>"880372"</f>
        <v>880372</v>
      </c>
      <c r="B15" s="16" t="s">
        <v>53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15">
      <c r="A16" s="14" t="str">
        <f>"880380"</f>
        <v>880380</v>
      </c>
      <c r="B16" s="16" t="s">
        <v>52</v>
      </c>
      <c r="C16" s="23">
        <v>1.19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15">
      <c r="A17" s="14" t="str">
        <f>"880387"</f>
        <v>880387</v>
      </c>
      <c r="B17" s="16" t="s">
        <v>51</v>
      </c>
      <c r="C17" s="20">
        <v>2.75</v>
      </c>
      <c r="D17" s="20">
        <v>1.85</v>
      </c>
      <c r="E17" s="14"/>
      <c r="F17" s="14"/>
      <c r="G17" s="14"/>
      <c r="H17" s="14"/>
      <c r="I17" s="14"/>
      <c r="J17" s="14"/>
      <c r="K17" s="23">
        <v>2.38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15">
      <c r="A18" s="14" t="str">
        <f>"880390"</f>
        <v>880390</v>
      </c>
      <c r="B18" s="16" t="s">
        <v>50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15">
      <c r="A19" s="14" t="str">
        <f>"880398"</f>
        <v>880398</v>
      </c>
      <c r="B19" s="16" t="s">
        <v>49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15">
      <c r="A20" s="14" t="str">
        <f>"880399"</f>
        <v>880399</v>
      </c>
      <c r="B20" s="16" t="s">
        <v>48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15">
      <c r="A21" s="14" t="str">
        <f>"880400"</f>
        <v>880400</v>
      </c>
      <c r="B21" s="16" t="s">
        <v>47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15">
      <c r="A22" s="14" t="str">
        <f>"880406"</f>
        <v>880406</v>
      </c>
      <c r="B22" s="16" t="s">
        <v>46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15">
      <c r="A23" s="14" t="str">
        <f>"880414"</f>
        <v>880414</v>
      </c>
      <c r="B23" s="16" t="s">
        <v>45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15">
      <c r="A24" s="14" t="str">
        <f>"880418"</f>
        <v>880418</v>
      </c>
      <c r="B24" s="16" t="s">
        <v>44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15">
      <c r="A25" s="14" t="str">
        <f>"880421"</f>
        <v>880421</v>
      </c>
      <c r="B25" s="16" t="s">
        <v>43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15">
      <c r="A26" s="14" t="str">
        <f>"880422"</f>
        <v>880422</v>
      </c>
      <c r="B26" s="16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x14ac:dyDescent="0.15">
      <c r="A27" s="14" t="str">
        <f>"880423"</f>
        <v>880423</v>
      </c>
      <c r="B27" s="16" t="s">
        <v>41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15">
      <c r="A28" s="14" t="str">
        <f>"880424"</f>
        <v>880424</v>
      </c>
      <c r="B28" s="16" t="s">
        <v>40</v>
      </c>
      <c r="C28" s="14"/>
      <c r="D28" s="14"/>
      <c r="E28" s="14"/>
      <c r="F28" s="14"/>
      <c r="G28" s="14"/>
      <c r="H28" s="14"/>
      <c r="I28" s="14"/>
      <c r="J28" s="14"/>
      <c r="K28" s="21">
        <v>2.06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15">
      <c r="A29" s="14" t="str">
        <f>"880430"</f>
        <v>880430</v>
      </c>
      <c r="B29" s="16" t="s">
        <v>39</v>
      </c>
      <c r="C29" s="19">
        <v>1.3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15">
      <c r="A30" s="14" t="str">
        <f>"880431"</f>
        <v>880431</v>
      </c>
      <c r="B30" s="16" t="s">
        <v>38</v>
      </c>
      <c r="C30" s="14"/>
      <c r="D30" s="14"/>
      <c r="E30" s="14"/>
      <c r="F30" s="14"/>
      <c r="G30" s="14"/>
      <c r="H30" s="14"/>
      <c r="I30" s="14"/>
      <c r="J30" s="14"/>
      <c r="K30" s="19">
        <v>4.37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15">
      <c r="A31" s="14" t="str">
        <f>"880432"</f>
        <v>880432</v>
      </c>
      <c r="B31" s="16" t="s">
        <v>37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15">
      <c r="A32" s="14" t="str">
        <f>"880437"</f>
        <v>880437</v>
      </c>
      <c r="B32" s="16" t="s">
        <v>36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15">
      <c r="A33" s="14" t="str">
        <f>"880440"</f>
        <v>880440</v>
      </c>
      <c r="B33" s="16" t="s">
        <v>35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15">
      <c r="A34" s="14" t="str">
        <f>"880446"</f>
        <v>880446</v>
      </c>
      <c r="B34" s="16" t="s">
        <v>34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15">
      <c r="A35" s="14" t="str">
        <f>"880447"</f>
        <v>880447</v>
      </c>
      <c r="B35" s="16" t="s">
        <v>33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15">
      <c r="A36" s="14" t="str">
        <f>"880448"</f>
        <v>880448</v>
      </c>
      <c r="B36" s="16" t="s">
        <v>32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15">
      <c r="A37" s="14" t="str">
        <f>"880452"</f>
        <v>880452</v>
      </c>
      <c r="B37" s="16" t="s">
        <v>31</v>
      </c>
      <c r="C37" s="14"/>
      <c r="D37" s="14"/>
      <c r="E37" s="14"/>
      <c r="F37" s="14"/>
      <c r="G37" s="14"/>
      <c r="H37" s="14"/>
      <c r="I37" s="14"/>
      <c r="J37" s="14"/>
      <c r="K37" s="20">
        <v>5.62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15">
      <c r="A38" s="14" t="str">
        <f>"880453"</f>
        <v>880453</v>
      </c>
      <c r="B38" s="16" t="s">
        <v>30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15">
      <c r="A39" s="14" t="str">
        <f>"880454"</f>
        <v>880454</v>
      </c>
      <c r="B39" s="16" t="s">
        <v>29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15">
      <c r="A40" s="14" t="str">
        <f>"880455"</f>
        <v>880455</v>
      </c>
      <c r="B40" s="16" t="s">
        <v>28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15">
      <c r="A41" s="14" t="str">
        <f>"880456"</f>
        <v>880456</v>
      </c>
      <c r="B41" s="16" t="s">
        <v>27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15">
      <c r="A42" s="14" t="str">
        <f>"880459"</f>
        <v>880459</v>
      </c>
      <c r="B42" s="16" t="s">
        <v>26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15">
      <c r="A43" s="14" t="str">
        <f>"880464"</f>
        <v>880464</v>
      </c>
      <c r="B43" s="16" t="s">
        <v>25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15">
      <c r="A44" s="14" t="str">
        <f>"880465"</f>
        <v>880465</v>
      </c>
      <c r="B44" s="16" t="s">
        <v>24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15">
      <c r="A45" s="14" t="str">
        <f>"880471"</f>
        <v>880471</v>
      </c>
      <c r="B45" s="16" t="s">
        <v>23</v>
      </c>
      <c r="C45" s="22">
        <v>1.1399999999999999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15">
      <c r="A46" s="14" t="str">
        <f>"880472"</f>
        <v>880472</v>
      </c>
      <c r="B46" s="16" t="s">
        <v>22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15">
      <c r="A47" s="14" t="str">
        <f>"880473"</f>
        <v>880473</v>
      </c>
      <c r="B47" s="16" t="s">
        <v>21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15">
      <c r="A48" s="14" t="str">
        <f>"880474"</f>
        <v>880474</v>
      </c>
      <c r="B48" s="16" t="s">
        <v>20</v>
      </c>
      <c r="D48" s="19">
        <v>1.6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15">
      <c r="A49" s="14" t="str">
        <f>"880476"</f>
        <v>880476</v>
      </c>
      <c r="B49" s="16" t="s">
        <v>19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15">
      <c r="A50" s="14" t="str">
        <f>"880482"</f>
        <v>880482</v>
      </c>
      <c r="B50" s="16" t="s">
        <v>18</v>
      </c>
      <c r="C50" s="21">
        <v>0.79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15">
      <c r="A51" s="14" t="str">
        <f>"880489"</f>
        <v>880489</v>
      </c>
      <c r="B51" s="16" t="s">
        <v>17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15">
      <c r="A52" s="14" t="str">
        <f>"880490"</f>
        <v>880490</v>
      </c>
      <c r="B52" s="16" t="s">
        <v>16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15">
      <c r="A53" s="14" t="str">
        <f>"880491"</f>
        <v>880491</v>
      </c>
      <c r="B53" s="16" t="s">
        <v>15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15">
      <c r="A54" s="14" t="str">
        <f>"880492"</f>
        <v>880492</v>
      </c>
      <c r="B54" s="16" t="s">
        <v>14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15">
      <c r="A55" s="14" t="str">
        <f>"880493"</f>
        <v>880493</v>
      </c>
      <c r="B55" s="16" t="s">
        <v>13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15">
      <c r="A56" s="14" t="str">
        <f>"880494"</f>
        <v>880494</v>
      </c>
      <c r="B56" s="16" t="s">
        <v>12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x14ac:dyDescent="0.15">
      <c r="A57" s="14" t="str">
        <f>"880497"</f>
        <v>880497</v>
      </c>
      <c r="B57" s="16" t="s">
        <v>11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A4" workbookViewId="0">
      <pane xSplit="2" topLeftCell="C1" activePane="topRight" state="frozen"/>
      <selection pane="topRight" activeCell="M37" sqref="M37"/>
    </sheetView>
  </sheetViews>
  <sheetFormatPr defaultRowHeight="13.5" x14ac:dyDescent="0.15"/>
  <cols>
    <col min="3" max="3" width="8.875" style="17" customWidth="1"/>
    <col min="4" max="23" width="9" style="17"/>
  </cols>
  <sheetData>
    <row r="1" spans="1:23" x14ac:dyDescent="0.15">
      <c r="A1" s="15" t="s">
        <v>68</v>
      </c>
      <c r="B1" s="15" t="s">
        <v>67</v>
      </c>
      <c r="C1" s="18">
        <v>42697</v>
      </c>
      <c r="D1" s="18">
        <v>42698</v>
      </c>
      <c r="E1" s="18">
        <v>42699</v>
      </c>
      <c r="F1" s="18">
        <v>42700</v>
      </c>
      <c r="G1" s="18">
        <v>42701</v>
      </c>
      <c r="H1" s="18">
        <v>42702</v>
      </c>
      <c r="I1" s="18">
        <v>42703</v>
      </c>
      <c r="J1" s="18">
        <v>42704</v>
      </c>
      <c r="K1" s="18">
        <v>42705</v>
      </c>
      <c r="L1" s="18">
        <v>42706</v>
      </c>
      <c r="M1" s="18">
        <v>42707</v>
      </c>
      <c r="N1" s="18">
        <v>42708</v>
      </c>
      <c r="O1" s="18">
        <v>42709</v>
      </c>
      <c r="P1" s="18">
        <v>42710</v>
      </c>
      <c r="Q1" s="18">
        <v>42711</v>
      </c>
      <c r="R1" s="18">
        <v>42712</v>
      </c>
      <c r="S1" s="18">
        <v>42713</v>
      </c>
      <c r="T1" s="18">
        <v>42714</v>
      </c>
      <c r="U1" s="18">
        <v>42715</v>
      </c>
      <c r="V1" s="18">
        <v>42716</v>
      </c>
      <c r="W1" s="18">
        <v>42717</v>
      </c>
    </row>
    <row r="2" spans="1:23" x14ac:dyDescent="0.15">
      <c r="A2" s="14" t="str">
        <f>"880301"</f>
        <v>880301</v>
      </c>
      <c r="B2" s="16" t="s">
        <v>66</v>
      </c>
      <c r="C2" s="22">
        <v>-1.94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15">
      <c r="A3" s="14" t="str">
        <f>"880305"</f>
        <v>880305</v>
      </c>
      <c r="B3" s="16" t="s">
        <v>65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15">
      <c r="A4" s="14" t="str">
        <f>"880310"</f>
        <v>880310</v>
      </c>
      <c r="B4" s="16" t="s">
        <v>64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15">
      <c r="A5" s="14" t="str">
        <f>"880318"</f>
        <v>880318</v>
      </c>
      <c r="B5" s="16" t="s">
        <v>63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15">
      <c r="A6" s="14" t="str">
        <f>"880324"</f>
        <v>880324</v>
      </c>
      <c r="B6" s="16" t="s">
        <v>62</v>
      </c>
      <c r="C6" s="20">
        <v>-1.21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15">
      <c r="A7" s="14" t="str">
        <f>"880330"</f>
        <v>880330</v>
      </c>
      <c r="B7" s="16" t="s">
        <v>61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15">
      <c r="A8" s="14" t="str">
        <f>"880335"</f>
        <v>880335</v>
      </c>
      <c r="B8" s="16" t="s">
        <v>60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15">
      <c r="A9" s="14" t="str">
        <f>"880344"</f>
        <v>880344</v>
      </c>
      <c r="B9" s="16" t="s">
        <v>59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15">
      <c r="A10" s="14" t="str">
        <f>"880350"</f>
        <v>880350</v>
      </c>
      <c r="B10" s="16" t="s">
        <v>58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15">
      <c r="A11" s="14" t="str">
        <f>"880351"</f>
        <v>880351</v>
      </c>
      <c r="B11" s="16" t="s">
        <v>57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15">
      <c r="A12" s="14" t="str">
        <f>"880355"</f>
        <v>880355</v>
      </c>
      <c r="B12" s="16" t="s">
        <v>56</v>
      </c>
      <c r="C12" s="14"/>
      <c r="D12" s="14"/>
      <c r="E12" s="14"/>
      <c r="F12" s="14"/>
      <c r="G12" s="14"/>
      <c r="H12" s="14"/>
      <c r="I12" s="14"/>
      <c r="J12" s="14"/>
      <c r="K12" s="19">
        <v>-0.14000000000000001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15">
      <c r="A13" s="14" t="str">
        <f>"880360"</f>
        <v>880360</v>
      </c>
      <c r="B13" s="16" t="s">
        <v>55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15">
      <c r="A14" s="14" t="str">
        <f>"880367"</f>
        <v>880367</v>
      </c>
      <c r="B14" s="16" t="s">
        <v>54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15">
      <c r="A15" s="14" t="str">
        <f>"880372"</f>
        <v>880372</v>
      </c>
      <c r="B15" s="16" t="s">
        <v>53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15">
      <c r="A16" s="14" t="str">
        <f>"880380"</f>
        <v>880380</v>
      </c>
      <c r="B16" s="16" t="s">
        <v>52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15">
      <c r="A17" s="14" t="str">
        <f>"880387"</f>
        <v>880387</v>
      </c>
      <c r="B17" s="16" t="s">
        <v>51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15">
      <c r="A18" s="14" t="str">
        <f>"880390"</f>
        <v>880390</v>
      </c>
      <c r="B18" s="16" t="s">
        <v>50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15">
      <c r="A19" s="14" t="str">
        <f>"880398"</f>
        <v>880398</v>
      </c>
      <c r="B19" s="16" t="s">
        <v>49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15">
      <c r="A20" s="14" t="str">
        <f>"880399"</f>
        <v>880399</v>
      </c>
      <c r="B20" s="16" t="s">
        <v>48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15">
      <c r="A21" s="14" t="str">
        <f>"880400"</f>
        <v>880400</v>
      </c>
      <c r="B21" s="16" t="s">
        <v>47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15">
      <c r="A22" s="14" t="str">
        <f>"880406"</f>
        <v>880406</v>
      </c>
      <c r="B22" s="16" t="s">
        <v>46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15">
      <c r="A23" s="14" t="str">
        <f>"880414"</f>
        <v>880414</v>
      </c>
      <c r="B23" s="16" t="s">
        <v>45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15">
      <c r="A24" s="14" t="str">
        <f>"880418"</f>
        <v>880418</v>
      </c>
      <c r="B24" s="16" t="s">
        <v>44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15">
      <c r="A25" s="14" t="str">
        <f>"880421"</f>
        <v>880421</v>
      </c>
      <c r="B25" s="16" t="s">
        <v>43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15">
      <c r="A26" s="14" t="str">
        <f>"880422"</f>
        <v>880422</v>
      </c>
      <c r="B26" s="16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x14ac:dyDescent="0.15">
      <c r="A27" s="14" t="str">
        <f>"880423"</f>
        <v>880423</v>
      </c>
      <c r="B27" s="16" t="s">
        <v>41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15">
      <c r="A28" s="14" t="str">
        <f>"880424"</f>
        <v>880424</v>
      </c>
      <c r="B28" s="16" t="s">
        <v>40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15">
      <c r="A29" s="14" t="str">
        <f>"880430"</f>
        <v>880430</v>
      </c>
      <c r="B29" s="16" t="s">
        <v>39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15">
      <c r="A30" s="14" t="str">
        <f>"880431"</f>
        <v>880431</v>
      </c>
      <c r="B30" s="16" t="s">
        <v>38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15">
      <c r="A31" s="14" t="str">
        <f>"880432"</f>
        <v>880432</v>
      </c>
      <c r="B31" s="16" t="s">
        <v>37</v>
      </c>
      <c r="C31" s="14"/>
      <c r="D31" s="14"/>
      <c r="E31" s="14"/>
      <c r="F31" s="14"/>
      <c r="G31" s="14"/>
      <c r="H31" s="14"/>
      <c r="I31" s="14"/>
      <c r="J31" s="14"/>
      <c r="K31" s="21">
        <v>-2.0499999999999998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15">
      <c r="A32" s="14" t="str">
        <f>"880437"</f>
        <v>880437</v>
      </c>
      <c r="B32" s="16" t="s">
        <v>36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15">
      <c r="A33" s="14" t="str">
        <f>"880440"</f>
        <v>880440</v>
      </c>
      <c r="B33" s="16" t="s">
        <v>35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15">
      <c r="A34" s="14" t="str">
        <f>"880446"</f>
        <v>880446</v>
      </c>
      <c r="B34" s="16" t="s">
        <v>34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15">
      <c r="A35" s="14" t="str">
        <f>"880447"</f>
        <v>880447</v>
      </c>
      <c r="B35" s="16" t="s">
        <v>33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15">
      <c r="A36" s="14" t="str">
        <f>"880448"</f>
        <v>880448</v>
      </c>
      <c r="B36" s="16" t="s">
        <v>32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15">
      <c r="A37" s="14" t="str">
        <f>"880452"</f>
        <v>880452</v>
      </c>
      <c r="B37" s="16" t="s">
        <v>31</v>
      </c>
      <c r="C37" s="21">
        <v>-2.13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15">
      <c r="A38" s="14" t="str">
        <f>"880453"</f>
        <v>880453</v>
      </c>
      <c r="B38" s="16" t="s">
        <v>30</v>
      </c>
      <c r="C38" s="23">
        <v>-1.43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15">
      <c r="A39" s="14" t="str">
        <f>"880454"</f>
        <v>880454</v>
      </c>
      <c r="B39" s="16" t="s">
        <v>29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15">
      <c r="A40" s="14" t="str">
        <f>"880455"</f>
        <v>880455</v>
      </c>
      <c r="B40" s="16" t="s">
        <v>28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15">
      <c r="A41" s="14" t="str">
        <f>"880456"</f>
        <v>880456</v>
      </c>
      <c r="B41" s="16" t="s">
        <v>27</v>
      </c>
      <c r="C41" s="14"/>
      <c r="D41" s="14"/>
      <c r="E41" s="14"/>
      <c r="F41" s="14"/>
      <c r="G41" s="14"/>
      <c r="H41" s="14"/>
      <c r="I41" s="14"/>
      <c r="J41" s="14"/>
      <c r="K41" s="20">
        <v>-0.13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15">
      <c r="A42" s="14" t="str">
        <f>"880459"</f>
        <v>880459</v>
      </c>
      <c r="B42" s="16" t="s">
        <v>26</v>
      </c>
      <c r="C42" s="19">
        <v>-1.24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15">
      <c r="A43" s="14" t="str">
        <f>"880464"</f>
        <v>880464</v>
      </c>
      <c r="B43" s="16" t="s">
        <v>25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15">
      <c r="A44" s="14" t="str">
        <f>"880465"</f>
        <v>880465</v>
      </c>
      <c r="B44" s="16" t="s">
        <v>24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15">
      <c r="A45" s="14" t="str">
        <f>"880471"</f>
        <v>880471</v>
      </c>
      <c r="B45" s="16" t="s">
        <v>23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15">
      <c r="A46" s="14" t="str">
        <f>"880472"</f>
        <v>880472</v>
      </c>
      <c r="B46" s="16" t="s">
        <v>22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15">
      <c r="A47" s="14" t="str">
        <f>"880473"</f>
        <v>880473</v>
      </c>
      <c r="B47" s="16" t="s">
        <v>21</v>
      </c>
      <c r="C47" s="14"/>
      <c r="D47" s="14"/>
      <c r="E47" s="14"/>
      <c r="F47" s="14"/>
      <c r="G47" s="14"/>
      <c r="H47" s="14"/>
      <c r="I47" s="14"/>
      <c r="J47" s="14"/>
      <c r="K47" s="22">
        <v>-0.53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15">
      <c r="A48" s="14" t="str">
        <f>"880474"</f>
        <v>880474</v>
      </c>
      <c r="B48" s="16" t="s">
        <v>20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15">
      <c r="A49" s="14" t="str">
        <f>"880476"</f>
        <v>880476</v>
      </c>
      <c r="B49" s="16" t="s">
        <v>19</v>
      </c>
      <c r="C49" s="14"/>
      <c r="D49" s="14"/>
      <c r="E49" s="14"/>
      <c r="F49" s="14"/>
      <c r="G49" s="14"/>
      <c r="H49" s="14"/>
      <c r="I49" s="14"/>
      <c r="J49" s="14"/>
      <c r="K49" s="23">
        <v>-0.19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15">
      <c r="A50" s="14" t="str">
        <f>"880482"</f>
        <v>880482</v>
      </c>
      <c r="B50" s="16" t="s">
        <v>18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15">
      <c r="A51" s="14" t="str">
        <f>"880489"</f>
        <v>880489</v>
      </c>
      <c r="B51" s="16" t="s">
        <v>17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15">
      <c r="A52" s="14" t="str">
        <f>"880490"</f>
        <v>880490</v>
      </c>
      <c r="B52" s="16" t="s">
        <v>16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15">
      <c r="A53" s="14" t="str">
        <f>"880491"</f>
        <v>880491</v>
      </c>
      <c r="B53" s="16" t="s">
        <v>15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15">
      <c r="A54" s="14" t="str">
        <f>"880492"</f>
        <v>880492</v>
      </c>
      <c r="B54" s="16" t="s">
        <v>14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15">
      <c r="A55" s="14" t="str">
        <f>"880493"</f>
        <v>880493</v>
      </c>
      <c r="B55" s="16" t="s">
        <v>13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15">
      <c r="A56" s="14" t="str">
        <f>"880494"</f>
        <v>880494</v>
      </c>
      <c r="B56" s="16" t="s">
        <v>12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x14ac:dyDescent="0.15">
      <c r="A57" s="14" t="str">
        <f>"880497"</f>
        <v>880497</v>
      </c>
      <c r="B57" s="16" t="s">
        <v>11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12" sqref="E12"/>
    </sheetView>
  </sheetViews>
  <sheetFormatPr defaultRowHeight="13.5" x14ac:dyDescent="0.15"/>
  <cols>
    <col min="1" max="1" width="13.375" customWidth="1"/>
    <col min="5" max="5" width="17.875" customWidth="1"/>
    <col min="6" max="6" width="18" customWidth="1"/>
    <col min="7" max="7" width="18.125" customWidth="1"/>
    <col min="8" max="8" width="18" customWidth="1"/>
    <col min="9" max="9" width="18.125" customWidth="1"/>
    <col min="10" max="10" width="18" customWidth="1"/>
    <col min="11" max="11" width="18.125" customWidth="1"/>
  </cols>
  <sheetData>
    <row r="1" spans="1:11" x14ac:dyDescent="0.15">
      <c r="A1" t="s">
        <v>0</v>
      </c>
      <c r="B1" s="33" t="s">
        <v>69</v>
      </c>
      <c r="C1" s="33" t="s">
        <v>70</v>
      </c>
      <c r="D1" s="33" t="s">
        <v>71</v>
      </c>
      <c r="E1" s="32" t="s">
        <v>72</v>
      </c>
      <c r="F1" s="32" t="s">
        <v>73</v>
      </c>
      <c r="G1" s="32" t="s">
        <v>74</v>
      </c>
      <c r="H1" s="32" t="s">
        <v>75</v>
      </c>
      <c r="I1" s="32" t="s">
        <v>76</v>
      </c>
      <c r="J1" s="32" t="s">
        <v>77</v>
      </c>
      <c r="K1" s="32" t="s">
        <v>78</v>
      </c>
    </row>
    <row r="2" spans="1:11" x14ac:dyDescent="0.15">
      <c r="A2" s="25">
        <v>42751</v>
      </c>
      <c r="B2">
        <v>300</v>
      </c>
      <c r="D2">
        <v>954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41" sqref="D41"/>
    </sheetView>
  </sheetViews>
  <sheetFormatPr defaultRowHeight="13.5" x14ac:dyDescent="0.15"/>
  <cols>
    <col min="1" max="1" width="13.375" customWidth="1"/>
    <col min="5" max="5" width="17.875" customWidth="1"/>
    <col min="6" max="6" width="18" customWidth="1"/>
    <col min="7" max="7" width="18.125" customWidth="1"/>
    <col min="8" max="8" width="18" customWidth="1"/>
    <col min="9" max="9" width="18.125" customWidth="1"/>
    <col min="10" max="10" width="18" customWidth="1"/>
    <col min="11" max="11" width="18.125" customWidth="1"/>
  </cols>
  <sheetData>
    <row r="1" spans="1:11" x14ac:dyDescent="0.15">
      <c r="A1" t="s">
        <v>0</v>
      </c>
      <c r="B1" s="33" t="s">
        <v>69</v>
      </c>
      <c r="C1" s="33" t="s">
        <v>70</v>
      </c>
      <c r="D1" s="33" t="s">
        <v>71</v>
      </c>
      <c r="E1" s="32" t="s">
        <v>72</v>
      </c>
      <c r="F1" s="32" t="s">
        <v>73</v>
      </c>
      <c r="G1" s="32" t="s">
        <v>74</v>
      </c>
      <c r="H1" s="32" t="s">
        <v>75</v>
      </c>
      <c r="I1" s="32" t="s">
        <v>76</v>
      </c>
      <c r="J1" s="32" t="s">
        <v>77</v>
      </c>
      <c r="K1" s="32" t="s">
        <v>78</v>
      </c>
    </row>
    <row r="2" spans="1:11" x14ac:dyDescent="0.15">
      <c r="A2" s="25">
        <v>42751</v>
      </c>
      <c r="B2">
        <v>190</v>
      </c>
      <c r="D2">
        <v>2027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趋势</vt:lpstr>
      <vt:lpstr>涨幅</vt:lpstr>
      <vt:lpstr>行业前五</vt:lpstr>
      <vt:lpstr>行业后五</vt:lpstr>
      <vt:lpstr>沪</vt:lpstr>
      <vt:lpstr>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2017-03-08T15:21:10Z</dcterms:modified>
</cp:coreProperties>
</file>