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4"/>
  </bookViews>
  <sheets>
    <sheet name="营业收入_利润" sheetId="1" r:id="rId1"/>
    <sheet name="销售量" sheetId="2" r:id="rId2"/>
    <sheet name="研发投入" sheetId="3" r:id="rId3"/>
    <sheet name="q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F56" i="5" l="1"/>
  <c r="E44" i="5"/>
  <c r="E24" i="5"/>
  <c r="E18" i="5"/>
  <c r="E26" i="5"/>
  <c r="B44" i="5"/>
  <c r="B42" i="5"/>
  <c r="D34" i="5"/>
  <c r="B36" i="5"/>
  <c r="B35" i="5"/>
  <c r="B30" i="5"/>
  <c r="B29" i="5"/>
  <c r="B15" i="5"/>
  <c r="B14" i="5"/>
  <c r="B12" i="5"/>
  <c r="B11" i="5"/>
  <c r="B19" i="5"/>
  <c r="C9" i="5"/>
  <c r="C7" i="5"/>
  <c r="C9" i="1"/>
  <c r="B9" i="1"/>
  <c r="D5" i="3" l="1"/>
  <c r="C5" i="3"/>
  <c r="D6" i="3"/>
  <c r="C6" i="3"/>
</calcChain>
</file>

<file path=xl/sharedStrings.xml><?xml version="1.0" encoding="utf-8"?>
<sst xmlns="http://schemas.openxmlformats.org/spreadsheetml/2006/main" count="201" uniqueCount="185">
  <si>
    <t>近五年营业收入、利润</t>
  </si>
  <si>
    <t>年份</t>
  </si>
  <si>
    <t>营业收入</t>
  </si>
  <si>
    <t>净利润</t>
  </si>
  <si>
    <t>近三年单季营业收入、利润</t>
  </si>
  <si>
    <t>季度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</si>
  <si>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</si>
  <si>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</si>
  <si>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</si>
  <si>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</si>
  <si>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</si>
  <si>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</si>
  <si>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</si>
  <si>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</si>
  <si>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</si>
  <si>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</si>
  <si>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</si>
  <si>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</si>
  <si>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销售量(吨)</t>
  </si>
  <si>
    <t>生产量(吨)</t>
  </si>
  <si>
    <t>库存(吨)</t>
  </si>
  <si>
    <t>研发投入</t>
  </si>
  <si>
    <t>研发占比</t>
  </si>
  <si>
    <t>制单位: 河南中原高速公路股份有限公司</t>
  </si>
  <si>
    <t>单位:元 币种:人民币</t>
  </si>
  <si>
    <t>项目</t>
  </si>
  <si>
    <t>附注</t>
  </si>
  <si>
    <t>期末余额</t>
  </si>
  <si>
    <t>期初余额</t>
  </si>
  <si>
    <t>流动资产：</t>
  </si>
  <si>
    <t>货币资金</t>
  </si>
  <si>
    <t>七之1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</si>
  <si>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</si>
  <si>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</si>
  <si>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</si>
  <si>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</si>
  <si>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</si>
  <si>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</si>
  <si>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七之2</t>
  </si>
  <si>
    <t>预付款项</t>
  </si>
  <si>
    <t>七之3</t>
  </si>
  <si>
    <t>应收保费</t>
  </si>
  <si>
    <t>应收分保账款</t>
  </si>
  <si>
    <t>应收分保合同准备金</t>
  </si>
  <si>
    <t>应收利息</t>
  </si>
  <si>
    <t>应收股利</t>
  </si>
  <si>
    <t>其他应收款</t>
  </si>
  <si>
    <t>七之4</t>
  </si>
  <si>
    <t>买入返售金融资产</t>
  </si>
  <si>
    <t>存货</t>
  </si>
  <si>
    <t>七之5</t>
  </si>
  <si>
    <t>划分为持有待售的资产</t>
  </si>
  <si>
    <t>一年内到期的非流动资产</t>
  </si>
  <si>
    <t>其他流动资产</t>
  </si>
  <si>
    <t>七之6</t>
  </si>
  <si>
    <t>流动资产合计</t>
  </si>
  <si>
    <t>非流动资产：</t>
  </si>
  <si>
    <t>发放贷款和垫款</t>
  </si>
  <si>
    <t>可供出售金融资产</t>
  </si>
  <si>
    <t>七之7</t>
  </si>
  <si>
    <t>持有至到期投资</t>
  </si>
  <si>
    <t>长期应收款</t>
  </si>
  <si>
    <t>七之8</t>
  </si>
  <si>
    <t>长期股权投资</t>
  </si>
  <si>
    <t>七之9</t>
  </si>
  <si>
    <t>投资性房地产</t>
  </si>
  <si>
    <t>七之10</t>
  </si>
  <si>
    <t>固定资产</t>
  </si>
  <si>
    <t>七之11</t>
  </si>
  <si>
    <t>在建工程</t>
  </si>
  <si>
    <t>七之12</t>
  </si>
  <si>
    <t>工程物资</t>
  </si>
  <si>
    <t>固定资产清理</t>
  </si>
  <si>
    <t>七之13</t>
  </si>
  <si>
    <t>生产性生物资产</t>
  </si>
  <si>
    <t>油气资产</t>
  </si>
  <si>
    <t>无形资产</t>
  </si>
  <si>
    <t>七之14</t>
  </si>
  <si>
    <t>开发支出</t>
  </si>
  <si>
    <t>商誉</t>
  </si>
  <si>
    <t>七之15</t>
  </si>
  <si>
    <t>长期待摊费用</t>
  </si>
  <si>
    <t>七之16</t>
  </si>
  <si>
    <t>递延所得税资产</t>
  </si>
  <si>
    <t>七之17</t>
  </si>
  <si>
    <t>其他非流动资产</t>
  </si>
  <si>
    <t>七之18</t>
  </si>
  <si>
    <t>非流动资产合计</t>
  </si>
  <si>
    <t>河南中原高速公路股份有限公司 2016 年年度报告</t>
  </si>
  <si>
    <t>85 / 197</t>
  </si>
  <si>
    <t>资产总计</t>
  </si>
  <si>
    <t>流动负债：</t>
  </si>
  <si>
    <t>短期借款</t>
  </si>
  <si>
    <t>七之19</t>
  </si>
  <si>
    <t>向中央银行借款</t>
  </si>
  <si>
    <t>吸收存款及同业存放</t>
  </si>
  <si>
    <t>拆入资金</t>
  </si>
  <si>
    <t>以公允价值计量且其变动计入当期损益的金融负债</t>
  </si>
  <si>
    <t>衍生金融负债</t>
  </si>
  <si>
    <t>应付票据</t>
  </si>
  <si>
    <t>应付账款</t>
  </si>
  <si>
    <t>七之20</t>
  </si>
  <si>
    <t>预收款项</t>
  </si>
  <si>
    <t>七之21</t>
  </si>
  <si>
    <t>卖出回购金融资产款</t>
  </si>
  <si>
    <t>应付手续费及佣金</t>
  </si>
  <si>
    <t>应付职工薪酬</t>
  </si>
  <si>
    <t>七之22</t>
  </si>
  <si>
    <t>应交税费</t>
  </si>
  <si>
    <t>七之23</t>
  </si>
  <si>
    <t>应付利息</t>
  </si>
  <si>
    <t>七之24</t>
  </si>
  <si>
    <t>应付股利</t>
  </si>
  <si>
    <t>其他应付款</t>
  </si>
  <si>
    <t>七之25</t>
  </si>
  <si>
    <t>应付分保账款</t>
  </si>
  <si>
    <t>保险合同准备金</t>
  </si>
  <si>
    <t>代理买卖证券款</t>
  </si>
  <si>
    <t>代理承销证券款</t>
  </si>
  <si>
    <t>划分为持有待售的负债</t>
  </si>
  <si>
    <t>一年内到期的非流动负债</t>
  </si>
  <si>
    <t>七之26</t>
  </si>
  <si>
    <t>其他流动负债</t>
  </si>
  <si>
    <t>七之27</t>
  </si>
  <si>
    <t>流动负债合计</t>
  </si>
  <si>
    <t>非流动负债：</t>
  </si>
  <si>
    <t>长期借款</t>
  </si>
  <si>
    <t>七之28</t>
  </si>
  <si>
    <t>应付债券</t>
  </si>
  <si>
    <t>七之29</t>
  </si>
  <si>
    <t>其中：优先股</t>
  </si>
  <si>
    <t>永续债</t>
  </si>
  <si>
    <t>长期应付款</t>
  </si>
  <si>
    <t>七之30</t>
  </si>
  <si>
    <t>长期应付职工薪酬</t>
  </si>
  <si>
    <t>专项应付款</t>
  </si>
  <si>
    <t>七之31</t>
  </si>
  <si>
    <t>预计负债</t>
  </si>
  <si>
    <t>七之32</t>
  </si>
  <si>
    <t>递延收益</t>
  </si>
  <si>
    <t>七之33</t>
  </si>
  <si>
    <t>递延所得税负债</t>
  </si>
  <si>
    <t>其他非流动负债</t>
  </si>
  <si>
    <t>非流动负债合计</t>
  </si>
  <si>
    <t>负债合计</t>
  </si>
  <si>
    <t>所有者权益</t>
  </si>
  <si>
    <t>股本</t>
  </si>
  <si>
    <t>七之34</t>
  </si>
  <si>
    <t>其他权益工具</t>
  </si>
  <si>
    <t>七之35</t>
  </si>
  <si>
    <t>资本公积</t>
  </si>
  <si>
    <t>七之36</t>
  </si>
  <si>
    <t>减：库存股</t>
  </si>
  <si>
    <t>86 / 197</t>
  </si>
  <si>
    <t>其他综合收益</t>
  </si>
  <si>
    <t>七之37</t>
  </si>
  <si>
    <t>专项储备</t>
  </si>
  <si>
    <t>盈余公积</t>
  </si>
  <si>
    <t>七之38</t>
  </si>
  <si>
    <t>一般风险准备</t>
  </si>
  <si>
    <t>未分配利润</t>
  </si>
  <si>
    <t>七之39</t>
  </si>
  <si>
    <t>归属于母公司所有者权益合计</t>
  </si>
  <si>
    <t>少数股东权益</t>
  </si>
  <si>
    <t>所有者权益合计</t>
  </si>
  <si>
    <t>负债和所有者权益总计</t>
  </si>
  <si>
    <t>优先股</t>
  </si>
  <si>
    <t>市净率</t>
  </si>
  <si>
    <t>可见股本里面是不包含优先股的</t>
  </si>
  <si>
    <t>市场价</t>
  </si>
  <si>
    <t>每股净资产</t>
  </si>
  <si>
    <t>利润表</t>
  </si>
  <si>
    <t>营业总收入</t>
  </si>
  <si>
    <t>少数股东损益</t>
  </si>
  <si>
    <t>综合收益总额</t>
  </si>
  <si>
    <t>基本每股收益</t>
  </si>
  <si>
    <t>描述页</t>
  </si>
  <si>
    <t>母公司的净利润</t>
  </si>
  <si>
    <t>法定公积金</t>
  </si>
  <si>
    <t>可供分配</t>
  </si>
  <si>
    <t>2016年年初未分配</t>
  </si>
  <si>
    <t>2015年普通股股利</t>
  </si>
  <si>
    <t>优先股股利</t>
  </si>
  <si>
    <t>16年年末可供分配的利润</t>
  </si>
  <si>
    <t>优先股股息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</si>
</sst>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4" fontId="2" fillId="0" borderId="1" xfId="0" applyNumberFormat="1" applyFont="1" applyBorder="1"/>
    <xf numFmtId="4" fontId="0" fillId="0" borderId="1" xfId="0" applyNumberFormat="1" applyFont="1" applyBorder="1"/>
    <xf numFmtId="10" fontId="0" fillId="0" borderId="0" xfId="0" applyNumberFormat="1"/>
    <xf numFmtId="0" fontId="0" fillId="0" borderId="3" xfId="0" applyBorder="1"/>
    <xf numFmtId="4" fontId="0" fillId="0" borderId="2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中原高速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营业收入_利润!$B$3</c:f>
              <c:strCache>
                <c:ptCount val="1"/>
                <c:pt idx="0">
                  <c:v>营业收入</c:v>
                </c:pt>
              </c:strCache>
            </c:strRef>
          </c:tx>
          <c:cat>
            <c:numRef>
              <c:f>营业收入_利润!$A$4:$A$9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营业收入_利润!$B$4:$B$9</c:f>
              <c:numCache>
                <c:formatCode>#,##0.00</c:formatCode>
                <c:ptCount val="6"/>
                <c:pt idx="0">
                  <c:v>3970890163.3600001</c:v>
                </c:pt>
                <c:pt idx="1">
                  <c:v>3050880564.73</c:v>
                </c:pt>
                <c:pt idx="2">
                  <c:v>3885151718.7800002</c:v>
                </c:pt>
                <c:pt idx="3">
                  <c:v>4539146645.21</c:v>
                </c:pt>
                <c:pt idx="4">
                  <c:v>3933738587.3200002</c:v>
                </c:pt>
                <c:pt idx="5">
                  <c:v>5569000000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营业收入_利润!$C$3</c:f>
              <c:strCache>
                <c:ptCount val="1"/>
                <c:pt idx="0">
                  <c:v>净利润</c:v>
                </c:pt>
              </c:strCache>
            </c:strRef>
          </c:tx>
          <c:cat>
            <c:numRef>
              <c:f>营业收入_利润!$A$4:$A$9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营业收入_利润!$C$4:$C$9</c:f>
              <c:numCache>
                <c:formatCode>#,##0.00</c:formatCode>
                <c:ptCount val="6"/>
                <c:pt idx="0">
                  <c:v>519821569.97000003</c:v>
                </c:pt>
                <c:pt idx="1">
                  <c:v>427505546.06</c:v>
                </c:pt>
                <c:pt idx="2">
                  <c:v>922730108.38</c:v>
                </c:pt>
                <c:pt idx="3">
                  <c:v>1144538404.98</c:v>
                </c:pt>
                <c:pt idx="4">
                  <c:v>748139907.66999996</c:v>
                </c:pt>
                <c:pt idx="5">
                  <c:v>467000000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47296"/>
        <c:axId val="150248832"/>
      </c:lineChart>
      <c:catAx>
        <c:axId val="1502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48832"/>
        <c:crosses val="autoZero"/>
        <c:auto val="1"/>
        <c:lblAlgn val="ctr"/>
        <c:lblOffset val="100"/>
        <c:noMultiLvlLbl val="0"/>
      </c:catAx>
      <c:valAx>
        <c:axId val="15024883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50247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营业收入_利润!$B$27</c:f>
              <c:strCache>
                <c:ptCount val="1"/>
                <c:pt idx="0">
                  <c:v>营业收入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营业收入_利润!$B$28:$B$39</c:f>
              <c:numCache>
                <c:formatCode>General</c:formatCode>
                <c:ptCount val="12"/>
                <c:pt idx="7" formatCode="#,##0.00">
                  <c:v>886235041.79999995</c:v>
                </c:pt>
                <c:pt idx="8" formatCode="#,##0.00">
                  <c:v>911628099.01999998</c:v>
                </c:pt>
                <c:pt idx="9" formatCode="#,##0.00">
                  <c:v>1025475869.92</c:v>
                </c:pt>
                <c:pt idx="10" formatCode="#,##0.00">
                  <c:v>1110399576.5799999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营业收入_利润!$C$27</c:f>
              <c:strCache>
                <c:ptCount val="1"/>
                <c:pt idx="0">
                  <c:v>净利润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营业收入_利润!$C$28:$C$39</c:f>
              <c:numCache>
                <c:formatCode>General</c:formatCode>
                <c:ptCount val="12"/>
                <c:pt idx="7" formatCode="#,##0.00">
                  <c:v>162239295.46000001</c:v>
                </c:pt>
                <c:pt idx="8" formatCode="#,##0.00">
                  <c:v>217155025.90000001</c:v>
                </c:pt>
                <c:pt idx="9" formatCode="#,##0.00">
                  <c:v>260466076.84999999</c:v>
                </c:pt>
                <c:pt idx="10" formatCode="#,##0.00">
                  <c:v>108279509.45999999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7872"/>
        <c:axId val="150289408"/>
      </c:lineChart>
      <c:catAx>
        <c:axId val="15028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289408"/>
        <c:crosses val="autoZero"/>
        <c:auto val="1"/>
        <c:lblAlgn val="ctr"/>
        <c:lblOffset val="100"/>
        <c:noMultiLvlLbl val="0"/>
      </c:catAx>
      <c:valAx>
        <c:axId val="150289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87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销售量!$B$1</c:f>
              <c:strCache>
                <c:ptCount val="1"/>
                <c:pt idx="0">
                  <c:v>销售量(吨)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销售量!$B$2:$B$6</c:f>
              <c:numCache>
                <c:formatCode>#,##0.00</c:formatCode>
                <c:ptCount val="5"/>
                <c:pt idx="0">
                  <c:v>3142.37</c:v>
                </c:pt>
                <c:pt idx="1">
                  <c:v>3873.89</c:v>
                </c:pt>
                <c:pt idx="2">
                  <c:v>1857.45</c:v>
                </c:pt>
                <c:pt idx="3" formatCode="General">
                  <c:v>841.08</c:v>
                </c:pt>
                <c:pt idx="4">
                  <c:v>1128.3599999999999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销售量!$C$1</c:f>
              <c:strCache>
                <c:ptCount val="1"/>
                <c:pt idx="0">
                  <c:v>生产量(吨)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销售量!$C$2:$C$6</c:f>
              <c:numCache>
                <c:formatCode>#,##0.00</c:formatCode>
                <c:ptCount val="5"/>
                <c:pt idx="0">
                  <c:v>2194.3200000000002</c:v>
                </c:pt>
                <c:pt idx="1">
                  <c:v>3569.83</c:v>
                </c:pt>
                <c:pt idx="2">
                  <c:v>4021.11</c:v>
                </c:pt>
                <c:pt idx="3">
                  <c:v>3044.86</c:v>
                </c:pt>
                <c:pt idx="4" formatCode="General">
                  <c:v>857.18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销售量!$D$1</c:f>
              <c:strCache>
                <c:ptCount val="1"/>
                <c:pt idx="0">
                  <c:v>库存(吨)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销售量!$D$2:$D$6</c:f>
              <c:numCache>
                <c:formatCode>#,##0.00</c:formatCode>
                <c:ptCount val="5"/>
                <c:pt idx="0" formatCode="General">
                  <c:v>700.45</c:v>
                </c:pt>
                <c:pt idx="1">
                  <c:v>1875.67</c:v>
                </c:pt>
                <c:pt idx="2">
                  <c:v>4138.9399999999996</c:v>
                </c:pt>
                <c:pt idx="3">
                  <c:v>5944.87</c:v>
                </c:pt>
                <c:pt idx="4">
                  <c:v>5666.05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8752"/>
        <c:axId val="150401024"/>
      </c:lineChart>
      <c:catAx>
        <c:axId val="1503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01024"/>
        <c:crosses val="autoZero"/>
        <c:auto val="1"/>
        <c:lblAlgn val="ctr"/>
        <c:lblOffset val="100"/>
        <c:noMultiLvlLbl val="0"/>
      </c:catAx>
      <c:valAx>
        <c:axId val="1504010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50378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2</xdr:row>
      <xdr:rowOff>0</xdr:rowOff>
    </xdr:from>
    <xdr:to>
      <xdr:col>13</xdr:col>
      <xdr:colOff>95250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26</xdr:row>
      <xdr:rowOff>28573</xdr:rowOff>
    </xdr:from>
    <xdr:to>
      <xdr:col>22</xdr:col>
      <xdr:colOff>314325</xdr:colOff>
      <xdr:row>47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152399</xdr:rowOff>
    </xdr:from>
    <xdr:to>
      <xdr:col>16</xdr:col>
      <xdr:colOff>466725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5" sqref="C15"/>
    </sheetView>
  </sheetViews>
  <sheetFormatPr defaultRowHeight="15" x14ac:dyDescent="0.25"/>
  <cols>
    <col min="2" max="2" width="16.7109375" customWidth="1"/>
    <col min="3" max="3" width="19.42578125" customWidth="1"/>
    <col min="4" max="4" width="15.140625" customWidth="1"/>
  </cols>
  <sheetData>
    <row r="1" spans="1:3" x14ac:dyDescent="0.25">
      <c r="A1" s="1" t="s">
        <v>0</v>
      </c>
    </row>
    <row r="3" spans="1:3" x14ac:dyDescent="0.25">
      <c r="A3" s="3" t="s">
        <v>1</v>
      </c>
      <c r="B3" s="3" t="s">
        <v>2</v>
      </c>
      <c r="C3" s="3" t="s">
        <v>3</v>
      </c>
    </row>
    <row r="4" spans="1:3" x14ac:dyDescent="0.25">
      <c r="A4" s="3">
        <v>2012</v>
      </c>
      <c r="B4" s="4">
        <v>3970890163.3600001</v>
      </c>
      <c r="C4" s="4">
        <v>519821569.97000003</v>
      </c>
    </row>
    <row r="5" spans="1:3" x14ac:dyDescent="0.25">
      <c r="A5" s="3">
        <v>2013</v>
      </c>
      <c r="B5" s="4">
        <v>3050880564.73</v>
      </c>
      <c r="C5" s="4">
        <v>427505546.06</v>
      </c>
    </row>
    <row r="6" spans="1:3" x14ac:dyDescent="0.25">
      <c r="A6" s="3">
        <v>2014</v>
      </c>
      <c r="B6" s="4">
        <v>3885151718.7800002</v>
      </c>
      <c r="C6" s="4">
        <v>922730108.38</v>
      </c>
    </row>
    <row r="7" spans="1:3" x14ac:dyDescent="0.25">
      <c r="A7" s="3">
        <v>2015</v>
      </c>
      <c r="B7" s="4">
        <v>4539146645.21</v>
      </c>
      <c r="C7" s="4">
        <v>1144538404.98</v>
      </c>
    </row>
    <row r="8" spans="1:3" x14ac:dyDescent="0.25">
      <c r="A8" s="3">
        <v>2016</v>
      </c>
      <c r="B8" s="4">
        <v>3933738587.3200002</v>
      </c>
      <c r="C8" s="4">
        <v>748139907.66999996</v>
      </c>
    </row>
    <row r="9" spans="1:3" x14ac:dyDescent="0.25">
      <c r="A9" s="3">
        <v>2017</v>
      </c>
      <c r="B9" s="4">
        <f>55.69*100000000</f>
        <v>5569000000</v>
      </c>
      <c r="C9" s="4">
        <f>4.67 * 100000000</f>
        <v>467000000</v>
      </c>
    </row>
    <row r="25" spans="1:3" x14ac:dyDescent="0.25">
      <c r="A25" s="1" t="s">
        <v>4</v>
      </c>
    </row>
    <row r="27" spans="1:3" x14ac:dyDescent="0.25">
      <c r="A27" s="3" t="s">
        <v>5</v>
      </c>
      <c r="B27" s="3" t="s">
        <v>2</v>
      </c>
      <c r="C27" s="3" t="s">
        <v>3</v>
      </c>
    </row>
    <row r="28" spans="1:3" x14ac:dyDescent="0.25">
      <c r="A28" s="3" t="s">
        <v>6</v>
      </c>
      <c r="B28" s="3"/>
      <c r="C28" s="3"/>
    </row>
    <row r="29" spans="1:3" x14ac:dyDescent="0.25">
      <c r="A29" s="3" t="s">
        <v>7</v>
      </c>
      <c r="B29" s="3"/>
      <c r="C29" s="3"/>
    </row>
    <row r="30" spans="1:3" x14ac:dyDescent="0.25">
      <c r="A30" s="3" t="s">
        <v>8</v>
      </c>
      <c r="B30" s="3"/>
      <c r="C30" s="3"/>
    </row>
    <row r="31" spans="1:3" x14ac:dyDescent="0.25">
      <c r="A31" s="3" t="s">
        <v>9</v>
      </c>
      <c r="B31" s="4"/>
      <c r="C31" s="4"/>
    </row>
    <row r="32" spans="1:3" x14ac:dyDescent="0.25">
      <c r="A32" s="3" t="s">
        <v>10</v>
      </c>
      <c r="B32" s="4"/>
      <c r="C32" s="4"/>
    </row>
    <row r="33" spans="1:3" x14ac:dyDescent="0.25">
      <c r="A33" s="3" t="s">
        <v>11</v>
      </c>
      <c r="B33" s="4"/>
      <c r="C33" s="4"/>
    </row>
    <row r="34" spans="1:3" x14ac:dyDescent="0.25">
      <c r="A34" s="3" t="s">
        <v>12</v>
      </c>
      <c r="B34" s="4"/>
      <c r="C34" s="4"/>
    </row>
    <row r="35" spans="1:3" x14ac:dyDescent="0.25">
      <c r="A35" s="3" t="s">
        <v>13</v>
      </c>
      <c r="B35" s="4">
        <v>886235041.79999995</v>
      </c>
      <c r="C35" s="4">
        <v>162239295.46000001</v>
      </c>
    </row>
    <row r="36" spans="1:3" x14ac:dyDescent="0.25">
      <c r="A36" s="3" t="s">
        <v>14</v>
      </c>
      <c r="B36" s="4">
        <v>911628099.01999998</v>
      </c>
      <c r="C36" s="4">
        <v>217155025.90000001</v>
      </c>
    </row>
    <row r="37" spans="1:3" x14ac:dyDescent="0.25">
      <c r="A37" s="3" t="s">
        <v>15</v>
      </c>
      <c r="B37" s="4">
        <v>1025475869.92</v>
      </c>
      <c r="C37" s="4">
        <v>260466076.84999999</v>
      </c>
    </row>
    <row r="38" spans="1:3" x14ac:dyDescent="0.25">
      <c r="A38" s="3" t="s">
        <v>16</v>
      </c>
      <c r="B38" s="4">
        <v>1110399576.5799999</v>
      </c>
      <c r="C38" s="4">
        <v>108279509.45999999</v>
      </c>
    </row>
    <row r="39" spans="1:3" x14ac:dyDescent="0.25">
      <c r="A39" s="5" t="s">
        <v>17</v>
      </c>
      <c r="B39" s="5"/>
      <c r="C3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I39" sqref="I39"/>
    </sheetView>
  </sheetViews>
  <sheetFormatPr defaultRowHeight="15" x14ac:dyDescent="0.25"/>
  <cols>
    <col min="2" max="2" width="12.5703125" customWidth="1"/>
    <col min="3" max="3" width="14.140625" customWidth="1"/>
    <col min="4" max="4" width="13.42578125" customWidth="1"/>
  </cols>
  <sheetData>
    <row r="1" spans="1:4" x14ac:dyDescent="0.25">
      <c r="A1" s="3" t="s">
        <v>1</v>
      </c>
      <c r="B1" s="3" t="s">
        <v>18</v>
      </c>
      <c r="C1" s="3" t="s">
        <v>19</v>
      </c>
      <c r="D1" s="3" t="s">
        <v>20</v>
      </c>
    </row>
    <row r="2" spans="1:4" x14ac:dyDescent="0.25">
      <c r="A2" s="3">
        <v>2012</v>
      </c>
      <c r="B2" s="4">
        <v>3142.37</v>
      </c>
      <c r="C2" s="4">
        <v>2194.3200000000002</v>
      </c>
      <c r="D2" s="3">
        <v>700.45</v>
      </c>
    </row>
    <row r="3" spans="1:4" x14ac:dyDescent="0.25">
      <c r="A3" s="3">
        <v>2013</v>
      </c>
      <c r="B3" s="4">
        <v>3873.89</v>
      </c>
      <c r="C3" s="4">
        <v>3569.83</v>
      </c>
      <c r="D3" s="4">
        <v>1875.67</v>
      </c>
    </row>
    <row r="4" spans="1:4" x14ac:dyDescent="0.25">
      <c r="A4" s="3">
        <v>2014</v>
      </c>
      <c r="B4" s="4">
        <v>1857.45</v>
      </c>
      <c r="C4" s="4">
        <v>4021.11</v>
      </c>
      <c r="D4" s="7">
        <v>4138.9399999999996</v>
      </c>
    </row>
    <row r="5" spans="1:4" x14ac:dyDescent="0.25">
      <c r="A5" s="3">
        <v>2015</v>
      </c>
      <c r="B5" s="3">
        <v>841.08</v>
      </c>
      <c r="C5" s="4">
        <v>3044.86</v>
      </c>
      <c r="D5" s="4">
        <v>5944.87</v>
      </c>
    </row>
    <row r="6" spans="1:4" x14ac:dyDescent="0.25">
      <c r="A6" s="3">
        <v>2016</v>
      </c>
      <c r="B6" s="4">
        <v>1128.3599999999999</v>
      </c>
      <c r="C6" s="3">
        <v>857.18</v>
      </c>
      <c r="D6" s="4">
        <v>5666.05</v>
      </c>
    </row>
    <row r="14" spans="1:4" x14ac:dyDescent="0.25">
      <c r="C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25" sqref="J25"/>
    </sheetView>
  </sheetViews>
  <sheetFormatPr defaultRowHeight="15" x14ac:dyDescent="0.25"/>
  <cols>
    <col min="2" max="2" width="15.5703125" customWidth="1"/>
    <col min="3" max="3" width="18.28515625" customWidth="1"/>
    <col min="4" max="4" width="10.7109375" customWidth="1"/>
  </cols>
  <sheetData>
    <row r="1" spans="1:4" x14ac:dyDescent="0.25">
      <c r="A1" t="s">
        <v>1</v>
      </c>
      <c r="B1" t="s">
        <v>2</v>
      </c>
      <c r="C1" t="s">
        <v>21</v>
      </c>
      <c r="D1" t="s">
        <v>22</v>
      </c>
    </row>
    <row r="2" spans="1:4" x14ac:dyDescent="0.25">
      <c r="A2">
        <v>2012</v>
      </c>
      <c r="B2" s="2"/>
      <c r="C2" s="2"/>
    </row>
    <row r="3" spans="1:4" x14ac:dyDescent="0.25">
      <c r="A3">
        <v>2013</v>
      </c>
      <c r="B3" s="2"/>
      <c r="C3" s="2"/>
    </row>
    <row r="4" spans="1:4" x14ac:dyDescent="0.25">
      <c r="A4">
        <v>2014</v>
      </c>
      <c r="B4" s="2"/>
      <c r="C4" s="2"/>
    </row>
    <row r="5" spans="1:4" x14ac:dyDescent="0.25">
      <c r="A5">
        <v>2015</v>
      </c>
      <c r="B5" s="4">
        <v>459161728.58999997</v>
      </c>
      <c r="C5" s="2">
        <f>240.08*10000</f>
        <v>2400800</v>
      </c>
      <c r="D5" s="8">
        <f>C5/B5</f>
        <v>5.2286587720897582E-3</v>
      </c>
    </row>
    <row r="6" spans="1:4" x14ac:dyDescent="0.25">
      <c r="A6">
        <v>2016</v>
      </c>
      <c r="B6" s="4">
        <v>447740847.42000002</v>
      </c>
      <c r="C6" s="2">
        <f>485.06*10000</f>
        <v>4850600</v>
      </c>
      <c r="D6" s="8">
        <f>C6/B6</f>
        <v>1.083349894911404E-2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workbookViewId="0">
      <selection activeCell="H22" sqref="H22"/>
    </sheetView>
  </sheetViews>
  <sheetFormatPr defaultRowHeight="15" x14ac:dyDescent="0.25"/>
  <cols>
    <col min="1" max="1" width="66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s="2">
        <v>1729560763.96</v>
      </c>
    </row>
    <row r="11" spans="1:1" x14ac:dyDescent="0.25">
      <c r="A11" s="2">
        <v>3091126404.8299999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s="2">
        <v>126816789.97</v>
      </c>
    </row>
    <row r="20" spans="1:1" x14ac:dyDescent="0.25">
      <c r="A20" s="2">
        <v>67391450.840000004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s="2">
        <v>3627690.43</v>
      </c>
    </row>
    <row r="24" spans="1:1" x14ac:dyDescent="0.25">
      <c r="A24" s="2">
        <v>3069572.69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s="2">
        <v>64440149.909999996</v>
      </c>
    </row>
    <row r="33" spans="1:1" x14ac:dyDescent="0.25">
      <c r="A33" s="2">
        <v>74244847.950000003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s="2">
        <v>1421409567.1099999</v>
      </c>
    </row>
    <row r="38" spans="1:1" x14ac:dyDescent="0.25">
      <c r="A38" s="2">
        <v>1441230656.78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s="2">
        <v>96489317.719999999</v>
      </c>
    </row>
    <row r="44" spans="1:1" x14ac:dyDescent="0.25">
      <c r="A44" s="2">
        <v>214802461.80000001</v>
      </c>
    </row>
    <row r="45" spans="1:1" x14ac:dyDescent="0.25">
      <c r="A45" t="s">
        <v>55</v>
      </c>
    </row>
    <row r="46" spans="1:1" x14ac:dyDescent="0.25">
      <c r="A46" s="2">
        <v>3442344279.0999999</v>
      </c>
    </row>
    <row r="47" spans="1:1" x14ac:dyDescent="0.25">
      <c r="A47" s="2">
        <v>4891865394.8900003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s="2">
        <v>468004000</v>
      </c>
    </row>
    <row r="53" spans="1:1" x14ac:dyDescent="0.25">
      <c r="A53" s="2">
        <v>468104000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s="2">
        <v>60000000</v>
      </c>
    </row>
    <row r="58" spans="1:1" x14ac:dyDescent="0.25">
      <c r="A58" s="2">
        <v>60000000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s="2">
        <v>3575516794.48</v>
      </c>
    </row>
    <row r="62" spans="1:1" x14ac:dyDescent="0.25">
      <c r="A62" s="2">
        <v>2624813109.2199998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s="2">
        <v>112367050.92</v>
      </c>
    </row>
    <row r="66" spans="1:1" x14ac:dyDescent="0.25">
      <c r="A66" s="2">
        <v>66201472.409999996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s="2">
        <v>19003184962.599998</v>
      </c>
    </row>
    <row r="70" spans="1:1" x14ac:dyDescent="0.25">
      <c r="A70" s="2">
        <v>17624923238.220001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s="2">
        <v>3081473167.48</v>
      </c>
    </row>
    <row r="74" spans="1:1" x14ac:dyDescent="0.25">
      <c r="A74" s="2">
        <v>2885455406.9099998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s="2">
        <v>7097450.4299999997</v>
      </c>
    </row>
    <row r="79" spans="1:1" x14ac:dyDescent="0.25">
      <c r="A79" s="2">
        <v>9414895.2699999996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s="2">
        <v>18138885070.220001</v>
      </c>
    </row>
    <row r="85" spans="1:1" x14ac:dyDescent="0.25">
      <c r="A85" s="2">
        <v>18353636363.939999</v>
      </c>
    </row>
    <row r="86" spans="1:1" x14ac:dyDescent="0.25">
      <c r="A86" t="s">
        <v>78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s="2">
        <v>410504.98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s="2">
        <v>209618709.41999999</v>
      </c>
    </row>
    <row r="93" spans="1:1" x14ac:dyDescent="0.25">
      <c r="A93" s="2">
        <v>223785024.97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s="2">
        <v>144161939.69</v>
      </c>
    </row>
    <row r="97" spans="1:1" x14ac:dyDescent="0.25">
      <c r="A97" s="2">
        <v>136910144.44</v>
      </c>
    </row>
    <row r="98" spans="1:1" x14ac:dyDescent="0.25">
      <c r="A98" t="s">
        <v>85</v>
      </c>
    </row>
    <row r="99" spans="1:1" x14ac:dyDescent="0.25">
      <c r="A99" t="s">
        <v>86</v>
      </c>
    </row>
    <row r="100" spans="1:1" x14ac:dyDescent="0.25">
      <c r="A100" s="2">
        <v>114566539.41</v>
      </c>
    </row>
    <row r="101" spans="1:1" x14ac:dyDescent="0.25">
      <c r="A101" s="2">
        <v>61745035.460000001</v>
      </c>
    </row>
    <row r="102" spans="1:1" x14ac:dyDescent="0.25">
      <c r="A102" t="s">
        <v>87</v>
      </c>
    </row>
    <row r="103" spans="1:1" x14ac:dyDescent="0.25">
      <c r="A103" s="2">
        <v>44915286189.629997</v>
      </c>
    </row>
    <row r="104" spans="1:1" x14ac:dyDescent="0.25">
      <c r="A104" s="2">
        <v>42514988690.839996</v>
      </c>
    </row>
    <row r="105" spans="1:1" x14ac:dyDescent="0.25">
      <c r="A105" t="s">
        <v>88</v>
      </c>
    </row>
    <row r="106" spans="1:1" x14ac:dyDescent="0.25">
      <c r="A106" t="s">
        <v>89</v>
      </c>
    </row>
    <row r="107" spans="1:1" x14ac:dyDescent="0.25">
      <c r="A107" t="s">
        <v>90</v>
      </c>
    </row>
    <row r="108" spans="1:1" x14ac:dyDescent="0.25">
      <c r="A108" s="2">
        <v>48357630468.730003</v>
      </c>
    </row>
    <row r="109" spans="1:1" x14ac:dyDescent="0.25">
      <c r="A109" s="2">
        <v>47406854085.730003</v>
      </c>
    </row>
    <row r="110" spans="1:1" x14ac:dyDescent="0.25">
      <c r="A110" t="s">
        <v>91</v>
      </c>
    </row>
    <row r="111" spans="1:1" x14ac:dyDescent="0.25">
      <c r="A111" t="s">
        <v>92</v>
      </c>
    </row>
    <row r="112" spans="1:1" x14ac:dyDescent="0.25">
      <c r="A112" t="s">
        <v>93</v>
      </c>
    </row>
    <row r="113" spans="1:1" x14ac:dyDescent="0.25">
      <c r="A113" s="2">
        <v>2127000000</v>
      </c>
    </row>
    <row r="114" spans="1:1" x14ac:dyDescent="0.25">
      <c r="A114" s="2">
        <v>608000000</v>
      </c>
    </row>
    <row r="115" spans="1:1" x14ac:dyDescent="0.25">
      <c r="A115" t="s">
        <v>94</v>
      </c>
    </row>
    <row r="116" spans="1:1" x14ac:dyDescent="0.25">
      <c r="A116" t="s">
        <v>95</v>
      </c>
    </row>
    <row r="117" spans="1:1" x14ac:dyDescent="0.25">
      <c r="A117" t="s">
        <v>96</v>
      </c>
    </row>
    <row r="118" spans="1:1" x14ac:dyDescent="0.25">
      <c r="A118" t="s">
        <v>97</v>
      </c>
    </row>
    <row r="119" spans="1:1" x14ac:dyDescent="0.25">
      <c r="A119" t="s">
        <v>98</v>
      </c>
    </row>
    <row r="120" spans="1:1" x14ac:dyDescent="0.25">
      <c r="A120" t="s">
        <v>99</v>
      </c>
    </row>
    <row r="121" spans="1:1" x14ac:dyDescent="0.25">
      <c r="A121" t="s">
        <v>100</v>
      </c>
    </row>
    <row r="122" spans="1:1" x14ac:dyDescent="0.25">
      <c r="A122" t="s">
        <v>101</v>
      </c>
    </row>
    <row r="123" spans="1:1" x14ac:dyDescent="0.25">
      <c r="A123" s="2">
        <v>3555860853.7399998</v>
      </c>
    </row>
    <row r="124" spans="1:1" x14ac:dyDescent="0.25">
      <c r="A124" s="2">
        <v>3985323985.1300001</v>
      </c>
    </row>
    <row r="125" spans="1:1" x14ac:dyDescent="0.25">
      <c r="A125" t="s">
        <v>102</v>
      </c>
    </row>
    <row r="126" spans="1:1" x14ac:dyDescent="0.25">
      <c r="A126" t="s">
        <v>103</v>
      </c>
    </row>
    <row r="127" spans="1:1" x14ac:dyDescent="0.25">
      <c r="A127" s="2">
        <v>1089947288.26</v>
      </c>
    </row>
    <row r="128" spans="1:1" x14ac:dyDescent="0.25">
      <c r="A128" s="2">
        <v>423559465.80000001</v>
      </c>
    </row>
    <row r="129" spans="1:1" x14ac:dyDescent="0.25">
      <c r="A129" t="s">
        <v>104</v>
      </c>
    </row>
    <row r="130" spans="1:1" x14ac:dyDescent="0.25">
      <c r="A130" t="s">
        <v>105</v>
      </c>
    </row>
    <row r="131" spans="1:1" x14ac:dyDescent="0.25">
      <c r="A131" t="s">
        <v>106</v>
      </c>
    </row>
    <row r="132" spans="1:1" x14ac:dyDescent="0.25">
      <c r="A132" t="s">
        <v>107</v>
      </c>
    </row>
    <row r="133" spans="1:1" x14ac:dyDescent="0.25">
      <c r="A133" s="2">
        <v>83540313.760000005</v>
      </c>
    </row>
    <row r="134" spans="1:1" x14ac:dyDescent="0.25">
      <c r="A134" s="2">
        <v>89299523.120000005</v>
      </c>
    </row>
    <row r="135" spans="1:1" x14ac:dyDescent="0.25">
      <c r="A135" t="s">
        <v>108</v>
      </c>
    </row>
    <row r="136" spans="1:1" x14ac:dyDescent="0.25">
      <c r="A136" t="s">
        <v>109</v>
      </c>
    </row>
    <row r="137" spans="1:1" x14ac:dyDescent="0.25">
      <c r="A137" s="2">
        <v>312646478.16000003</v>
      </c>
    </row>
    <row r="138" spans="1:1" x14ac:dyDescent="0.25">
      <c r="A138" s="2">
        <v>330161073.04000002</v>
      </c>
    </row>
    <row r="139" spans="1:1" x14ac:dyDescent="0.25">
      <c r="A139" t="s">
        <v>110</v>
      </c>
    </row>
    <row r="140" spans="1:1" x14ac:dyDescent="0.25">
      <c r="A140" t="s">
        <v>111</v>
      </c>
    </row>
    <row r="141" spans="1:1" x14ac:dyDescent="0.25">
      <c r="A141" s="2">
        <v>257747824.68000001</v>
      </c>
    </row>
    <row r="142" spans="1:1" x14ac:dyDescent="0.25">
      <c r="A142" s="2">
        <v>264471211.93000001</v>
      </c>
    </row>
    <row r="143" spans="1:1" x14ac:dyDescent="0.25">
      <c r="A143" t="s">
        <v>112</v>
      </c>
    </row>
    <row r="144" spans="1:1" x14ac:dyDescent="0.25">
      <c r="A144" t="s">
        <v>113</v>
      </c>
    </row>
    <row r="145" spans="1:1" x14ac:dyDescent="0.25">
      <c r="A145" t="s">
        <v>114</v>
      </c>
    </row>
    <row r="146" spans="1:1" x14ac:dyDescent="0.25">
      <c r="A146" s="2">
        <v>447478906.24000001</v>
      </c>
    </row>
    <row r="147" spans="1:1" x14ac:dyDescent="0.25">
      <c r="A147" s="2">
        <v>671821580.22000003</v>
      </c>
    </row>
    <row r="148" spans="1:1" x14ac:dyDescent="0.25">
      <c r="A148" t="s">
        <v>115</v>
      </c>
    </row>
    <row r="149" spans="1:1" x14ac:dyDescent="0.25">
      <c r="A149" t="s">
        <v>116</v>
      </c>
    </row>
    <row r="150" spans="1:1" x14ac:dyDescent="0.25">
      <c r="A150" t="s">
        <v>117</v>
      </c>
    </row>
    <row r="151" spans="1:1" x14ac:dyDescent="0.25">
      <c r="A151" t="s">
        <v>118</v>
      </c>
    </row>
    <row r="152" spans="1:1" x14ac:dyDescent="0.25">
      <c r="A152" t="s">
        <v>119</v>
      </c>
    </row>
    <row r="153" spans="1:1" x14ac:dyDescent="0.25">
      <c r="A153" t="s">
        <v>120</v>
      </c>
    </row>
    <row r="154" spans="1:1" x14ac:dyDescent="0.25">
      <c r="A154" t="s">
        <v>121</v>
      </c>
    </row>
    <row r="155" spans="1:1" x14ac:dyDescent="0.25">
      <c r="A155" s="2">
        <v>1236927565.5699999</v>
      </c>
    </row>
    <row r="156" spans="1:1" x14ac:dyDescent="0.25">
      <c r="A156" s="2">
        <v>4265903841</v>
      </c>
    </row>
    <row r="157" spans="1:1" x14ac:dyDescent="0.25">
      <c r="A157" t="s">
        <v>122</v>
      </c>
    </row>
    <row r="158" spans="1:1" x14ac:dyDescent="0.25">
      <c r="A158" t="s">
        <v>123</v>
      </c>
    </row>
    <row r="159" spans="1:1" x14ac:dyDescent="0.25">
      <c r="A159" s="2">
        <v>4500000000</v>
      </c>
    </row>
    <row r="160" spans="1:1" x14ac:dyDescent="0.25">
      <c r="A160" s="2">
        <v>1000000000</v>
      </c>
    </row>
    <row r="161" spans="1:1" x14ac:dyDescent="0.25">
      <c r="A161" t="s">
        <v>124</v>
      </c>
    </row>
    <row r="162" spans="1:1" x14ac:dyDescent="0.25">
      <c r="A162" s="2">
        <v>13611149230.41</v>
      </c>
    </row>
    <row r="163" spans="1:1" x14ac:dyDescent="0.25">
      <c r="A163" s="2">
        <v>11638540680.24</v>
      </c>
    </row>
    <row r="164" spans="1:1" x14ac:dyDescent="0.25">
      <c r="A164" t="s">
        <v>125</v>
      </c>
    </row>
    <row r="165" spans="1:1" x14ac:dyDescent="0.25">
      <c r="A165" t="s">
        <v>126</v>
      </c>
    </row>
    <row r="166" spans="1:1" x14ac:dyDescent="0.25">
      <c r="A166" t="s">
        <v>127</v>
      </c>
    </row>
    <row r="167" spans="1:1" x14ac:dyDescent="0.25">
      <c r="A167" s="2">
        <v>16293143238.83</v>
      </c>
    </row>
    <row r="168" spans="1:1" x14ac:dyDescent="0.25">
      <c r="A168" s="2">
        <v>17200396345.540001</v>
      </c>
    </row>
    <row r="169" spans="1:1" x14ac:dyDescent="0.25">
      <c r="A169" t="s">
        <v>128</v>
      </c>
    </row>
    <row r="170" spans="1:1" x14ac:dyDescent="0.25">
      <c r="A170" t="s">
        <v>129</v>
      </c>
    </row>
    <row r="171" spans="1:1" x14ac:dyDescent="0.25">
      <c r="A171" s="2">
        <v>4978119165.71</v>
      </c>
    </row>
    <row r="172" spans="1:1" x14ac:dyDescent="0.25">
      <c r="A172" s="2">
        <v>4971044557.71</v>
      </c>
    </row>
    <row r="173" spans="1:1" x14ac:dyDescent="0.25">
      <c r="A173" t="s">
        <v>130</v>
      </c>
    </row>
    <row r="174" spans="1:1" x14ac:dyDescent="0.25">
      <c r="A174" t="s">
        <v>131</v>
      </c>
    </row>
    <row r="175" spans="1:1" x14ac:dyDescent="0.25">
      <c r="A175" t="s">
        <v>132</v>
      </c>
    </row>
    <row r="176" spans="1:1" x14ac:dyDescent="0.25">
      <c r="A176" t="s">
        <v>133</v>
      </c>
    </row>
    <row r="177" spans="1:1" x14ac:dyDescent="0.25">
      <c r="A177" s="2">
        <v>378001446.37</v>
      </c>
    </row>
    <row r="178" spans="1:1" x14ac:dyDescent="0.25">
      <c r="A178" t="s">
        <v>134</v>
      </c>
    </row>
    <row r="179" spans="1:1" x14ac:dyDescent="0.25">
      <c r="A179" t="s">
        <v>135</v>
      </c>
    </row>
    <row r="180" spans="1:1" x14ac:dyDescent="0.25">
      <c r="A180" t="s">
        <v>136</v>
      </c>
    </row>
    <row r="181" spans="1:1" x14ac:dyDescent="0.25">
      <c r="A181" s="2">
        <v>641492190</v>
      </c>
    </row>
    <row r="182" spans="1:1" x14ac:dyDescent="0.25">
      <c r="A182" t="s">
        <v>137</v>
      </c>
    </row>
    <row r="183" spans="1:1" x14ac:dyDescent="0.25">
      <c r="A183" t="s">
        <v>138</v>
      </c>
    </row>
    <row r="184" spans="1:1" x14ac:dyDescent="0.25">
      <c r="A184" s="2">
        <v>198608.57</v>
      </c>
    </row>
    <row r="185" spans="1:1" x14ac:dyDescent="0.25">
      <c r="A185" s="2">
        <v>12557110.67</v>
      </c>
    </row>
    <row r="186" spans="1:1" x14ac:dyDescent="0.25">
      <c r="A186" t="s">
        <v>139</v>
      </c>
    </row>
    <row r="187" spans="1:1" x14ac:dyDescent="0.25">
      <c r="A187" t="s">
        <v>140</v>
      </c>
    </row>
    <row r="188" spans="1:1" x14ac:dyDescent="0.25">
      <c r="A188" s="2">
        <v>694749918.10000002</v>
      </c>
    </row>
    <row r="189" spans="1:1" x14ac:dyDescent="0.25">
      <c r="A189" s="2">
        <v>68975852.239999995</v>
      </c>
    </row>
    <row r="190" spans="1:1" x14ac:dyDescent="0.25">
      <c r="A190" t="s">
        <v>141</v>
      </c>
    </row>
    <row r="191" spans="1:1" x14ac:dyDescent="0.25">
      <c r="A191" t="s">
        <v>84</v>
      </c>
    </row>
    <row r="192" spans="1:1" x14ac:dyDescent="0.25">
      <c r="A192" s="2">
        <v>492305778.13</v>
      </c>
    </row>
    <row r="193" spans="1:1" x14ac:dyDescent="0.25">
      <c r="A193" s="2">
        <v>354302372.41000003</v>
      </c>
    </row>
    <row r="194" spans="1:1" x14ac:dyDescent="0.25">
      <c r="A194" t="s">
        <v>142</v>
      </c>
    </row>
    <row r="195" spans="1:1" x14ac:dyDescent="0.25">
      <c r="A195" t="s">
        <v>143</v>
      </c>
    </row>
    <row r="196" spans="1:1" x14ac:dyDescent="0.25">
      <c r="A196" s="2">
        <v>22458516709.34</v>
      </c>
    </row>
    <row r="197" spans="1:1" x14ac:dyDescent="0.25">
      <c r="A197" s="2">
        <v>23626769874.939999</v>
      </c>
    </row>
    <row r="198" spans="1:1" x14ac:dyDescent="0.25">
      <c r="A198" t="s">
        <v>144</v>
      </c>
    </row>
    <row r="199" spans="1:1" x14ac:dyDescent="0.25">
      <c r="A199" s="2">
        <v>36069665939.75</v>
      </c>
    </row>
    <row r="200" spans="1:1" x14ac:dyDescent="0.25">
      <c r="A200" s="2">
        <v>35265310555.18</v>
      </c>
    </row>
    <row r="201" spans="1:1" x14ac:dyDescent="0.25">
      <c r="A201" t="s">
        <v>145</v>
      </c>
    </row>
    <row r="202" spans="1:1" x14ac:dyDescent="0.25">
      <c r="A202" t="s">
        <v>146</v>
      </c>
    </row>
    <row r="203" spans="1:1" x14ac:dyDescent="0.25">
      <c r="A203" t="s">
        <v>147</v>
      </c>
    </row>
    <row r="204" spans="1:1" x14ac:dyDescent="0.25">
      <c r="A204" s="2">
        <v>2247371832</v>
      </c>
    </row>
    <row r="205" spans="1:1" x14ac:dyDescent="0.25">
      <c r="A205" s="2">
        <v>2247371832</v>
      </c>
    </row>
    <row r="206" spans="1:1" x14ac:dyDescent="0.25">
      <c r="A206" t="s">
        <v>148</v>
      </c>
    </row>
    <row r="207" spans="1:1" x14ac:dyDescent="0.25">
      <c r="A207" t="s">
        <v>149</v>
      </c>
    </row>
    <row r="208" spans="1:1" x14ac:dyDescent="0.25">
      <c r="A208" s="2">
        <v>3371110000</v>
      </c>
    </row>
    <row r="209" spans="1:1" x14ac:dyDescent="0.25">
      <c r="A209" s="2">
        <v>3371110000</v>
      </c>
    </row>
    <row r="210" spans="1:1" x14ac:dyDescent="0.25">
      <c r="A210" t="s">
        <v>130</v>
      </c>
    </row>
    <row r="211" spans="1:1" x14ac:dyDescent="0.25">
      <c r="A211" s="2">
        <v>3371110000</v>
      </c>
    </row>
    <row r="212" spans="1:1" x14ac:dyDescent="0.25">
      <c r="A212" s="2">
        <v>3371110000</v>
      </c>
    </row>
    <row r="213" spans="1:1" x14ac:dyDescent="0.25">
      <c r="A213" t="s">
        <v>131</v>
      </c>
    </row>
    <row r="214" spans="1:1" x14ac:dyDescent="0.25">
      <c r="A214" t="s">
        <v>150</v>
      </c>
    </row>
    <row r="215" spans="1:1" x14ac:dyDescent="0.25">
      <c r="A215" t="s">
        <v>151</v>
      </c>
    </row>
    <row r="216" spans="1:1" x14ac:dyDescent="0.25">
      <c r="A216" s="2">
        <v>1774044682.8499999</v>
      </c>
    </row>
    <row r="217" spans="1:1" x14ac:dyDescent="0.25">
      <c r="A217" s="2">
        <v>1748952142.9400001</v>
      </c>
    </row>
    <row r="218" spans="1:1" x14ac:dyDescent="0.25">
      <c r="A218" t="s">
        <v>152</v>
      </c>
    </row>
    <row r="219" spans="1:1" x14ac:dyDescent="0.25">
      <c r="A219" t="s">
        <v>88</v>
      </c>
    </row>
    <row r="220" spans="1:1" x14ac:dyDescent="0.25">
      <c r="A220" t="s">
        <v>153</v>
      </c>
    </row>
    <row r="221" spans="1:1" x14ac:dyDescent="0.25">
      <c r="A221" t="s">
        <v>154</v>
      </c>
    </row>
    <row r="222" spans="1:1" x14ac:dyDescent="0.25">
      <c r="A222" t="s">
        <v>155</v>
      </c>
    </row>
    <row r="223" spans="1:1" x14ac:dyDescent="0.25">
      <c r="A223" s="2">
        <v>83521758.370000005</v>
      </c>
    </row>
    <row r="224" spans="1:1" x14ac:dyDescent="0.25">
      <c r="A224" s="2">
        <v>71368518.200000003</v>
      </c>
    </row>
    <row r="225" spans="1:1" x14ac:dyDescent="0.25">
      <c r="A225" t="s">
        <v>156</v>
      </c>
    </row>
    <row r="226" spans="1:1" x14ac:dyDescent="0.25">
      <c r="A226" t="s">
        <v>157</v>
      </c>
    </row>
    <row r="227" spans="1:1" x14ac:dyDescent="0.25">
      <c r="A227" t="s">
        <v>158</v>
      </c>
    </row>
    <row r="228" spans="1:1" x14ac:dyDescent="0.25">
      <c r="A228" s="2">
        <v>1225286071.4400001</v>
      </c>
    </row>
    <row r="229" spans="1:1" x14ac:dyDescent="0.25">
      <c r="A229" s="2">
        <v>1148758087.8499999</v>
      </c>
    </row>
    <row r="230" spans="1:1" x14ac:dyDescent="0.25">
      <c r="A230" t="s">
        <v>159</v>
      </c>
    </row>
    <row r="231" spans="1:1" x14ac:dyDescent="0.25">
      <c r="A231" t="s">
        <v>160</v>
      </c>
    </row>
    <row r="232" spans="1:1" x14ac:dyDescent="0.25">
      <c r="A232" t="s">
        <v>161</v>
      </c>
    </row>
    <row r="233" spans="1:1" x14ac:dyDescent="0.25">
      <c r="A233" s="2">
        <v>3556572904.8200002</v>
      </c>
    </row>
    <row r="234" spans="1:1" x14ac:dyDescent="0.25">
      <c r="A234" s="2">
        <v>3522954406.3699999</v>
      </c>
    </row>
    <row r="235" spans="1:1" x14ac:dyDescent="0.25">
      <c r="A235" t="s">
        <v>162</v>
      </c>
    </row>
    <row r="236" spans="1:1" x14ac:dyDescent="0.25">
      <c r="A236" s="2">
        <v>12257907249.48</v>
      </c>
    </row>
    <row r="237" spans="1:1" x14ac:dyDescent="0.25">
      <c r="A237" s="2">
        <v>12110514987.360001</v>
      </c>
    </row>
    <row r="238" spans="1:1" x14ac:dyDescent="0.25">
      <c r="A238" t="s">
        <v>163</v>
      </c>
    </row>
    <row r="239" spans="1:1" x14ac:dyDescent="0.25">
      <c r="A239" s="2">
        <v>30057279.5</v>
      </c>
    </row>
    <row r="240" spans="1:1" x14ac:dyDescent="0.25">
      <c r="A240" s="2">
        <v>31028543.190000001</v>
      </c>
    </row>
    <row r="241" spans="1:1" x14ac:dyDescent="0.25">
      <c r="A241" t="s">
        <v>164</v>
      </c>
    </row>
    <row r="242" spans="1:1" x14ac:dyDescent="0.25">
      <c r="A242" s="2">
        <v>12287964528.98</v>
      </c>
    </row>
    <row r="243" spans="1:1" x14ac:dyDescent="0.25">
      <c r="A243" s="2">
        <v>12141543530.549999</v>
      </c>
    </row>
    <row r="244" spans="1:1" x14ac:dyDescent="0.25">
      <c r="A244" t="s">
        <v>165</v>
      </c>
    </row>
    <row r="245" spans="1:1" x14ac:dyDescent="0.25">
      <c r="A245" s="2">
        <v>48357630468.730003</v>
      </c>
    </row>
    <row r="246" spans="1:1" x14ac:dyDescent="0.25">
      <c r="A246" s="2">
        <v>47406854085.730003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41" workbookViewId="0">
      <selection activeCell="F57" sqref="F57"/>
    </sheetView>
  </sheetViews>
  <sheetFormatPr defaultRowHeight="15" x14ac:dyDescent="0.25"/>
  <cols>
    <col min="1" max="1" width="26.7109375" customWidth="1"/>
    <col min="2" max="2" width="20.7109375" customWidth="1"/>
    <col min="3" max="3" width="21" customWidth="1"/>
    <col min="5" max="5" width="13.85546875" bestFit="1" customWidth="1"/>
    <col min="6" max="6" width="25.28515625" customWidth="1"/>
  </cols>
  <sheetData>
    <row r="1" spans="1:5" x14ac:dyDescent="0.25">
      <c r="A1" s="3" t="s">
        <v>146</v>
      </c>
      <c r="B1" s="4">
        <v>2247371832</v>
      </c>
      <c r="C1" s="3"/>
      <c r="E1" s="11" t="s">
        <v>168</v>
      </c>
    </row>
    <row r="2" spans="1:5" x14ac:dyDescent="0.25">
      <c r="A2" s="3" t="s">
        <v>166</v>
      </c>
      <c r="B2" s="4">
        <v>3371110000</v>
      </c>
      <c r="C2" s="3"/>
    </row>
    <row r="3" spans="1:5" x14ac:dyDescent="0.25">
      <c r="A3" s="3" t="s">
        <v>150</v>
      </c>
      <c r="B3" s="4">
        <v>1774044682.8499999</v>
      </c>
      <c r="C3" s="3"/>
    </row>
    <row r="4" spans="1:5" x14ac:dyDescent="0.25">
      <c r="A4" s="3" t="s">
        <v>154</v>
      </c>
      <c r="B4" s="4">
        <v>83521758.370000005</v>
      </c>
      <c r="C4" s="3"/>
    </row>
    <row r="5" spans="1:5" x14ac:dyDescent="0.25">
      <c r="A5" s="3" t="s">
        <v>157</v>
      </c>
      <c r="B5" s="4">
        <v>1225286071.4400001</v>
      </c>
      <c r="C5" s="3"/>
    </row>
    <row r="6" spans="1:5" x14ac:dyDescent="0.25">
      <c r="A6" s="3" t="s">
        <v>160</v>
      </c>
      <c r="B6" s="4">
        <v>3556572904.8200002</v>
      </c>
      <c r="C6" s="3"/>
    </row>
    <row r="7" spans="1:5" ht="15.75" thickBot="1" x14ac:dyDescent="0.3">
      <c r="A7" s="3"/>
      <c r="B7" s="3"/>
      <c r="C7" s="10">
        <f>SUM(B1:B6)</f>
        <v>12257907249.48</v>
      </c>
    </row>
    <row r="8" spans="1:5" ht="15.75" thickTop="1" x14ac:dyDescent="0.25">
      <c r="A8" s="3" t="s">
        <v>163</v>
      </c>
      <c r="B8" s="4">
        <v>30057279.5</v>
      </c>
      <c r="C8" s="9"/>
    </row>
    <row r="9" spans="1:5" ht="15.75" thickBot="1" x14ac:dyDescent="0.3">
      <c r="A9" s="3"/>
      <c r="B9" s="3"/>
      <c r="C9" s="10">
        <f>SUM(B1:B9)</f>
        <v>12287964528.98</v>
      </c>
    </row>
    <row r="10" spans="1:5" ht="15.75" thickTop="1" x14ac:dyDescent="0.25"/>
    <row r="11" spans="1:5" x14ac:dyDescent="0.25">
      <c r="B11" s="2">
        <f>C7/B1</f>
        <v>5.4543298420588195</v>
      </c>
    </row>
    <row r="12" spans="1:5" x14ac:dyDescent="0.25">
      <c r="B12" s="2">
        <f>C7/(B1 + B2)</f>
        <v>2.1817116466703208</v>
      </c>
    </row>
    <row r="13" spans="1:5" x14ac:dyDescent="0.25">
      <c r="B13" s="2"/>
    </row>
    <row r="14" spans="1:5" x14ac:dyDescent="0.25">
      <c r="B14" s="2">
        <f>C9/B1</f>
        <v>5.4677042552609514</v>
      </c>
    </row>
    <row r="15" spans="1:5" x14ac:dyDescent="0.25">
      <c r="B15" s="2">
        <f>C9/(B1+B2)</f>
        <v>2.1870613621982429</v>
      </c>
    </row>
    <row r="17" spans="1:5" x14ac:dyDescent="0.25">
      <c r="A17" t="s">
        <v>167</v>
      </c>
      <c r="B17">
        <v>1.1599999999999999</v>
      </c>
    </row>
    <row r="18" spans="1:5" x14ac:dyDescent="0.25">
      <c r="A18" t="s">
        <v>169</v>
      </c>
      <c r="B18">
        <v>4.8499999999999996</v>
      </c>
      <c r="E18">
        <f>B1 * 0.209</f>
        <v>469700712.88799995</v>
      </c>
    </row>
    <row r="19" spans="1:5" x14ac:dyDescent="0.25">
      <c r="A19" t="s">
        <v>170</v>
      </c>
      <c r="B19" s="2">
        <f>B18/B17</f>
        <v>4.181034482758621</v>
      </c>
    </row>
    <row r="22" spans="1:5" x14ac:dyDescent="0.25">
      <c r="A22" t="s">
        <v>171</v>
      </c>
    </row>
    <row r="23" spans="1:5" x14ac:dyDescent="0.25">
      <c r="A23" t="s">
        <v>172</v>
      </c>
      <c r="B23" s="2">
        <v>3933738587.3200002</v>
      </c>
    </row>
    <row r="24" spans="1:5" x14ac:dyDescent="0.25">
      <c r="A24" t="s">
        <v>3</v>
      </c>
      <c r="B24" s="2">
        <v>751253839.00999999</v>
      </c>
      <c r="E24" s="2">
        <f>B24-B25-B44</f>
        <v>550939907.66999996</v>
      </c>
    </row>
    <row r="25" spans="1:5" x14ac:dyDescent="0.25">
      <c r="A25" t="s">
        <v>173</v>
      </c>
      <c r="B25" s="2">
        <v>3113931.34</v>
      </c>
    </row>
    <row r="26" spans="1:5" x14ac:dyDescent="0.25">
      <c r="A26" t="s">
        <v>174</v>
      </c>
      <c r="B26" s="2">
        <v>763407079.17999995</v>
      </c>
      <c r="E26">
        <f>E24 * 15%</f>
        <v>82640986.150499985</v>
      </c>
    </row>
    <row r="29" spans="1:5" x14ac:dyDescent="0.25">
      <c r="A29" t="s">
        <v>175</v>
      </c>
      <c r="B29">
        <f>B26/B1</f>
        <v>0.33968881709290727</v>
      </c>
    </row>
    <row r="30" spans="1:5" x14ac:dyDescent="0.25">
      <c r="B30">
        <f>B26/(B1 + B2)</f>
        <v>0.13587426319188639</v>
      </c>
    </row>
    <row r="33" spans="1:5" x14ac:dyDescent="0.25">
      <c r="A33" t="s">
        <v>176</v>
      </c>
    </row>
    <row r="34" spans="1:5" x14ac:dyDescent="0.25">
      <c r="A34" t="s">
        <v>177</v>
      </c>
      <c r="B34" s="2">
        <v>765279835.88999999</v>
      </c>
      <c r="D34">
        <f>B34/B1</f>
        <v>0.3405221267763936</v>
      </c>
    </row>
    <row r="35" spans="1:5" x14ac:dyDescent="0.25">
      <c r="A35" t="s">
        <v>178</v>
      </c>
      <c r="B35" s="2">
        <f>B34*10%</f>
        <v>76527983.589000002</v>
      </c>
    </row>
    <row r="36" spans="1:5" x14ac:dyDescent="0.25">
      <c r="A36" t="s">
        <v>179</v>
      </c>
      <c r="B36" s="2">
        <f>B34 - B35</f>
        <v>688751852.301</v>
      </c>
    </row>
    <row r="38" spans="1:5" x14ac:dyDescent="0.25">
      <c r="A38" t="s">
        <v>180</v>
      </c>
      <c r="B38" s="2">
        <v>2464436186.98</v>
      </c>
    </row>
    <row r="39" spans="1:5" x14ac:dyDescent="0.25">
      <c r="A39" t="s">
        <v>181</v>
      </c>
      <c r="B39" s="2">
        <v>359579493.12</v>
      </c>
    </row>
    <row r="40" spans="1:5" x14ac:dyDescent="0.25">
      <c r="A40" t="s">
        <v>182</v>
      </c>
      <c r="B40" s="2">
        <v>278413932.50999999</v>
      </c>
    </row>
    <row r="42" spans="1:5" x14ac:dyDescent="0.25">
      <c r="A42" t="s">
        <v>183</v>
      </c>
      <c r="B42" s="2">
        <f>B36 + B38 -B39 -B40</f>
        <v>2515194613.651</v>
      </c>
    </row>
    <row r="44" spans="1:5" x14ac:dyDescent="0.25">
      <c r="A44" t="s">
        <v>184</v>
      </c>
      <c r="B44" s="2">
        <f>34000000 * 100 * 5.8%</f>
        <v>197200000</v>
      </c>
      <c r="E44" s="2">
        <f>(B34 - B44)/B1</f>
        <v>0.25277518735493343</v>
      </c>
    </row>
    <row r="51" spans="6:6" x14ac:dyDescent="0.25">
      <c r="F51" s="2">
        <v>886235041.79999995</v>
      </c>
    </row>
    <row r="52" spans="6:6" x14ac:dyDescent="0.25">
      <c r="F52" s="2">
        <v>911628099.01999998</v>
      </c>
    </row>
    <row r="53" spans="6:6" x14ac:dyDescent="0.25">
      <c r="F53" s="2">
        <v>1025475869.92</v>
      </c>
    </row>
    <row r="54" spans="6:6" x14ac:dyDescent="0.25">
      <c r="F54" s="2">
        <v>1110399576.5799999</v>
      </c>
    </row>
    <row r="56" spans="6:6" x14ac:dyDescent="0.25">
      <c r="F56" s="2">
        <f>SUM(F51:F54)</f>
        <v>3933738587.3199997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营业收入_利润</vt:lpstr>
      <vt:lpstr>销售量</vt:lpstr>
      <vt:lpstr>研发投入</vt:lpstr>
      <vt:lpstr>q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2017-05-03T09:06:13Z</dcterms:modified>
</cp:coreProperties>
</file>