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ant\cours\Stuttgart_2024\yanis 20240801\"/>
    </mc:Choice>
  </mc:AlternateContent>
  <xr:revisionPtr revIDLastSave="0" documentId="13_ncr:1_{75A6F46F-6B96-43BA-B619-FDD24CAC7EAF}" xr6:coauthVersionLast="47" xr6:coauthVersionMax="47" xr10:uidLastSave="{00000000-0000-0000-0000-000000000000}"/>
  <bookViews>
    <workbookView xWindow="-120" yWindow="-120" windowWidth="29040" windowHeight="15840" xr2:uid="{78B73F01-C650-46DE-AEE3-C8EC927BFF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P12" i="1"/>
  <c r="O12" i="1"/>
  <c r="T12" i="1" s="1"/>
  <c r="L12" i="1"/>
  <c r="P11" i="1"/>
  <c r="R22" i="1" s="1"/>
  <c r="L11" i="1"/>
  <c r="L10" i="1"/>
  <c r="P9" i="1"/>
  <c r="L9" i="1"/>
  <c r="L8" i="1"/>
  <c r="L7" i="1"/>
  <c r="L6" i="1"/>
  <c r="P6" i="1"/>
  <c r="R17" i="1" s="1"/>
  <c r="V7" i="1"/>
  <c r="V8" i="1"/>
  <c r="V9" i="1"/>
  <c r="V10" i="1"/>
  <c r="V11" i="1"/>
  <c r="V13" i="1"/>
  <c r="V6" i="1"/>
  <c r="J7" i="1"/>
  <c r="J8" i="1"/>
  <c r="J9" i="1"/>
  <c r="J10" i="1"/>
  <c r="J11" i="1"/>
  <c r="J12" i="1"/>
  <c r="J13" i="1"/>
  <c r="J6" i="1"/>
  <c r="K6" i="1"/>
  <c r="K7" i="1"/>
  <c r="K8" i="1"/>
  <c r="K9" i="1"/>
  <c r="K10" i="1"/>
  <c r="K11" i="1"/>
  <c r="K12" i="1"/>
  <c r="K13" i="1"/>
  <c r="P7" i="1"/>
  <c r="R18" i="1" s="1"/>
  <c r="P8" i="1"/>
  <c r="R19" i="1" s="1"/>
  <c r="R20" i="1"/>
  <c r="P10" i="1"/>
  <c r="R21" i="1" s="1"/>
  <c r="R23" i="1"/>
  <c r="P13" i="1"/>
  <c r="R24" i="1" s="1"/>
  <c r="W7" i="1"/>
  <c r="W8" i="1"/>
  <c r="W9" i="1"/>
  <c r="W10" i="1"/>
  <c r="W11" i="1"/>
  <c r="W12" i="1"/>
  <c r="W13" i="1"/>
  <c r="W6" i="1"/>
  <c r="O13" i="1"/>
  <c r="T13" i="1" s="1"/>
  <c r="O7" i="1"/>
  <c r="T7" i="1" s="1"/>
  <c r="O8" i="1"/>
  <c r="T8" i="1" s="1"/>
  <c r="O9" i="1"/>
  <c r="T9" i="1" s="1"/>
  <c r="O10" i="1"/>
  <c r="T10" i="1" s="1"/>
  <c r="O11" i="1"/>
  <c r="T11" i="1" s="1"/>
  <c r="O6" i="1"/>
  <c r="T6" i="1" s="1"/>
  <c r="V12" i="1" l="1"/>
  <c r="T17" i="1"/>
</calcChain>
</file>

<file path=xl/sharedStrings.xml><?xml version="1.0" encoding="utf-8"?>
<sst xmlns="http://schemas.openxmlformats.org/spreadsheetml/2006/main" count="70" uniqueCount="54">
  <si>
    <t>J1</t>
  </si>
  <si>
    <t>J2</t>
  </si>
  <si>
    <t xml:space="preserve">target Current </t>
  </si>
  <si>
    <t>current limit</t>
  </si>
  <si>
    <t>Connector</t>
  </si>
  <si>
    <t>A</t>
  </si>
  <si>
    <t>B</t>
  </si>
  <si>
    <t>C</t>
  </si>
  <si>
    <t>D</t>
  </si>
  <si>
    <t>E</t>
  </si>
  <si>
    <t>F</t>
  </si>
  <si>
    <t>G</t>
  </si>
  <si>
    <t>H</t>
  </si>
  <si>
    <t>V</t>
  </si>
  <si>
    <t>mA</t>
  </si>
  <si>
    <t>Signal Name</t>
  </si>
  <si>
    <t>LDO Ch. Name</t>
  </si>
  <si>
    <t>Pin Nr.</t>
  </si>
  <si>
    <t>Mix1 Vcc</t>
  </si>
  <si>
    <t>Mix1 CM2</t>
  </si>
  <si>
    <t>Mix1 CM1</t>
  </si>
  <si>
    <t>TWA1 CM2</t>
  </si>
  <si>
    <t>TWA1 CM1</t>
  </si>
  <si>
    <t>TWA1 Vcc</t>
  </si>
  <si>
    <t>Buff Vcc</t>
  </si>
  <si>
    <t>Buff CM</t>
  </si>
  <si>
    <t>ca. 1.5..2xtarget, min 10mA</t>
  </si>
  <si>
    <t>for MIRADOR_DBand_FE_Rev1</t>
  </si>
  <si>
    <t>Voltage V1</t>
  </si>
  <si>
    <t>=V1*0.95</t>
  </si>
  <si>
    <t>OnPCB_supply_onSSMandTWAcarrierPCB</t>
  </si>
  <si>
    <t>MMIC DC Pad Nr.</t>
  </si>
  <si>
    <t>v2</t>
  </si>
  <si>
    <t>Voltage for PGlim</t>
  </si>
  <si>
    <t>Ch. Name</t>
  </si>
  <si>
    <t>RSET1</t>
  </si>
  <si>
    <t>RSET2</t>
  </si>
  <si>
    <t>RPGFB1</t>
  </si>
  <si>
    <t>RPGFB2</t>
  </si>
  <si>
    <t>RLIM</t>
  </si>
  <si>
    <t>NF : not fitted</t>
  </si>
  <si>
    <t>RSET</t>
  </si>
  <si>
    <t>RLIM(fitted)</t>
  </si>
  <si>
    <t>+-0,05V</t>
  </si>
  <si>
    <t>percent</t>
  </si>
  <si>
    <t>Voltage max</t>
  </si>
  <si>
    <t>Voltage min</t>
  </si>
  <si>
    <r>
      <t>allo</t>
    </r>
    <r>
      <rPr>
        <sz val="11"/>
        <color theme="1"/>
        <rFont val="Aptos Narrow"/>
        <family val="2"/>
        <scheme val="minor"/>
      </rPr>
      <t>w</t>
    </r>
    <r>
      <rPr>
        <b/>
        <sz val="11"/>
        <color theme="1"/>
        <rFont val="Aptos Narrow"/>
        <family val="2"/>
        <scheme val="minor"/>
      </rPr>
      <t>ed error</t>
    </r>
  </si>
  <si>
    <t>kΩ</t>
  </si>
  <si>
    <t xml:space="preserve">V </t>
  </si>
  <si>
    <t>RPGFB2(goal)</t>
  </si>
  <si>
    <t>Real voltage</t>
  </si>
  <si>
    <t>Real V for PG</t>
  </si>
  <si>
    <t>complience with 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</si>
</sst>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0" tint="-0.34998626667073579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3" fillId="0" borderId="0" xfId="0" applyFont="1"/>
    <xf numFmtId="0" fontId="4" fillId="0" borderId="7" xfId="0" applyFont="1" applyBorder="1"/>
    <xf numFmtId="0" fontId="4" fillId="0" borderId="2" xfId="0" applyFont="1" applyBorder="1"/>
    <xf numFmtId="0" fontId="4" fillId="0" borderId="0" xfId="0" applyFont="1"/>
    <xf numFmtId="0" fontId="2" fillId="0" borderId="0" xfId="0" applyFont="1"/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0" borderId="0" xfId="0" applyFont="1"/>
    <xf numFmtId="0" fontId="0" fillId="0" borderId="7" xfId="0" quotePrefix="1" applyBorder="1"/>
    <xf numFmtId="0" fontId="0" fillId="0" borderId="2" xfId="0" quotePrefix="1" applyBorder="1"/>
    <xf numFmtId="0" fontId="1" fillId="0" borderId="7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14</xdr:col>
      <xdr:colOff>138380</xdr:colOff>
      <xdr:row>54</xdr:row>
      <xdr:rowOff>20063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A4E216C-6BC1-3C39-C516-58A4FA3EE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48000"/>
          <a:ext cx="11393490" cy="7259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23CE-2725-4B91-8559-37CBBEA16FDC}">
  <dimension ref="A1:X24"/>
  <sheetViews>
    <sheetView tabSelected="1" zoomScale="85" zoomScaleNormal="85" workbookViewId="0">
      <selection activeCell="U17" sqref="U17"/>
    </sheetView>
  </sheetViews>
  <sheetFormatPr baseColWidth="10" defaultRowHeight="15" x14ac:dyDescent="0.25"/>
  <cols>
    <col min="6" max="6" width="16.42578125" bestFit="1" customWidth="1"/>
    <col min="13" max="13" width="14.140625" bestFit="1" customWidth="1"/>
    <col min="14" max="14" width="12.5703125" customWidth="1"/>
    <col min="15" max="15" width="16.28515625" bestFit="1" customWidth="1"/>
    <col min="20" max="20" width="13.28515625" customWidth="1"/>
    <col min="22" max="22" width="13.140625" customWidth="1"/>
  </cols>
  <sheetData>
    <row r="1" spans="1:24" x14ac:dyDescent="0.25">
      <c r="A1" t="s">
        <v>30</v>
      </c>
    </row>
    <row r="2" spans="1:24" x14ac:dyDescent="0.25">
      <c r="A2" s="1" t="s">
        <v>27</v>
      </c>
    </row>
    <row r="3" spans="1:24" x14ac:dyDescent="0.25">
      <c r="A3" t="s">
        <v>32</v>
      </c>
      <c r="H3" s="2" t="s">
        <v>43</v>
      </c>
      <c r="I3" s="2"/>
      <c r="J3" s="2"/>
      <c r="K3" s="2"/>
      <c r="L3" s="2"/>
      <c r="N3" t="s">
        <v>26</v>
      </c>
      <c r="O3" s="2" t="s">
        <v>29</v>
      </c>
      <c r="Q3" s="25" t="s">
        <v>53</v>
      </c>
      <c r="R3" s="25"/>
    </row>
    <row r="4" spans="1:24" x14ac:dyDescent="0.25">
      <c r="B4" s="1" t="s">
        <v>4</v>
      </c>
      <c r="C4" s="1" t="s">
        <v>17</v>
      </c>
      <c r="D4" s="1" t="s">
        <v>34</v>
      </c>
      <c r="E4" s="13" t="s">
        <v>16</v>
      </c>
      <c r="F4" s="13" t="s">
        <v>31</v>
      </c>
      <c r="G4" s="13" t="s">
        <v>15</v>
      </c>
      <c r="H4" s="1" t="s">
        <v>28</v>
      </c>
      <c r="I4" s="1" t="s">
        <v>47</v>
      </c>
      <c r="J4" s="1" t="s">
        <v>46</v>
      </c>
      <c r="K4" s="21" t="s">
        <v>45</v>
      </c>
      <c r="L4" s="21" t="s">
        <v>51</v>
      </c>
      <c r="M4" s="1" t="s">
        <v>2</v>
      </c>
      <c r="N4" s="1" t="s">
        <v>3</v>
      </c>
      <c r="O4" s="1" t="s">
        <v>33</v>
      </c>
      <c r="P4" s="1" t="s">
        <v>41</v>
      </c>
      <c r="Q4" s="1" t="s">
        <v>35</v>
      </c>
      <c r="R4" s="1" t="s">
        <v>36</v>
      </c>
      <c r="S4" s="1" t="s">
        <v>37</v>
      </c>
      <c r="T4" s="1" t="s">
        <v>50</v>
      </c>
      <c r="U4" s="1" t="s">
        <v>38</v>
      </c>
      <c r="V4" s="1" t="s">
        <v>52</v>
      </c>
      <c r="W4" s="1" t="s">
        <v>39</v>
      </c>
      <c r="X4" s="1" t="s">
        <v>42</v>
      </c>
    </row>
    <row r="5" spans="1:24" x14ac:dyDescent="0.25">
      <c r="B5" s="1"/>
      <c r="C5" s="1"/>
      <c r="D5" s="1"/>
      <c r="E5" s="13"/>
      <c r="F5" s="13"/>
      <c r="G5" s="13"/>
      <c r="H5" s="1" t="s">
        <v>13</v>
      </c>
      <c r="I5" s="1" t="s">
        <v>44</v>
      </c>
      <c r="J5" s="1" t="s">
        <v>49</v>
      </c>
      <c r="K5" s="1" t="s">
        <v>49</v>
      </c>
      <c r="L5" s="1"/>
      <c r="M5" s="1" t="s">
        <v>14</v>
      </c>
      <c r="N5" s="1" t="s">
        <v>14</v>
      </c>
      <c r="O5" s="1" t="s">
        <v>13</v>
      </c>
      <c r="P5" s="1" t="s">
        <v>48</v>
      </c>
      <c r="Q5" s="1" t="s">
        <v>48</v>
      </c>
      <c r="R5" s="1" t="s">
        <v>48</v>
      </c>
      <c r="S5" s="1" t="s">
        <v>48</v>
      </c>
      <c r="T5" s="24" t="s">
        <v>48</v>
      </c>
      <c r="U5" s="24" t="s">
        <v>48</v>
      </c>
      <c r="V5" s="1"/>
    </row>
    <row r="6" spans="1:24" x14ac:dyDescent="0.25">
      <c r="B6" s="3" t="s">
        <v>0</v>
      </c>
      <c r="C6" s="4">
        <v>1</v>
      </c>
      <c r="D6" s="4" t="s">
        <v>5</v>
      </c>
      <c r="E6" s="5" t="s">
        <v>5</v>
      </c>
      <c r="F6" s="15">
        <v>6</v>
      </c>
      <c r="G6" s="5" t="s">
        <v>18</v>
      </c>
      <c r="H6" s="4">
        <v>2.8</v>
      </c>
      <c r="I6" s="23">
        <v>2</v>
      </c>
      <c r="J6" s="23">
        <f>H6-I6*0.01</f>
        <v>2.78</v>
      </c>
      <c r="K6" s="4">
        <f>H6+I6*0.01</f>
        <v>2.82</v>
      </c>
      <c r="L6" s="4">
        <f>ROUND(((Q6*R6)/(Q6+R6))*0.1,2)</f>
        <v>2.8</v>
      </c>
      <c r="M6" s="4">
        <v>2</v>
      </c>
      <c r="N6" s="4">
        <v>10</v>
      </c>
      <c r="O6" s="4">
        <f t="shared" ref="O6:O13" si="0">ROUND(H6*0.95,2)</f>
        <v>2.66</v>
      </c>
      <c r="P6" s="4">
        <f>ROUND(H6/100*1000,2)</f>
        <v>28</v>
      </c>
      <c r="Q6" s="18">
        <v>51</v>
      </c>
      <c r="R6" s="18">
        <v>62</v>
      </c>
      <c r="S6" s="18">
        <v>10</v>
      </c>
      <c r="T6" s="19">
        <f>ROUND((0.3*S6)/(O6 - 0.3),2)</f>
        <v>1.27</v>
      </c>
      <c r="U6" s="19">
        <v>1.3</v>
      </c>
      <c r="V6" s="18">
        <f>ROUND(O6*(U6/(S6+U6)),4)</f>
        <v>0.30599999999999999</v>
      </c>
      <c r="W6" s="4">
        <f>ROUND(N6/150,3)*1000</f>
        <v>67</v>
      </c>
      <c r="X6" s="6">
        <v>66</v>
      </c>
    </row>
    <row r="7" spans="1:24" x14ac:dyDescent="0.25">
      <c r="B7" s="7"/>
      <c r="C7">
        <v>3</v>
      </c>
      <c r="D7" t="s">
        <v>6</v>
      </c>
      <c r="E7" s="17" t="s">
        <v>6</v>
      </c>
      <c r="F7" s="16">
        <v>5</v>
      </c>
      <c r="G7" s="17" t="s">
        <v>19</v>
      </c>
      <c r="H7">
        <v>2.8</v>
      </c>
      <c r="I7" s="2">
        <v>2</v>
      </c>
      <c r="J7" s="2">
        <f t="shared" ref="J7:J13" si="1">H7-I7*0.01</f>
        <v>2.78</v>
      </c>
      <c r="K7">
        <f t="shared" ref="K7:K13" si="2">H7+I7*0.01</f>
        <v>2.82</v>
      </c>
      <c r="L7" s="26">
        <f>ROUND(((Q7*R7)/(Q7+R7))*0.1,2)</f>
        <v>2.8</v>
      </c>
      <c r="M7" s="26">
        <v>3</v>
      </c>
      <c r="N7" s="26">
        <v>10</v>
      </c>
      <c r="O7" s="26">
        <f t="shared" si="0"/>
        <v>2.66</v>
      </c>
      <c r="P7" s="26">
        <f t="shared" ref="P7:P13" si="3">ROUND(H7/100*1000,2)</f>
        <v>28</v>
      </c>
      <c r="Q7" s="27">
        <v>51</v>
      </c>
      <c r="R7" s="27">
        <v>62</v>
      </c>
      <c r="S7" s="19">
        <v>10</v>
      </c>
      <c r="T7" s="19">
        <f t="shared" ref="T7:T13" si="4">ROUND((0.3*S7)/(O7 - 0.3),2)</f>
        <v>1.27</v>
      </c>
      <c r="U7" s="19">
        <v>1.3</v>
      </c>
      <c r="V7" s="19">
        <f t="shared" ref="V7:V13" si="5">ROUND(O7*(U7/(S7+U7)),4)</f>
        <v>0.30599999999999999</v>
      </c>
      <c r="W7">
        <f t="shared" ref="W7:W13" si="6">ROUND(N7/150,3)*1000</f>
        <v>67</v>
      </c>
      <c r="X7" s="8">
        <v>66</v>
      </c>
    </row>
    <row r="8" spans="1:24" x14ac:dyDescent="0.25">
      <c r="B8" s="7"/>
      <c r="C8">
        <v>5</v>
      </c>
      <c r="D8" t="s">
        <v>7</v>
      </c>
      <c r="E8" s="17" t="s">
        <v>7</v>
      </c>
      <c r="F8" s="16">
        <v>4</v>
      </c>
      <c r="G8" s="17" t="s">
        <v>20</v>
      </c>
      <c r="H8">
        <v>0.94</v>
      </c>
      <c r="I8" s="19">
        <v>1</v>
      </c>
      <c r="J8" s="2">
        <f t="shared" si="1"/>
        <v>0.92999999999999994</v>
      </c>
      <c r="K8">
        <f t="shared" si="2"/>
        <v>0.95</v>
      </c>
      <c r="L8" s="26">
        <f>ROUND(((Q8*R8)/(Q8+R8))*0.1,2)</f>
        <v>0.94</v>
      </c>
      <c r="M8" s="26">
        <v>3</v>
      </c>
      <c r="N8" s="26">
        <v>10</v>
      </c>
      <c r="O8" s="26">
        <f t="shared" si="0"/>
        <v>0.89</v>
      </c>
      <c r="P8" s="26">
        <f t="shared" si="3"/>
        <v>9.4</v>
      </c>
      <c r="Q8" s="27">
        <v>12</v>
      </c>
      <c r="R8" s="27">
        <v>43</v>
      </c>
      <c r="S8" s="19">
        <v>10</v>
      </c>
      <c r="T8" s="19">
        <f t="shared" si="4"/>
        <v>5.08</v>
      </c>
      <c r="U8" s="19">
        <v>5.0999999999999996</v>
      </c>
      <c r="V8" s="19">
        <f t="shared" si="5"/>
        <v>0.30059999999999998</v>
      </c>
      <c r="W8">
        <f t="shared" si="6"/>
        <v>67</v>
      </c>
      <c r="X8" s="8">
        <v>66</v>
      </c>
    </row>
    <row r="9" spans="1:24" x14ac:dyDescent="0.25">
      <c r="B9" s="9"/>
      <c r="C9" s="10">
        <v>7</v>
      </c>
      <c r="D9" s="10" t="s">
        <v>8</v>
      </c>
      <c r="E9" s="11" t="s">
        <v>8</v>
      </c>
      <c r="F9" s="14">
        <v>3</v>
      </c>
      <c r="G9" s="11" t="s">
        <v>21</v>
      </c>
      <c r="H9" s="10">
        <v>4.5999999999999996</v>
      </c>
      <c r="I9" s="2">
        <v>2</v>
      </c>
      <c r="J9" s="2">
        <f t="shared" si="1"/>
        <v>4.58</v>
      </c>
      <c r="K9">
        <f t="shared" si="2"/>
        <v>4.6199999999999992</v>
      </c>
      <c r="L9" s="26">
        <f>ROUND(((Q9*R9)/(Q9+R9))*0.1,2)</f>
        <v>4.3099999999999996</v>
      </c>
      <c r="M9" s="26">
        <v>40</v>
      </c>
      <c r="N9" s="26">
        <v>60</v>
      </c>
      <c r="O9" s="26">
        <f t="shared" si="0"/>
        <v>4.37</v>
      </c>
      <c r="P9" s="28">
        <f t="shared" si="3"/>
        <v>46</v>
      </c>
      <c r="Q9" s="29">
        <v>82</v>
      </c>
      <c r="R9" s="29">
        <v>91</v>
      </c>
      <c r="S9" s="20">
        <v>10</v>
      </c>
      <c r="T9" s="20">
        <f t="shared" si="4"/>
        <v>0.74</v>
      </c>
      <c r="U9" s="20">
        <v>0.75</v>
      </c>
      <c r="V9" s="19">
        <f t="shared" si="5"/>
        <v>0.3049</v>
      </c>
      <c r="W9">
        <f t="shared" si="6"/>
        <v>400</v>
      </c>
      <c r="X9" s="12">
        <v>400</v>
      </c>
    </row>
    <row r="10" spans="1:24" x14ac:dyDescent="0.25">
      <c r="B10" s="3" t="s">
        <v>1</v>
      </c>
      <c r="C10" s="4">
        <v>1</v>
      </c>
      <c r="D10" s="4" t="s">
        <v>9</v>
      </c>
      <c r="E10" s="5" t="s">
        <v>9</v>
      </c>
      <c r="F10" s="15">
        <v>2</v>
      </c>
      <c r="G10" s="5" t="s">
        <v>22</v>
      </c>
      <c r="H10" s="4">
        <v>1.64</v>
      </c>
      <c r="I10" s="4">
        <v>1</v>
      </c>
      <c r="J10" s="23">
        <f t="shared" si="1"/>
        <v>1.63</v>
      </c>
      <c r="K10" s="4">
        <f t="shared" si="2"/>
        <v>1.65</v>
      </c>
      <c r="L10" s="4">
        <f>ROUND(((Q10*R10)/(Q10+R10))*0.1,2)</f>
        <v>1.64</v>
      </c>
      <c r="M10" s="4">
        <v>40</v>
      </c>
      <c r="N10" s="4">
        <v>60</v>
      </c>
      <c r="O10" s="4">
        <f t="shared" si="0"/>
        <v>1.56</v>
      </c>
      <c r="P10" s="4">
        <f t="shared" si="3"/>
        <v>16.399999999999999</v>
      </c>
      <c r="Q10" s="18">
        <v>20</v>
      </c>
      <c r="R10" s="18">
        <v>91</v>
      </c>
      <c r="S10" s="19">
        <v>10</v>
      </c>
      <c r="T10" s="19">
        <f t="shared" si="4"/>
        <v>2.38</v>
      </c>
      <c r="U10" s="19">
        <v>2.4</v>
      </c>
      <c r="V10" s="18">
        <f t="shared" si="5"/>
        <v>0.3019</v>
      </c>
      <c r="W10" s="4">
        <f t="shared" si="6"/>
        <v>400</v>
      </c>
      <c r="X10" s="8">
        <v>400</v>
      </c>
    </row>
    <row r="11" spans="1:24" x14ac:dyDescent="0.25">
      <c r="B11" s="7"/>
      <c r="C11">
        <v>3</v>
      </c>
      <c r="D11" t="s">
        <v>10</v>
      </c>
      <c r="E11" s="17" t="s">
        <v>10</v>
      </c>
      <c r="F11" s="16">
        <v>1</v>
      </c>
      <c r="G11" s="17" t="s">
        <v>23</v>
      </c>
      <c r="H11">
        <v>4.2</v>
      </c>
      <c r="I11" s="2">
        <v>2</v>
      </c>
      <c r="J11" s="2">
        <f t="shared" si="1"/>
        <v>4.1800000000000006</v>
      </c>
      <c r="K11">
        <f t="shared" si="2"/>
        <v>4.22</v>
      </c>
      <c r="L11" s="26">
        <f>ROUND(((Q11*R11)/(Q11+R11))*0.1,2)</f>
        <v>4.1100000000000003</v>
      </c>
      <c r="M11" s="26">
        <v>26</v>
      </c>
      <c r="N11" s="26">
        <v>40</v>
      </c>
      <c r="O11" s="26">
        <f t="shared" si="0"/>
        <v>3.99</v>
      </c>
      <c r="P11" s="26">
        <f t="shared" si="3"/>
        <v>42</v>
      </c>
      <c r="Q11" s="27">
        <v>75</v>
      </c>
      <c r="R11" s="27">
        <v>91</v>
      </c>
      <c r="S11" s="19">
        <v>10</v>
      </c>
      <c r="T11" s="19">
        <f t="shared" si="4"/>
        <v>0.81</v>
      </c>
      <c r="U11" s="19">
        <v>0.82</v>
      </c>
      <c r="V11" s="19">
        <f t="shared" si="5"/>
        <v>0.3024</v>
      </c>
      <c r="W11">
        <f t="shared" si="6"/>
        <v>267</v>
      </c>
      <c r="X11" s="8">
        <v>267</v>
      </c>
    </row>
    <row r="12" spans="1:24" x14ac:dyDescent="0.25">
      <c r="B12" s="7"/>
      <c r="C12">
        <v>5</v>
      </c>
      <c r="D12" t="s">
        <v>11</v>
      </c>
      <c r="E12" s="17" t="s">
        <v>11</v>
      </c>
      <c r="F12" s="16">
        <v>8</v>
      </c>
      <c r="G12" s="17" t="s">
        <v>24</v>
      </c>
      <c r="H12" s="16">
        <v>2.8</v>
      </c>
      <c r="I12" s="2">
        <v>2</v>
      </c>
      <c r="J12" s="2">
        <f t="shared" si="1"/>
        <v>2.78</v>
      </c>
      <c r="K12">
        <f t="shared" si="2"/>
        <v>2.82</v>
      </c>
      <c r="L12" s="26">
        <f>ROUND(((Q12*R12)/(Q12+R12))*0.1,2)</f>
        <v>2.8</v>
      </c>
      <c r="M12" s="26">
        <v>2</v>
      </c>
      <c r="N12" s="26">
        <v>10</v>
      </c>
      <c r="O12" s="26">
        <f t="shared" ref="O12" si="7">ROUND(H12*0.95,2)</f>
        <v>2.66</v>
      </c>
      <c r="P12" s="26">
        <f>ROUND(H12/100*1000,2)</f>
        <v>28</v>
      </c>
      <c r="Q12" s="27">
        <v>51</v>
      </c>
      <c r="R12" s="27">
        <v>62</v>
      </c>
      <c r="S12" s="19">
        <v>10</v>
      </c>
      <c r="T12" s="19">
        <f t="shared" si="4"/>
        <v>1.27</v>
      </c>
      <c r="U12" s="19">
        <v>1.3</v>
      </c>
      <c r="V12" s="19">
        <f t="shared" si="5"/>
        <v>0.30599999999999999</v>
      </c>
      <c r="W12">
        <f t="shared" si="6"/>
        <v>67</v>
      </c>
      <c r="X12" s="8">
        <v>66</v>
      </c>
    </row>
    <row r="13" spans="1:24" x14ac:dyDescent="0.25">
      <c r="B13" s="9"/>
      <c r="C13" s="10">
        <v>7</v>
      </c>
      <c r="D13" s="10" t="s">
        <v>12</v>
      </c>
      <c r="E13" s="11" t="s">
        <v>12</v>
      </c>
      <c r="F13" s="14">
        <v>7</v>
      </c>
      <c r="G13" s="11" t="s">
        <v>25</v>
      </c>
      <c r="H13" s="14">
        <v>2.6</v>
      </c>
      <c r="I13" s="2">
        <v>2</v>
      </c>
      <c r="J13" s="22">
        <f t="shared" si="1"/>
        <v>2.58</v>
      </c>
      <c r="K13" s="10">
        <f t="shared" si="2"/>
        <v>2.62</v>
      </c>
      <c r="L13" s="10">
        <f>ROUND(((Q13*R13)/(Q13+R13))*0.1,2)</f>
        <v>2.58</v>
      </c>
      <c r="M13" s="14">
        <v>11</v>
      </c>
      <c r="N13" s="14">
        <v>25</v>
      </c>
      <c r="O13" s="14">
        <f t="shared" si="0"/>
        <v>2.4700000000000002</v>
      </c>
      <c r="P13" s="10">
        <f t="shared" si="3"/>
        <v>26</v>
      </c>
      <c r="Q13" s="20">
        <v>36</v>
      </c>
      <c r="R13" s="20">
        <v>91</v>
      </c>
      <c r="S13" s="20">
        <v>11</v>
      </c>
      <c r="T13" s="20">
        <f t="shared" si="4"/>
        <v>1.52</v>
      </c>
      <c r="U13" s="20">
        <v>1.5</v>
      </c>
      <c r="V13" s="20">
        <f t="shared" si="5"/>
        <v>0.2964</v>
      </c>
      <c r="W13" s="10">
        <f t="shared" si="6"/>
        <v>167</v>
      </c>
      <c r="X13" s="12">
        <v>167</v>
      </c>
    </row>
    <row r="14" spans="1:24" x14ac:dyDescent="0.25">
      <c r="I14" s="4"/>
    </row>
    <row r="15" spans="1:24" x14ac:dyDescent="0.25">
      <c r="B15" s="25" t="s">
        <v>40</v>
      </c>
      <c r="C15" s="25"/>
    </row>
    <row r="17" spans="18:20" x14ac:dyDescent="0.25">
      <c r="R17">
        <f>ROUND(2/(1/P6),1)</f>
        <v>56</v>
      </c>
      <c r="T17">
        <f>(0.3*S6)/(O6 - 0.3)</f>
        <v>1.2711864406779658</v>
      </c>
    </row>
    <row r="18" spans="18:20" x14ac:dyDescent="0.25">
      <c r="R18">
        <f t="shared" ref="R18:R24" si="8">ROUND(2/(1/P7),1)</f>
        <v>56</v>
      </c>
    </row>
    <row r="19" spans="18:20" x14ac:dyDescent="0.25">
      <c r="R19">
        <f t="shared" si="8"/>
        <v>18.8</v>
      </c>
    </row>
    <row r="20" spans="18:20" x14ac:dyDescent="0.25">
      <c r="R20">
        <f t="shared" si="8"/>
        <v>92</v>
      </c>
    </row>
    <row r="21" spans="18:20" x14ac:dyDescent="0.25">
      <c r="R21">
        <f t="shared" si="8"/>
        <v>32.799999999999997</v>
      </c>
    </row>
    <row r="22" spans="18:20" x14ac:dyDescent="0.25">
      <c r="R22">
        <f t="shared" si="8"/>
        <v>84</v>
      </c>
    </row>
    <row r="23" spans="18:20" x14ac:dyDescent="0.25">
      <c r="R23">
        <f t="shared" si="8"/>
        <v>56</v>
      </c>
    </row>
    <row r="24" spans="18:20" x14ac:dyDescent="0.25">
      <c r="R24">
        <f t="shared" si="8"/>
        <v>52</v>
      </c>
    </row>
  </sheetData>
  <sortState xmlns:xlrd2="http://schemas.microsoft.com/office/spreadsheetml/2017/richdata2" ref="B6:O13">
    <sortCondition ref="E6:E13"/>
  </sortState>
  <mergeCells count="2">
    <mergeCell ref="B15:C15"/>
    <mergeCell ref="Q3:R3"/>
  </mergeCells>
  <conditionalFormatting sqref="L6:L13">
    <cfRule type="cellIs" dxfId="14" priority="10" operator="between">
      <formula>$J$6</formula>
      <formula>$K$6</formula>
    </cfRule>
  </conditionalFormatting>
  <conditionalFormatting sqref="L8:L11">
    <cfRule type="cellIs" dxfId="0" priority="2" operator="greaterThan">
      <formula>$J$8</formula>
    </cfRule>
    <cfRule type="cellIs" dxfId="1" priority="1" operator="lessThan">
      <formula>$K$8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</dc:creator>
  <cp:lastModifiedBy>MENAGER Matthieu</cp:lastModifiedBy>
  <dcterms:created xsi:type="dcterms:W3CDTF">2024-07-30T12:54:18Z</dcterms:created>
  <dcterms:modified xsi:type="dcterms:W3CDTF">2024-09-04T07:27:37Z</dcterms:modified>
</cp:coreProperties>
</file>