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cottmccarthy\Dropbox (Wall Street Prep)\Course Materials- WSP\M&amp;A Course - 2014\Course Download Pack\"/>
    </mc:Choice>
  </mc:AlternateContent>
  <bookViews>
    <workbookView xWindow="480" yWindow="255" windowWidth="15600" windowHeight="6855"/>
  </bookViews>
  <sheets>
    <sheet name="Model" sheetId="60" r:id="rId1"/>
    <sheet name="Shares" sheetId="61" r:id="rId2"/>
    <sheet name="Contribution" sheetId="68" r:id="rId3"/>
    <sheet name="Calendarization" sheetId="16" r:id="rId4"/>
    <sheet name="_CIQHiddenCacheSheet" sheetId="63" state="veryHidden" r:id="rId5"/>
  </sheets>
  <definedNames>
    <definedName name="CIQWBGuid" hidden="1">"ab508404-a108-4d4f-b84c-e5fce791e559"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41451.5654050926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2511" calcMode="autoNoTable" iterate="1"/>
</workbook>
</file>

<file path=xl/calcChain.xml><?xml version="1.0" encoding="utf-8"?>
<calcChain xmlns="http://schemas.openxmlformats.org/spreadsheetml/2006/main">
  <c r="B3" i="16" l="1"/>
  <c r="B7" i="16"/>
  <c r="B6" i="16"/>
  <c r="C30" i="60" l="1"/>
  <c r="E13" i="68"/>
  <c r="E14" i="68"/>
  <c r="C8" i="68"/>
  <c r="B3" i="68"/>
  <c r="E50" i="68"/>
  <c r="E12" i="68"/>
  <c r="D5" i="68"/>
  <c r="B46" i="68" s="1"/>
  <c r="C5" i="68"/>
  <c r="B38" i="68" s="1"/>
  <c r="C10" i="68" l="1"/>
  <c r="D8" i="68"/>
  <c r="B30" i="68"/>
  <c r="B41" i="68"/>
  <c r="B33" i="68"/>
  <c r="B32" i="68"/>
  <c r="B40" i="68"/>
  <c r="B28" i="68"/>
  <c r="B31" i="68"/>
  <c r="E49" i="68" l="1"/>
  <c r="D10" i="68"/>
  <c r="E48" i="68" l="1"/>
  <c r="E47" i="68"/>
  <c r="F34" i="16" l="1"/>
  <c r="F28" i="16"/>
  <c r="E10" i="16"/>
  <c r="B10" i="16"/>
  <c r="B3" i="61"/>
  <c r="I125" i="60"/>
  <c r="I126" i="60" s="1"/>
  <c r="I127" i="60" s="1"/>
  <c r="I128" i="60" s="1"/>
  <c r="I115" i="60"/>
  <c r="I116" i="60" s="1"/>
  <c r="I117" i="60" s="1"/>
  <c r="I118" i="60" s="1"/>
  <c r="I105" i="60"/>
  <c r="I106" i="60" s="1"/>
  <c r="I107" i="60" s="1"/>
  <c r="I108" i="60" s="1"/>
  <c r="I95" i="60"/>
  <c r="I96" i="60" s="1"/>
  <c r="I97" i="60" s="1"/>
  <c r="I98" i="60" s="1"/>
  <c r="K123" i="60"/>
  <c r="L123" i="60" s="1"/>
  <c r="M123" i="60" s="1"/>
  <c r="K103" i="60"/>
  <c r="L103" i="60" s="1"/>
  <c r="M103" i="60" s="1"/>
  <c r="K93" i="60"/>
  <c r="L93" i="60" s="1"/>
  <c r="M93" i="60" s="1"/>
  <c r="I85" i="60"/>
  <c r="I86" i="60" s="1"/>
  <c r="I87" i="60" s="1"/>
  <c r="I88" i="60" s="1"/>
  <c r="K83" i="60"/>
  <c r="L83" i="60" s="1"/>
  <c r="M83" i="60" s="1"/>
  <c r="F22" i="16"/>
  <c r="B13" i="16"/>
  <c r="B14" i="16" s="1"/>
  <c r="B15" i="16" s="1"/>
  <c r="B27" i="16" s="1"/>
  <c r="H27" i="16" s="1"/>
  <c r="H7" i="16"/>
  <c r="H6" i="16" s="1"/>
  <c r="E12" i="16"/>
  <c r="E13" i="16" s="1"/>
  <c r="E14" i="16" s="1"/>
  <c r="E15" i="16" s="1"/>
  <c r="E16" i="16" s="1"/>
  <c r="E22" i="16" s="1"/>
  <c r="F16" i="16"/>
  <c r="H72" i="60"/>
  <c r="H69" i="60"/>
  <c r="H57" i="60"/>
  <c r="H53" i="60"/>
  <c r="L50" i="60"/>
  <c r="M50" i="60" s="1"/>
  <c r="K7" i="61"/>
  <c r="H6" i="61"/>
  <c r="C6" i="61"/>
  <c r="K49" i="60"/>
  <c r="L49" i="60" s="1"/>
  <c r="M49" i="60" s="1"/>
  <c r="H42" i="60"/>
  <c r="B40" i="60"/>
  <c r="B19" i="16" l="1"/>
  <c r="H19" i="16" s="1"/>
  <c r="B20" i="16"/>
  <c r="H20" i="16" s="1"/>
  <c r="E20" i="16"/>
  <c r="E28" i="16"/>
  <c r="E30" i="16"/>
  <c r="B21" i="16"/>
  <c r="H21" i="16" s="1"/>
  <c r="E21" i="16"/>
  <c r="E25" i="16"/>
  <c r="B25" i="16"/>
  <c r="H25" i="16" s="1"/>
  <c r="B31" i="16"/>
  <c r="H31" i="16" s="1"/>
  <c r="B32" i="16"/>
  <c r="H32" i="16" s="1"/>
  <c r="B33" i="16"/>
  <c r="H33" i="16" s="1"/>
  <c r="E34" i="16"/>
  <c r="E19" i="16"/>
  <c r="E27" i="16"/>
  <c r="E24" i="16"/>
  <c r="E18" i="16"/>
  <c r="E26" i="16"/>
  <c r="B26" i="16"/>
  <c r="H26" i="16" s="1"/>
  <c r="E31" i="16"/>
  <c r="E32" i="16"/>
  <c r="E33" i="16"/>
  <c r="H10" i="16"/>
  <c r="H14" i="16"/>
  <c r="H13" i="16"/>
  <c r="H15" i="16"/>
  <c r="B41" i="60" l="1"/>
  <c r="F7" i="61" l="1"/>
  <c r="H128" i="60" l="1"/>
  <c r="H126" i="60"/>
  <c r="H124" i="60"/>
  <c r="H118" i="60"/>
  <c r="H116" i="60"/>
  <c r="H114" i="60"/>
  <c r="E28" i="61" l="1"/>
  <c r="F28" i="61" s="1"/>
  <c r="H98" i="60"/>
  <c r="H29" i="61"/>
  <c r="J28" i="61"/>
  <c r="K28" i="61" s="1"/>
  <c r="C29" i="61"/>
  <c r="H108" i="60"/>
  <c r="H106" i="60"/>
  <c r="H88" i="60"/>
  <c r="H86" i="60"/>
  <c r="H96" i="60"/>
  <c r="J17" i="61" l="1"/>
  <c r="J19" i="61"/>
  <c r="K19" i="61" s="1"/>
  <c r="J21" i="61"/>
  <c r="K21" i="61" s="1"/>
  <c r="J23" i="61"/>
  <c r="K23" i="61" s="1"/>
  <c r="J25" i="61"/>
  <c r="K25" i="61" s="1"/>
  <c r="J27" i="61"/>
  <c r="K27" i="61" s="1"/>
  <c r="J18" i="61"/>
  <c r="K18" i="61" s="1"/>
  <c r="J20" i="61"/>
  <c r="K20" i="61" s="1"/>
  <c r="J22" i="61"/>
  <c r="K22" i="61" s="1"/>
  <c r="J24" i="61"/>
  <c r="K24" i="61" s="1"/>
  <c r="J26" i="61"/>
  <c r="K26" i="61" s="1"/>
  <c r="E17" i="61"/>
  <c r="E19" i="61"/>
  <c r="F19" i="61" s="1"/>
  <c r="E21" i="61"/>
  <c r="F21" i="61" s="1"/>
  <c r="E23" i="61"/>
  <c r="F23" i="61" s="1"/>
  <c r="E25" i="61"/>
  <c r="F25" i="61" s="1"/>
  <c r="E27" i="61"/>
  <c r="F27" i="61" s="1"/>
  <c r="E18" i="61"/>
  <c r="F18" i="61" s="1"/>
  <c r="E20" i="61"/>
  <c r="F20" i="61" s="1"/>
  <c r="E22" i="61"/>
  <c r="F22" i="61" s="1"/>
  <c r="E24" i="61"/>
  <c r="F24" i="61" s="1"/>
  <c r="E26" i="61"/>
  <c r="F26" i="61" s="1"/>
  <c r="H84" i="60"/>
  <c r="H94" i="60"/>
  <c r="H104" i="60"/>
  <c r="J29" i="61" l="1"/>
  <c r="K17" i="61"/>
  <c r="K29" i="61" s="1"/>
  <c r="E29" i="61"/>
  <c r="F17" i="61"/>
  <c r="F29" i="61" s="1"/>
  <c r="C38" i="60" l="1"/>
  <c r="H8" i="16" l="1"/>
  <c r="I26" i="16" l="1"/>
  <c r="I33" i="16"/>
  <c r="I25" i="16"/>
  <c r="I27" i="16"/>
  <c r="I31" i="16"/>
  <c r="I32" i="16"/>
  <c r="I21" i="16"/>
  <c r="I20" i="16"/>
  <c r="I19" i="16"/>
  <c r="I13" i="16"/>
  <c r="I14" i="16"/>
  <c r="I15" i="16"/>
  <c r="I123" i="60" l="1"/>
  <c r="I103" i="60" l="1"/>
  <c r="I113" i="60" l="1"/>
  <c r="I83" i="60"/>
  <c r="I93" i="60"/>
</calcChain>
</file>

<file path=xl/comments1.xml><?xml version="1.0" encoding="utf-8"?>
<comments xmlns="http://schemas.openxmlformats.org/spreadsheetml/2006/main">
  <authors>
    <author>Wall Street Prep</author>
  </authors>
  <commentList>
    <comment ref="L10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Cash used to acquire target + deal &amp; financing fees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WSP estimate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WSP estimate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WSP estimate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WSP estimate</t>
        </r>
      </text>
    </comment>
    <comment ref="M42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Excludes synergies</t>
        </r>
      </text>
    </comment>
    <comment ref="F48" authorId="0" shapeId="0">
      <text>
        <r>
          <rPr>
            <b/>
            <sz val="12"/>
            <color indexed="81"/>
            <rFont val="Tahoma"/>
            <family val="2"/>
          </rPr>
          <t>Wall Street Prep:</t>
        </r>
        <r>
          <rPr>
            <sz val="12"/>
            <color indexed="81"/>
            <rFont val="Tahoma"/>
            <family val="2"/>
          </rPr>
          <t xml:space="preserve">
Often, deferred tax assets (such as NOLs) don't transfer over in an acquisition. 
In an asset sale/338 they are used to offset the target gain on sale, while in a stock sale, their transfer to acquirer is limited (often severely).  
We assumed that none carry over, but a consultation with a qualified tax accountant would be required for a proper analysis.</t>
        </r>
      </text>
    </comment>
    <comment ref="H79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INSTRUCTIONS: Change the blue assumptions below to see how the accretion/dilution analysis is impacted.  You'll need to hit F9 after making the changes to see the impact.</t>
        </r>
      </text>
    </comment>
    <comment ref="I83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Usually this cell is formatted white when presenting to clients</t>
        </r>
      </text>
    </comment>
    <comment ref="I93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Usually this cell is formatted white when presenting to clients</t>
        </r>
      </text>
    </comment>
    <comment ref="I103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Usually this cell is formatted white when presenting to clients</t>
        </r>
      </text>
    </comment>
    <comment ref="I113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Usually this cell is formatted white when presenting to clients</t>
        </r>
      </text>
    </comment>
  </commentList>
</comments>
</file>

<file path=xl/comments2.xml><?xml version="1.0" encoding="utf-8"?>
<comments xmlns="http://schemas.openxmlformats.org/spreadsheetml/2006/main">
  <authors>
    <author>Wall Street Prep, LLC</author>
  </authors>
  <commentList>
    <comment ref="C16" authorId="0" shapeId="0">
      <text>
        <r>
          <rPr>
            <b/>
            <sz val="8"/>
            <color indexed="81"/>
            <rFont val="Tahoma"/>
            <family val="2"/>
          </rPr>
          <t>Wall Street Prep:</t>
        </r>
        <r>
          <rPr>
            <sz val="8"/>
            <color indexed="81"/>
            <rFont val="Tahoma"/>
            <family val="2"/>
          </rPr>
          <t xml:space="preserve">
For calculating target dilution in an acquisition, use outstanding options. This assumption implies that upon a change of control, option provisions trigger accelerated vesting of all outstanding options.</t>
        </r>
      </text>
    </comment>
  </commentList>
</comments>
</file>

<file path=xl/comments3.xml><?xml version="1.0" encoding="utf-8"?>
<comments xmlns="http://schemas.openxmlformats.org/spreadsheetml/2006/main">
  <authors>
    <author>Wall Street Prep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Grew 2016 EPS by analyst consensus 14.5% EPS LTG rate, per factset.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Grew 2016 by analyst consensus 14.5% LTG rate, per factset.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Grew 2016 by the prior period's growth rate. 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FS research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Wall Street Prep:</t>
        </r>
        <r>
          <rPr>
            <sz val="9"/>
            <color indexed="81"/>
            <rFont val="Tahoma"/>
            <family val="2"/>
          </rPr>
          <t xml:space="preserve">
Grew 2016 by the prior period's growth rate. </t>
        </r>
      </text>
    </comment>
  </commentList>
</comments>
</file>

<file path=xl/sharedStrings.xml><?xml version="1.0" encoding="utf-8"?>
<sst xmlns="http://schemas.openxmlformats.org/spreadsheetml/2006/main" count="308" uniqueCount="233">
  <si>
    <t>Acquirer</t>
  </si>
  <si>
    <t>Target</t>
  </si>
  <si>
    <t>Offer price per share</t>
  </si>
  <si>
    <t>Offer value</t>
  </si>
  <si>
    <t>Current share price</t>
  </si>
  <si>
    <t>% Stock</t>
  </si>
  <si>
    <t>% Cash</t>
  </si>
  <si>
    <t>Acquirer shares issued in transaction</t>
  </si>
  <si>
    <t>Interest rate on new debt</t>
  </si>
  <si>
    <t>Asset write-up</t>
  </si>
  <si>
    <t>Useful life</t>
  </si>
  <si>
    <t>Financing fees</t>
  </si>
  <si>
    <t>Less: Interest expense from new deal debt</t>
  </si>
  <si>
    <t>Less: Incremental D&amp;A expense</t>
  </si>
  <si>
    <t xml:space="preserve">Acquirer new borrowing </t>
  </si>
  <si>
    <t>Annual financing fee amortization</t>
  </si>
  <si>
    <t>Plus: Synergies</t>
  </si>
  <si>
    <t>Pro Forma Shares Outstanding</t>
  </si>
  <si>
    <t>Accretion / Dilution per share</t>
  </si>
  <si>
    <t>Accretion / Dilution %</t>
  </si>
  <si>
    <t>Purchase Price Allocation</t>
  </si>
  <si>
    <t>PP&amp;E</t>
  </si>
  <si>
    <t>Goodwill</t>
  </si>
  <si>
    <t>Name</t>
  </si>
  <si>
    <t>Ticker</t>
  </si>
  <si>
    <t>% Offer premium</t>
  </si>
  <si>
    <t>Sources &amp; Uses of Funds</t>
  </si>
  <si>
    <t>Transaction Assumptions</t>
  </si>
  <si>
    <t>Sources of Funds</t>
  </si>
  <si>
    <t>Uses of Funds</t>
  </si>
  <si>
    <t>Total Uses</t>
  </si>
  <si>
    <t>Total sources</t>
  </si>
  <si>
    <t>Cash to target</t>
  </si>
  <si>
    <t>Stock to target</t>
  </si>
  <si>
    <t>Deal fees (advisory, legal, and accounting)</t>
  </si>
  <si>
    <t>Financing fees (related to acq debt)</t>
  </si>
  <si>
    <t>Deal structure</t>
  </si>
  <si>
    <t>Tax structure</t>
  </si>
  <si>
    <t>Total acquisition financing</t>
  </si>
  <si>
    <t>Incremental amortization expense</t>
  </si>
  <si>
    <t>Incremental depreciation expense</t>
  </si>
  <si>
    <t xml:space="preserve">Book value of target intangible assets </t>
  </si>
  <si>
    <t>Cash for fees</t>
  </si>
  <si>
    <t>Target debt refinanced</t>
  </si>
  <si>
    <t>New borrowing to refinance target debt</t>
  </si>
  <si>
    <t>New borrowing to acquire target</t>
  </si>
  <si>
    <t>Value of stock issued to acquire target</t>
  </si>
  <si>
    <t>Do sources equal uses?</t>
  </si>
  <si>
    <t>Adjustments</t>
  </si>
  <si>
    <t>Pro Forma</t>
  </si>
  <si>
    <t>Cash and equivalents</t>
  </si>
  <si>
    <t>Accounts receivable</t>
  </si>
  <si>
    <t>Other current assets</t>
  </si>
  <si>
    <t>Intangible assets</t>
  </si>
  <si>
    <t>Other assets</t>
  </si>
  <si>
    <t>Total assets</t>
  </si>
  <si>
    <t>Accounts payable</t>
  </si>
  <si>
    <t>Convertible debt</t>
  </si>
  <si>
    <t>Other liabilities</t>
  </si>
  <si>
    <t>Balance check</t>
  </si>
  <si>
    <t>Preferred stock</t>
  </si>
  <si>
    <t xml:space="preserve">Treatment of target debt </t>
  </si>
  <si>
    <t>Debt to be refinanced</t>
  </si>
  <si>
    <t>Diluted shares outstanding (MM)</t>
  </si>
  <si>
    <t>Plus: Intangible asset write ups</t>
  </si>
  <si>
    <t>Target assets - book value</t>
  </si>
  <si>
    <t>Target assets - fair market value</t>
  </si>
  <si>
    <t>Incremental deferred tax liabilities</t>
  </si>
  <si>
    <t>Target liabilities - book value</t>
  </si>
  <si>
    <t>Less: Write off of target goodwill</t>
  </si>
  <si>
    <t>Target liabilities - fair market value</t>
  </si>
  <si>
    <t>Target net book value - fair market value</t>
  </si>
  <si>
    <t>Goodwill created in transaction</t>
  </si>
  <si>
    <t>Tangible assets</t>
  </si>
  <si>
    <t>Total liabilities + shareholder equity</t>
  </si>
  <si>
    <t>Standalone</t>
  </si>
  <si>
    <t>Plus: New deferred tax liabilities created</t>
  </si>
  <si>
    <t>Asset write-ups</t>
  </si>
  <si>
    <t>Deal fees</t>
  </si>
  <si>
    <t>Other assumptions</t>
  </si>
  <si>
    <t>Acquirer tax rate</t>
  </si>
  <si>
    <t>Target tax rate</t>
  </si>
  <si>
    <t>Additional pretax synergies required to breakeven</t>
  </si>
  <si>
    <t>strike price</t>
  </si>
  <si>
    <t>Include?</t>
  </si>
  <si>
    <t>Proceeds</t>
  </si>
  <si>
    <t>Options</t>
  </si>
  <si>
    <t>Tranche 1</t>
  </si>
  <si>
    <t>Tranche 2</t>
  </si>
  <si>
    <t>Tranche 3</t>
  </si>
  <si>
    <t>Tranche 4</t>
  </si>
  <si>
    <t>Tranche 5</t>
  </si>
  <si>
    <t>Tranche 6</t>
  </si>
  <si>
    <t>Fiscal year end</t>
  </si>
  <si>
    <t>Write-Ups and Purchase Price Allocation</t>
  </si>
  <si>
    <t>Offer price</t>
  </si>
  <si>
    <t>% Write-up</t>
  </si>
  <si>
    <t>Transaction financing</t>
  </si>
  <si>
    <t>Less: Financing fee amortization</t>
  </si>
  <si>
    <t>Less: Interest income on cash forgone</t>
  </si>
  <si>
    <t>Total after tax transaction related income/ (expenses)</t>
  </si>
  <si>
    <t>Taxes (assumed at acquirer's rate)</t>
  </si>
  <si>
    <t>Increase</t>
  </si>
  <si>
    <t>(Decrease)</t>
  </si>
  <si>
    <t>Current offer price</t>
  </si>
  <si>
    <t>Current % stock</t>
  </si>
  <si>
    <t>Noncontrolling interests</t>
  </si>
  <si>
    <t>Nominal exchange ratio (offer price/acq share price)</t>
  </si>
  <si>
    <t>Deferred tax assets (current and long term)</t>
  </si>
  <si>
    <t>Less: Write off of target deferred tax assets</t>
  </si>
  <si>
    <t>Less: Write off of target deferred tax liabilities</t>
  </si>
  <si>
    <t>% Cash consideration financed with debt</t>
  </si>
  <si>
    <t>% Cash consideration financed with excess cash</t>
  </si>
  <si>
    <t>Acquirer excess cash used</t>
  </si>
  <si>
    <t>Term of loan</t>
  </si>
  <si>
    <t>Interest earned on cash</t>
  </si>
  <si>
    <t>% of total acquirer cash balance</t>
  </si>
  <si>
    <t>Cash used to acquire target</t>
  </si>
  <si>
    <t>+ Noncontrolling interests</t>
  </si>
  <si>
    <t>+ Preferred stock</t>
  </si>
  <si>
    <t>- Cash &amp; equivalents</t>
  </si>
  <si>
    <t>Total debt</t>
  </si>
  <si>
    <t>Price per share</t>
  </si>
  <si>
    <t>Diluted shares outstanding</t>
  </si>
  <si>
    <t>Credit statistics</t>
  </si>
  <si>
    <t>Accretion Dilution - Year 1</t>
  </si>
  <si>
    <t>Accretion Dilution - Year 2</t>
  </si>
  <si>
    <t>Accretion Dilution - Year 3</t>
  </si>
  <si>
    <t>Relevant assumptions</t>
  </si>
  <si>
    <t>Debt / LTM EBITDA multiple</t>
  </si>
  <si>
    <t>Equity value</t>
  </si>
  <si>
    <t xml:space="preserve"> Contribution $ in MM</t>
  </si>
  <si>
    <t>Net debt</t>
  </si>
  <si>
    <t>M&amp;A Model</t>
  </si>
  <si>
    <t>Shares</t>
  </si>
  <si>
    <t>Pro Forma Balance Sheet</t>
  </si>
  <si>
    <t>Accretion / Dilution Analysis</t>
  </si>
  <si>
    <t>Sensitivity Analysis</t>
  </si>
  <si>
    <t>Calendarization</t>
  </si>
  <si>
    <t>Contribution &amp; Valuation</t>
  </si>
  <si>
    <t>In millions, except per share data</t>
  </si>
  <si>
    <t>Assumed annual pretax cost synergies</t>
  </si>
  <si>
    <t>Deal fees as % of offer value</t>
  </si>
  <si>
    <t>Financing fees as % of acquisition financing</t>
  </si>
  <si>
    <t>Latest filing date</t>
  </si>
  <si>
    <t>Tranche 7</t>
  </si>
  <si>
    <t>Tranche 8</t>
  </si>
  <si>
    <t>Tranche 9</t>
  </si>
  <si>
    <t>Tranche 10</t>
  </si>
  <si>
    <t>Tranche 11</t>
  </si>
  <si>
    <t>Tranche 12</t>
  </si>
  <si>
    <t># outstanding</t>
  </si>
  <si>
    <t># exercisable</t>
  </si>
  <si>
    <t>Book value of target PP&amp;E</t>
  </si>
  <si>
    <t>Plus: PP&amp;E write ups</t>
  </si>
  <si>
    <t>Filing type (10K or 10Q)</t>
  </si>
  <si>
    <t>General information</t>
  </si>
  <si>
    <t>Current date</t>
  </si>
  <si>
    <t>Enterprise value</t>
  </si>
  <si>
    <r>
      <t>Pro forma</t>
    </r>
    <r>
      <rPr>
        <u/>
        <vertAlign val="superscript"/>
        <sz val="11"/>
        <color theme="1"/>
        <rFont val="Calibri"/>
        <family val="2"/>
        <scheme val="minor"/>
      </rPr>
      <t>(1)</t>
    </r>
  </si>
  <si>
    <t>Actual exchange ratio (% stock x offer price/acq share price)</t>
  </si>
  <si>
    <t>- Shares repurchased under treasury stock method</t>
  </si>
  <si>
    <t>+ Additional shares from options</t>
  </si>
  <si>
    <t>AwABTAVMT0NBTAFI/////wFQTAAAAB1DSVEuSk5QUi5JUV9UT1RBTF9ERUJULi4wLkxGUgEAAADndgAAAgAAAAU5OTkuMgEIAAAABQAAAAExAQAAAAoxNjE2ODEwMDcwAwAAAAMxNjACAAAABDQxNzMEAAAAATAHAAAACDcvMy8yMDEzCAAAAAkzLzMxLzIwMTMJAAAAATBtp5yT50XQCFGdfbDqRdAIKkNJUS5FWFRSLklRX01JTk9SSVRZX0lOVEVSRVNUX1RPVEFMLi4wLkxGUgEAAADWbgAAAwAAAAAAbaeck+dF0AhixH2w6kXQCCZDSVEuSk5QUi5JUV9UT1RBTF9DT01NT05fRVFVSVRZLi4wLkxGUgEAAADndgAAAgAAAAY3MDU1LjkBCAAAAAUAAAABMQEAAAAKMTYxNjgxMDA3MAMAAAADMTYwAgAAAAQxMDA2BAAAAAEwBwAAAAg3LzMvMjAxMwgAAAAJMy8zMS8yMDEzCQAAAAEwbaeck+dF0AhRnX2w6kXQCCFDSVEuSk5QUi5JUV9UT1RBTF9ERUJULjIwMDAuMC5MRlIBAAAA53YAAAIAAAAFOTk5LjIBCAAAAAUAAAABMQEAAAAKMTYxNjgxMDA3MAMAAAADMTYwAgAAAAQ0MTczBAAAAAEwBwAAAAg3LzMvMjAxMwgAAAAJMy8zMS8yMDEzCQAAAAEwfs6ck+dF0AjjaHmx6kXQCCJDSVEuSk5QUi5JUV9QUkVGX0VRVUlUWS4yMDAwLjAuTEZSAQAAAOd2AAADAAAAAACP9ZyT50XQCONoebHqRdAIJENJUS5FWFRSLklRX0NBU0hfU1RfSU5WRVNULjIwMDAuLkxGUgEAAADWbgAAAgAAAAcxMTkuOTI4AQgAAAAFAAAAATEBAAA</t>
  </si>
  <si>
    <t>ACjE2MTYyNTUxNTgDAAAAAzE2MAIAAAAEMTAwMgQAAAABMAcAAAAINy8zLzIwMTMIAAAACTMvMzEvMjAxMwkAAAABMH7OnJPnRdAIGEp1sepF0AgbQ0lRLkpOUFIuSVFfVE9UQUxfQ0EuLjAuTEZSAQAAAOd2AAACAAAABDM1NDABCAAAAAUAAAABMQEAAAAKMTYxNjgxMDA3MAMAAAADMTYwAgAAAAQxMDA4BAAAAAEwBwAAAAg3LzMvMjAxMwgAAAAJMy8zMS8yMDEzCQAAAAEwbaeck+dF0AhixH2w6kXQCCFDSVEuRVhUUi5JUV9UT1RBTF9ERUJULjIwMDAuMC5MRlIBAAAA1m4AAAIAAAABMAEIAAAABQAAAAExAQAAAAoxNjE2MjU1MTU4AwAAAAMxNjACAAAABDQxNzMEAAAAATAHAAAACDcvMy8yMDEzCAAAAAkzLzMxLzIwMTMJAAAAATCP9ZyT50XQCAW3ebHqRdAIKUNJUS5KTlBSLklRX1RPVEFMX0NPTU1PTl9FUVVJVFkuMjAwMC4uTEZSAQAAAOd2AAACAAAABjcwNTUuOQEIAAAABQAAAAExAQAAAAoxNjE2ODEwMDcwAwAAAAMxNjACAAAABDEwMDYEAAAAATAHAAAACDcvMy8yMDEzCAAAAAkzLzMxLzIwMTMJAAAAATB+zpyT50XQCAcjdbHqRdAIKUNJUS5FWFRSLklRX1RPVEFMX0NPTU1PTl9FUVVJVFkuMjAwMC4uTEZSAQAAANZuAAACAAAABzE4NC40MjEBCAAAAAUAAAABMQEAAAAKMTYxNjI1NTE1OAMAAAADMTYwAgAAAAQxMDA2BAAAAAEwBwAAAAg3LzMvMjAxMwgAAAAJMy8zMS8yMDEzCQAAAAEwfs6ck+dF0A</t>
  </si>
  <si>
    <t>gYSnWx6kXQCB5DSVEuRVhUUi5JUV9UT1RBTF9DTC4yMDAwLi5MRlIBAAAA1m4AAAIAAAAGODQuNjA0AQgAAAAFAAAAATEBAAAACjE2MTYyNTUxNTgDAAAAAzE2MAIAAAAEMTAwOQQAAAABMAcAAAAINy8zLzIwMTMIAAAACTMvMzEvMjAxMwkAAAABMH7OnJPnRdAIGEp1sepF0AgmQ0lRLkVYVFIuSVFfVE9UQUxfQ09NTU9OX0VRVUlUWS4uMC5MRlIBAAAA1m4AAAIAAAAHMTg0LjQyMQEIAAAABQAAAAExAQAAAAoxNjE2MjU1MTU4AwAAAAMxNjACAAAABDEwMDYEAAAAATAHAAAACDcvMy8yMDEzCAAAAAkzLzMxLzIwMTMJAAAAATBtp5yT50XQCGLEfbDqRdAIKkNJUS5KTlBSLklRX01JTk9SSVRZX0lOVEVSRVNUX1RPVEFMLi4wLkxGUgEAAADndgAAAgAAAAMwLjUBCAAAAAUAAAABMQEAAAAKMTYxNjgxMDA3MAMAAAADMTYwAgAAAAQxMzEyBAAAAAEwBwAAAAg3LzMvMjAxMwgAAAAJMy8zMS8yMDEzCQAAAAEwbaeck+dF0AhRnX2w6kXQCB5DSVEuRVhUUi5JUV9QUkVGX0VRVUlUWS4uMC5MRlIBAAAA1m4AAAMAAAAAAG2nnJPnRdAIYsR9sOpF0AgoQ0lRLkVYVFIuSVFfVE9UQUxfREVCVF9DVVJSRU5ULjIwMDAuLkxGUgEAAADWbgAAAwAAAAAAj/Wck+dF0Aj0j3mx6kXQCBdDSVEuSk5QUi5JUV9OUFBFLi4wLkxGUgEAAADndgAAAgAAAAM4MzkBCAAAAAUAAAABMQEAAAAKMTYxNjgxMDA3MAMAAAADMTYwAgAAAAQxM</t>
  </si>
  <si>
    <t>DA0BAAAAAEwBwAAAAg3LzMvMjAxMwgAAAAJMy8zMS8yMDEzCQAAAAEwS1mck+dF0AhRnX2w6kXQCCRDSVEuSk5QUi5JUV9DQVNIX1NUX0lOVkVTVC4yMDAwLi5MRlIBAAAA53YAAAIAAAAGMjY1Ni44AQgAAAAFAAAAATEBAAAACjE2MTY4MTAwNzADAAAAAzE2MAIAAAAEMTAwMgQAAAABMAcAAAAINy8zLzIwMTMIAAAACTMvMzEvMjAxMwkAAAABMH7OnJPnRdAIByN1sepF0AgbQ0lRLkpOUFIuSVFfVE9UQUxfQ0wuLjAuTEZSAQAAAOd2AAACAAAABjE0MjMuNwEIAAAABQAAAAExAQAAAAoxNjE2ODEwMDcwAwAAAAMxNjACAAAABDEwMDkEAAAAATAHAAAACDcvMy8yMDEzCAAAAAkzLzMxLzIwMTMJAAAAATBtp5yT50XQCFGdfbDqRdAIJUNJUS5KTlBSLklRX0NBU0hfU1RfSU5WRVNULjIwMDAuMC5MRlIBAAAA53YAAAIAAAAGMjY1Ni44AQgAAAAFAAAAATEBAAAACjE2MTY4MTAwNzADAAAAAzE2MAIAAAAEMTAwMgQAAAABMAcAAAAINy8zLzIwMTMIAAAACTMvMzEvMjAxMwkAAAABMH7OnJPnRdAI9I95sepF0AggQ0lRLkpOUFIuSVFfVE9UQUxfREVCVC4yMDAwLi5MRlIBAAAA53YAAAIAAAAFOTk5LjIBCAAAAAUAAAABMQEAAAAKMTYxNjgxMDA3MAMAAAADMTYwAgAAAAQ0MTczBAAAAAEwBwAAAAg3LzMvMjAxMwgAAAAJMy8zMS8yMDEzCQAAAAEwfs6ck+dF0AgHI3Wx6kXQCB9DSVEuSk5QUi5JUV9UT1RBTF9DTC4y</t>
  </si>
  <si>
    <t>MDAwLjAuTEZSAQAAAOd2AAACAAAABjE0MjMuNwEIAAAABQAAAAExAQAAAAoxNjE2ODEwMDcwAwAAAAMxNjACAAAABDEwMDkEAAAAATAHAAAACDcvMy8yMDEzCAAAAAkzLzMxLzIwMTMJAAAAATCP9ZyT50XQCONoebHqRdAIIkNJUS5FWFRSLklRX1BSRUZfRVFVSVRZLjIwMDAuMC5MRlIBAAAA1m4AAAMAAAAAAI/1nJPnRdAI9I95sepF0AgfQ0lRLkVYVFIuSVFfVE9UQUxfQ0EuMjAwMC4wLkxGUgEAAADWbgAAAgAAAAcxODUuMTc2AQgAAAAFAAAAATEBAAAACjE2MTYyNTUxNTgDAAAAAzE2MAIAAAAEMTAwOAQAAAABMAcAAAAINy8zLzIwMTMIAAAACTMvMzEvMjAxMwkAAAABMI/1nJPnRdAIBbd5sepF0AgYQ0lRLkVYVFIuSVFfR1cuMjAwMC4uTEZSAQAAANZuAAADAAAAAAB+zpyT50XQCBhKdbHqRdAIHkNJUS5KTlBSLklRX1BSRUZfRVFVSVRZLi4wLkxGUgEAAADndgAAAwAAAAAAbaeck+dF0AhRnX2w6kXQCCFDSVEuSk5QUi5JUV9QUkVGX0VRVUlUWS4yMDAwLi5MRlIBAAAA53YAAAMAAAAAAH7OnJPnRdAIByN1sepF0AgdQ0lRLkpOUFIuSVFfVE9UQUxfTElBQi4uMC5MRlIBAAAA53YAAAIAAAAEMjc3NAEIAAAABQAAAAExAQAAAAoxNjE2ODEwMDcwAwAAAAMxNjACAAAABDEyNzYEAAAAATAHAAAACDcvMy8yMDEzCAAAAAkzLzMxLzIwMTMJAAAAATBtp5yT50XQCFGdfbDqRdAIJENJUS5FWFRSLklRX1RPVEF</t>
  </si>
  <si>
    <t>MX0RFQlRfQ1VSUkVOVC4uLkxGUgEAAADWbgAAAwAAAAAAbaeck+dF0AhixH2w6kXQCCNDSVEuRVhUUi5JUV9UT1RBTF9BU1NFVFMuMjAwMC4wLkxGUgEAAADWbgAAAgAAAAcyNzguNDMzAQgAAAAFAAAAATEBAAAACjE2MTYyNTUxNTgDAAAAAzE2MAIAAAAEMTAwNwQAAAABMAcAAAAINy8zLzIwMTMIAAAACTMvMzEvMjAxMwkAAAABMI/1nJPnRdAIBbd5sepF0AgeQ0lRLkpOUFIuSVFfT1RIRVJfSU5UQU4uLjAuTEZSAQAAAOd2AAACAAAABTEzMS4yAQgAAAAFAAAAATEBAAAACjE2MTY4MTAwNzADAAAAAzE2MAIAAAAEMTA0MAQAAAABMAcAAAAINy8zLzIwMTMIAAAACTMvMzEvMjAxMwkAAAABMG2nnJPnRdAIUZ19sOpF0AghQ0lRLkpOUFIuSVFfQ0FTSF9TVF9JTlZFU1QuLjAuTEZSAQAAAOd2AAACAAAABjI2NTYuOAEIAAAABQAAAAExAQAAAAoxNjE2ODEwMDcwAwAAAAMxNjACAAAABDEwMDIEAAAAATAHAAAACDcvMy8yMDEzCAAAAAkzLzMxLzIwMTMJAAAAATBtp5yT50XQCFGdfbDqRdAILkNJUS5FWFRSLklRX01JTk9SSVRZX0lOVEVSRVNUX1RPVEFMLjIwMDAuMC5MRlIBAAAA1m4AAAMAAAAAAI/1nJPnRdAIBbd5sepF0AgZQ0lRLkpOUFIuSVFfR1cuMjAwMC4wLkxGUgEAAADndgAAAgAAAAY0MDU3LjgBCAAAAAUAAAABMQEAAAAKMTYxNjgxMDA3MAMAAAADMTYwAgAAAAQxMTcxBAAAAAEwBwAAAAg3LzMvMj</t>
  </si>
  <si>
    <t>AxMwgAAAAJMy8zMS8yMDEzCQAAAAEwfs6ck+dF0AjjaHmx6kXQCChDSVEuSk5QUi5JUV9UT1RBTF9ERUJUX0NVUlJFTlQuMjAwMC4uTEZSAQAAAOd2AAADAAAAAACP9ZyT50XQCONoebHqRdAIIUNJUS5FWFRSLklRX0NBU0hfU1RfSU5WRVNULi4wLkxGUgEAAADWbgAAAgAAAAcxMTkuOTI4AQgAAAAFAAAAATEBAAAACjE2MTYyNTUxNTgDAAAAAzE2MAIAAAAEMTAwMgQAAAABMAcAAAAINy8zLzIwMTMIAAAACTMvMzEvMjAxMwkAAAABMG2nnJPnRdAIYsR9sOpF0AgYQ0lRLkpOUFIuSVFfR1cuMjAwMC4uTEZSAQAAAOd2AAACAAAABjQwNTcuOAEIAAAABQAAAAExAQAAAAoxNjE2ODEwMDcwAwAAAAMxNjACAAAABDExNzEEAAAAATAHAAAACDcvMy8yMDEzCAAAAAkzLzMxLzIwMTMJAAAAATB+zpyT50XQCAcjdbHqRdAIIUNJUS5FWFRSLklRX1RPVEFMX0xJQUIuMjAwMC4wLkxGUgEAAADWbgAAAgAAAAY5NC4wMTIBCAAAAAUAAAABMQEAAAAKMTYxNjI1NTE1OAMAAAADMTYwAgAAAAQxMjc2BAAAAAEwBwAAAAg3LzMvMjAxMwgAAAAJMy8zMS8yMDEzCQAAAAEwj/Wck+dF0AgFt3mx6kXQCCpDSVEuSk5QUi5JUV9UT1RBTF9DT01NT05fRVFVSVRZLjIwMDAuMC5MRlIBAAAA53YAAAIAAAAGNzA1NS45AQgAAAAFAAAAATEBAAAACjE2MTY4MTAwNzADAAAAAzE2MAIAAAAEMTAwNgQAAAABMAcAAAAINy8zLzIwMTMIAAAAC</t>
  </si>
  <si>
    <t>TMvMzEvMjAxMwkAAAABMI/1nJPnRdAI9I95sepF0AghQ0lRLkVYVFIuSVFfUFJFRl9FUVVJVFkuMjAwMC4uTEZSAQAAANZuAAADAAAAAAB+zpyT50XQCBhKdbHqRdAIG0NJUS5FWFRSLklRX05QUEUuMjAwMC4wLkxGUgEAAADWbgAAAgAAAAUxMS4yMgEIAAAABQAAAAExAQAAAAoxNjE2MjU1MTU4AwAAAAMxNjACAAAABDEwMDQEAAAAATAHAAAACDcvMy8yMDEzCAAAAAkzLzMxLzIwMTMJAAAAATCP9ZyT50XQCAW3ebHqRdAIHkNJUS5KTlBSLklRX1RPVEFMX0NBLjIwMDAuLkxGUgEAAADndgAAAgAAAAQzNTQwAQgAAAAFAAAAATEBAAAACjE2MTY4MTAwNzADAAAAAzE2MAIAAAAEMTAwOAQAAAABMAcAAAAINy8zLzIwMTMIAAAACTMvMzEvMjAxMwkAAAABMH7OnJPnRdAIGEp1sepF0AghQ0lRLkpOUFIuSVFfVE9UQUxfTElBQi4yMDAwLjAuTEZSAQAAAOd2AAACAAAABDI3NzQBCAAAAAUAAAABMQEAAAAKMTYxNjgxMDA3MAMAAAADMTYwAgAAAAQxMjc2BAAAAAEwBwAAAAg3LzMvMjAxMwgAAAAJMy8zMS8yMDEzCQAAAAEwj/Wck+dF0Aj0j3mx6kXQCBpDSVEuRVhUUi5JUV9OUFBFLjIwMDAuLkxGUgEAAADWbgAAAgAAAAUxMS4yMgEIAAAABQAAAAExAQAAAAoxNjE2MjU1MTU4AwAAAAMxNjACAAAABDEwMDQEAAAAATAHAAAACDcvMy8yMDEzCAAAAAkzLzMxLzIwMTMJAAAAATB+zpyT50XQCBhKdbHqRdAIIkNJUS5F</t>
  </si>
  <si>
    <t>WFRSLklRX1RPVEFMX0FTU0VUUy4yMDAwLi5MRlIBAAAA1m4AAAIAAAAHMjc4LjQzMwEIAAAABQAAAAExAQAAAAoxNjE2MjU1MTU4AwAAAAMxNjACAAAABDEwMDcEAAAAATAHAAAACDcvMy8yMDEzCAAAAAkzLzMxLzIwMTMJAAAAATB+zpyT50XQCClxdbHqRdAIH0NJUS5FWFRSLklRX1RPVEFMX0FTU0VUUy4uMC5MRlIBAAAA1m4AAAIAAAAHMjc4LjQzMwEIAAAABQAAAAExAQAAAAoxNjE2MjU1MTU4AwAAAAMxNjACAAAABDEwMDcEAAAAATAHAAAACDcvMy8yMDEzCAAAAAkzLzMxLzIwMTMJAAAAATB+zpyT50XQCHPrfbDqRdAIIkNJUS5FWFRSLklRX09USEVSX0lOVEFOLjIwMDAuMC5MRlIBAAAA1m4AAAIAAAAFNC4yNzMBCAAAAAUAAAABMQEAAAAKMTYxNjI1NTE1OAMAAAADMTYwAgAAAAQxMDQwBAAAAAEwBwAAAAg3LzMvMjAxMwgAAAAJMy8zMS8yMDEzCQAAAAEwj/Wck+dF0AgFt3mx6kXQCB5DSVEuRVhUUi5JUV9PVEhFUl9JTlRBTi4uMC5MRlIBAAAA1m4AAAIAAAAFNC4yNzMBCAAAAAUAAAABMQEAAAAKMTYxNjI1NTE1OAMAAAADMTYwAgAAAAQxMDQwBAAAAAEwBwAAAAg3LzMvMjAxMwgAAAAJMy8zMS8yMDEzCQAAAAEwbaeck+dF0AhixH2w6kXQCC5DSVEuSk5QUi5JUV9NSU5PUklUWV9JTlRFUkVTVF9UT1RBTC4yMDAwLjAuTEZSAQAAAOd2AAACAAAAAzAuNQEIAAAABQAAAAExAQAAAAoxNjE2ODEwMDc</t>
  </si>
  <si>
    <t>wAwAAAAMxNjACAAAABDEzMTIEAAAAATAHAAAACDcvMy8yMDEzCAAAAAkzLzMxLzIwMTMJAAAAATCP9ZyT50XQCPSPebHqRdAIGUNJUS5FWFRSLklRX0dXLjIwMDAuMC5MRlIBAAAA1m4AAAMAAAAAAI/1nJPnRdAIBbd5sepF0AghQ0lRLkpOUFIuSVFfT1RIRVJfSU5UQU4uMjAwMC4uTEZSAQAAAOd2AAACAAAABTEzMS4yAQgAAAAFAAAAATEBAAAACjE2MTY4MTAwNzADAAAAAzE2MAIAAAAEMTA0MAQAAAABMAcAAAAINy8zLzIwMTMIAAAACTMvMzEvMjAxMwkAAAABMH7OnJPnRdAIByN1sepF0AgfQ0lRLkpOUFIuSVFfVE9UQUxfQ0EuMjAwMC4wLkxGUgEAAADndgAAAgAAAAQzNTQwAQgAAAAFAAAAATEBAAAACjE2MTY4MTAwNzADAAAAAzE2MAIAAAAEMTAwOAQAAAABMAcAAAAINy8zLzIwMTMIAAAACTMvMzEvMjAxMwkAAAABMI/1nJPnRdAI9I95sepF0AgkQ0lRLkpOUFIuSVFfVE9UQUxfREVCVF9DVVJSRU5ULi4uTEZSAQAAAOd2AAADAAAAAABtp5yT50XQCFGdfbDqRdAIG0NJUS5FWFRSLklRX1RPVEFMX0NBLi4wLkxGUgEAAADWbgAAAgAAAAcxODUuMTc2AQgAAAAFAAAAATEBAAAACjE2MTYyNTUxNTgDAAAAAzE2MAIAAAAEMTAwOAQAAAABMAcAAAAINy8zLzIwMTMIAAAACTMvMzEvMjAxMwkAAAABMG2nnJPnRdAIc+t9sOpF0AgVQ0lRLkpOUFIuSVFfR1cuLjAuTEZSAQAAAOd2AAACAAAABjQwNTcuOAEIAA</t>
  </si>
  <si>
    <t>AABQAAAAExAQAAAAoxNjE2ODEwMDcwAwAAAAMxNjACAAAABDExNzEEAAAAATAHAAAACDcvMy8yMDEzCAAAAAkzLzMxLzIwMTMJAAAAATBtp5yT50XQCFGdfbDqRdAIKkNJUS5FWFRSLklRX1RPVEFMX0NPTU1PTl9FUVVJVFkuMjAwMC4wLkxGUgEAAADWbgAAAgAAAAcxODQuNDIxAQgAAAAFAAAAATEBAAAACjE2MTYyNTUxNTgDAAAAAzE2MAIAAAAEMTAwNgQAAAABMAcAAAAINy8zLzIwMTMIAAAACTMvMzEvMjAxMwkAAAABMI/1nJPnRdAI9I95sepF0AggQ0lRLkVYVFIuSVFfVE9UQUxfREVCVC4yMDAwLi5MRlIBAAAA1m4AAAIAAAABMAEIAAAABQAAAAExAQAAAAoxNjE2MjU1MTU4AwAAAAMxNjACAAAABDQxNzMEAAAAATAHAAAACDcvMy8yMDEzCAAAAAkzLzMxLzIwMTMJAAAAATB+zpyT50XQCBhKdbHqRdAIHkNJUS5FWFRSLklRX1RPVEFMX0NBLjIwMDAuLkxGUgEAAADWbgAAAgAAAAcxODUuMTc2AQgAAAAFAAAAATEBAAAACjE2MTYyNTUxNTgDAAAAAzE2MAIAAAAEMTAwOAQAAAABMAcAAAAINy8zLzIwMTMIAAAACTMvMzEvMjAxMwkAAAABMH7OnJPnRdAIGEp1sepF0AgXQ0lRLkVYVFIuSVFfTlBQRS4uMC5MRlIBAAAA1m4AAAIAAAAFMTEuMjIBCAAAAAUAAAABMQEAAAAKMTYxNjI1NTE1OAMAAAADMTYwAgAAAAQxMDA0BAAAAAEwBwAAAAg3LzMvMjAxMwgAAAAJMy8zMS8yMDEzCQAAAAEwbaeck+dF0Ahix</t>
  </si>
  <si>
    <t>H2w6kXQCBtDSVEuSk5QUi5JUV9OUFBFLjIwMDAuMC5MRlIBAAAA53YAAAIAAAADODM5AQgAAAAFAAAAATEBAAAACjE2MTY4MTAwNzADAAAAAzE2MAIAAAAEMTAwNAQAAAABMAcAAAAINy8zLzIwMTMIAAAACTMvMzEvMjAxMwkAAAABMH7OnJPnRdAI42h5sepF0AgjQ0lRLkpOUFIuSVFfVE9UQUxfQVNTRVRTLjIwMDAuMC5MRlIBAAAA53YAAAIAAAAGOTgzMC40AQgAAAAFAAAAATEBAAAACjE2MTY4MTAwNzADAAAAAzE2MAIAAAAEMTAwNwQAAAABMAcAAAAINy8zLzIwMTMIAAAACTMvMzEvMjAxMwkAAAABMI/1nJPnRdAI9I95sepF0AgVQ0lRLkVYVFIuSVFfR1cuLjAuTEZSAQAAANZuAAADAAAAAABtp5yT50XQCGLEfbDqRdAIG0NJUS5FWFRSLklRX1RPVEFMX0NMLi4wLkxGUgEAAADWbgAAAgAAAAY4NC42MDQBCAAAAAUAAAABMQEAAAAKMTYxNjI1NTE1OAMAAAADMTYwAgAAAAQxMDA5BAAAAAEwBwAAAAg3LzMvMjAxMwgAAAAJMy8zMS8yMDEzCQAAAAEwbaeck+dF0AhixH2w6kXQCB9DSVEuRVhUUi5JUV9UT1RBTF9DTC4yMDAwLjAuTEZSAQAAANZuAAACAAAABjg0LjYwNAEIAAAABQAAAAExAQAAAAoxNjE2MjU1MTU4AwAAAAMxNjACAAAABDEwMDkEAAAAATAHAAAACDcvMy8yMDEzCAAAAAkzLzMxLzIwMTMJAAAAATCP9ZyT50XQCPSPebHqRdAIHUNJUS5FWFRSLklRX1RPVEFMX0RFQlQuLjAuTEZSAQAAANZu</t>
  </si>
  <si>
    <t>AAACAAAAATABCAAAAAUAAAABMQEAAAAKMTYxNjI1NTE1OAMAAAADMTYwAgAAAAQ0MTczBAAAAAEwBwAAAAg3LzMvMjAxMwgAAAAJMy8zMS8yMDEzCQAAAAEwbaeck+dF0AhixH2w6kXQCB5DSVEuSk5QUi5JUV9UT1RBTF9DTC4yMDAwLi5MRlIBAAAA53YAAAIAAAAGMTQyMy43AQgAAAAFAAAAATEBAAAACjE2MTY4MTAwNzADAAAAAzE2MAIAAAAEMTAwOQQAAAABMAcAAAAINy8zLzIwMTMIAAAACTMvMzEvMjAxMwkAAAABMH7OnJPnRdAIByN1sepF0AgfQ0lRLkpOUFIuSVFfVE9UQUxfQVNTRVRTLi4wLkxGUgEAAADndgAAAgAAAAY5ODMwLjQBCAAAAAUAAAABMQEAAAAKMTYxNjgxMDA3MAMAAAADMTYwAgAAAAQxMDA3BAAAAAEwBwAAAAg3LzMvMjAxMwgAAAAJMy8zMS8yMDEzCQAAAAEwbaeck+dF0AhixH2w6kXQCCBDSVEuRVhUUi5JUV9UT1RBTF9MSUFCLjIwMDAuLkxGUgEAAADWbgAAAgAAAAY5NC4wMTIBCAAAAAUAAAABMQEAAAAKMTYxNjI1NTE1OAMAAAADMTYwAgAAAAQxMjc2BAAAAAEwBwAAAAg3LzMvMjAxMwgAAAAJMy8zMS8yMDEzCQAAAAEwfs6ck+dF0AgYSnWx6kXQCC1DSVEuRVhUUi5JUV9NSU5PUklUWV9JTlRFUkVTVF9UT1RBTC4yMDAwLi5MRlIBAAAA1m4AAAMAAAAAAH7OnJPnRdAIGEp1sepF0AghQ0lRLkVYVFIuSVFfT1RIRVJfSU5UQU4uMjAwMC4uTEZSAQAAANZuAAACAAAABTQuMjczAQg</t>
  </si>
  <si>
    <t>AAAAFAAAAATEBAAAACjE2MTYyNTUxNTgDAAAAAzE2MAIAAAAEMTA0MAQAAAABMAcAAAAINy8zLzIwMTMIAAAACTMvMzEvMjAxMwkAAAABMH7OnJPnRdAIGEp1sepF0AgdQ0lRLkVYVFIuSVFfVE9UQUxfTElBQi4uMC5MRlIBAAAA1m4AAAIAAAAGOTQuMDEyAQgAAAAFAAAAATEBAAAACjE2MTYyNTUxNTgDAAAAAzE2MAIAAAAEMTI3NgQAAAABMAcAAAAINy8zLzIwMTMIAAAACTMvMzEvMjAxMwkAAAABMG2nnJPnRdAIYsR9sOpF0AgaQ0lRLkpOUFIuSVFfTlBQRS4yMDAwLi5MRlIBAAAA53YAAAIAAAADODM5AQgAAAAFAAAAATEBAAAACjE2MTY4MTAwNzADAAAAAzE2MAIAAAAEMTAwNAQAAAABMAcAAAAINy8zLzIwMTMIAAAACTMvMzEvMjAxMwkAAAABMH7OnJPnRdAIByN1sepF0AgiQ0lRLkpOUFIuSVFfT1RIRVJfSU5UQU4uMjAwMC4wLkxGUgEAAADndgAAAgAAAAUxMzEuMgEIAAAABQAAAAExAQAAAAoxNjE2ODEwMDcwAwAAAAMxNjACAAAABDEwNDAEAAAAATAHAAAACDcvMy8yMDEzCAAAAAkzLzMxLzIwMTMJAAAAATCP9ZyT50XQCPSPebHqRdAIIkNJUS5KTlBSLklRX1RPVEFMX0FTU0VUUy4yMDAwLi5MRlIBAAAA53YAAAIAAAAGOTgzMC40AQgAAAAFAAAAATEBAAAACjE2MTY4MTAwNzADAAAAAzE2MAIAAAAEMTAwNwQAAAABMAcAAAAINy8zLzIwMTMIAAAACTMvMzEvMjAxMwkAAAABMH7OnJPnRdAIGEp1se</t>
  </si>
  <si>
    <t>pF0AggQ0lRLkpOUFIuSVFfVE9UQUxfTElBQi4yMDAwLi5MRlIBAAAA53YAAAIAAAAEMjc3NAEIAAAABQAAAAExAQAAAAoxNjE2ODEwMDcwAwAAAAMxNjACAAAABDEyNzYEAAAAATAHAAAACDcvMy8yMDEzCAAAAAkzLzMxLzIwMTMJAAAAATB+zpyT50XQCAcjdbHqRdAILUNJUS5KTlBSLklRX01JTk9SSVRZX0lOVEVSRVNUX1RPVEFMLjIwMDAuLkxGUgEAAADndgAAAgAAAAMwLjUBCAAAAAUAAAABMQEAAAAKMTYxNjgxMDA3MAMAAAADMTYwAgAAAAQxMzEyBAAAAAEwBwAAAAg3LzMvMjAxMwgAAAAJMy8zMS8yMDEzCQAAAAEwfs6ck+dF0AgHI3Wx6kXQCCVDSVEuRVhUUi5JUV9DQVNIX1NUX0lOVkVTVC4yMDAwLjAuTEZSAQAAANZuAAACAAAABzExOS45MjgBCAAAAAUAAAABMQEAAAAKMTYxNjI1NTE1OAMAAAADMTYwAgAAAAQxMDAyBAAAAAEwBwAAAAg3LzMvMjAxMwgAAAAJMy8zMS8yMDEzCQAAAAEwj/Wck+dF0Aj0j3mx6kXQCA==</t>
  </si>
  <si>
    <t>Apple</t>
  </si>
  <si>
    <t>Disney</t>
  </si>
  <si>
    <t>+ Additional shares from convertible debt</t>
  </si>
  <si>
    <t>+ Additional shares from convertible stock</t>
  </si>
  <si>
    <t>+ Unvested RSUs</t>
  </si>
  <si>
    <t>10-K</t>
  </si>
  <si>
    <t>10-Q</t>
  </si>
  <si>
    <t>Do not change</t>
  </si>
  <si>
    <t>Basic shares outstanding (most recent filing)</t>
  </si>
  <si>
    <t>Target debt outstanding</t>
  </si>
  <si>
    <t>Acquirer available cash</t>
  </si>
  <si>
    <t>Inventory</t>
  </si>
  <si>
    <t>Accrued expenses &amp; def rev. (current &amp; non-current)</t>
  </si>
  <si>
    <t>Revolver and current debt</t>
  </si>
  <si>
    <t>Long term debt</t>
  </si>
  <si>
    <t>Shareholders' equity</t>
  </si>
  <si>
    <t>Deferred tax liabilities</t>
  </si>
  <si>
    <t>Enterprise value / EBITDA</t>
  </si>
  <si>
    <t>Debt / Equity</t>
  </si>
  <si>
    <t>Equity value (share price x shares out.)</t>
  </si>
  <si>
    <t>Gross Debt / EBITDA</t>
  </si>
  <si>
    <t>Diluted shares outstanding (weighted avg.)</t>
  </si>
  <si>
    <t>Net income</t>
  </si>
  <si>
    <r>
      <t>Transaction related expenses/income</t>
    </r>
    <r>
      <rPr>
        <u/>
        <vertAlign val="superscript"/>
        <sz val="11"/>
        <color theme="1"/>
        <rFont val="Calibri"/>
        <family val="2"/>
        <scheme val="minor"/>
      </rPr>
      <t>(1)</t>
    </r>
  </si>
  <si>
    <r>
      <rPr>
        <vertAlign val="superscript"/>
        <sz val="11"/>
        <color rgb="FF000000"/>
        <rFont val="Calibri"/>
        <family val="2"/>
        <scheme val="minor"/>
      </rPr>
      <t>(1)</t>
    </r>
    <r>
      <rPr>
        <sz val="11"/>
        <color rgb="FF000000"/>
        <rFont val="Calibri"/>
        <family val="2"/>
        <scheme val="minor"/>
      </rPr>
      <t xml:space="preserve"> One-time charges are excluded from both cash and GAAP EPS calculations in this model</t>
    </r>
  </si>
  <si>
    <t>EPS Accounting:</t>
  </si>
  <si>
    <t>Acquirer standalone EPS</t>
  </si>
  <si>
    <t>Last actual FYE</t>
  </si>
  <si>
    <t>% of EPS used from prior period</t>
  </si>
  <si>
    <t>% of EPS used from current period</t>
  </si>
  <si>
    <t>% of EPS used from next period</t>
  </si>
  <si>
    <t>EPS Forecast</t>
  </si>
  <si>
    <t>Net income forecast</t>
  </si>
  <si>
    <t>EPS forecast</t>
  </si>
  <si>
    <t>EBITDA forecast</t>
  </si>
  <si>
    <t>Revenue forecast</t>
  </si>
  <si>
    <r>
      <t xml:space="preserve">Revenue </t>
    </r>
    <r>
      <rPr>
        <i/>
        <sz val="11"/>
        <color indexed="8"/>
        <rFont val="Calibri"/>
        <family val="2"/>
        <scheme val="minor"/>
      </rPr>
      <t>(FY+1)</t>
    </r>
  </si>
  <si>
    <r>
      <t xml:space="preserve">EBITDA </t>
    </r>
    <r>
      <rPr>
        <i/>
        <sz val="11"/>
        <color indexed="8"/>
        <rFont val="Calibri"/>
        <family val="2"/>
        <scheme val="minor"/>
      </rPr>
      <t>(FY+1)</t>
    </r>
  </si>
  <si>
    <r>
      <t xml:space="preserve">Net Income  </t>
    </r>
    <r>
      <rPr>
        <i/>
        <sz val="11"/>
        <color indexed="8"/>
        <rFont val="Calibri"/>
        <family val="2"/>
        <scheme val="minor"/>
      </rPr>
      <t>(FY+1)</t>
    </r>
  </si>
  <si>
    <t>Multiples</t>
  </si>
  <si>
    <t xml:space="preserve"> Contribution % </t>
  </si>
  <si>
    <t>Market value</t>
  </si>
  <si>
    <t>Offer price premium / (discount) to target valuation</t>
  </si>
  <si>
    <t>Pro forma enterprise value</t>
  </si>
  <si>
    <t>Implied target valuation based on:</t>
  </si>
  <si>
    <t xml:space="preserve">Contribution of </t>
  </si>
  <si>
    <t>YR 1 Revenue</t>
  </si>
  <si>
    <t>YR 1 EBITDA</t>
  </si>
  <si>
    <t>YR 1 Net income</t>
  </si>
  <si>
    <t>Pro forma equity value</t>
  </si>
  <si>
    <r>
      <rPr>
        <i/>
        <vertAlign val="superscript"/>
        <sz val="11"/>
        <color theme="1"/>
        <rFont val="Calibri"/>
        <family val="2"/>
        <scheme val="minor"/>
      </rPr>
      <t xml:space="preserve">(1)  </t>
    </r>
    <r>
      <rPr>
        <i/>
        <sz val="11"/>
        <color theme="1"/>
        <rFont val="Calibri"/>
        <family val="2"/>
        <scheme val="minor"/>
      </rPr>
      <t>Pro forma calculations exclude deal related synergies, accounting and financing adjustments</t>
    </r>
  </si>
  <si>
    <t>Summary</t>
  </si>
  <si>
    <t>EBITDA contribution (FY+1)</t>
  </si>
  <si>
    <t>Net income  contribution (FY+1)</t>
  </si>
  <si>
    <t>Revenue contribution (FY+1)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</si>
</sst>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7" formatCode="&quot;$&quot;#,##0.00_);\(&quot;$&quot;#,##0.00\)"/>
    <numFmt numFmtId="164" formatCode="0%_);\(0%\);@_)"/>
    <numFmt numFmtId="165" formatCode="0.0%_);\(0.0%\);@_)"/>
    <numFmt numFmtId="166" formatCode="0\ &quot;years&quot;"/>
    <numFmt numFmtId="167" formatCode="#,##0.0_);\(#,##0.0\);@_)"/>
    <numFmt numFmtId="168" formatCode="&quot;$&quot;#,##0.00_);\(&quot;$&quot;#,##0.00\);@_)"/>
    <numFmt numFmtId="169" formatCode="0.0%"/>
    <numFmt numFmtId="170" formatCode="#,##0_);\(#,##0\);@_)"/>
    <numFmt numFmtId="171" formatCode="#,##0.0_);\(#,##0.0\)"/>
    <numFmt numFmtId="172" formatCode="#,##0.0\x_);\(#,##0.0\x\)"/>
    <numFmt numFmtId="173" formatCode="&quot;$&quot;#,##0.0_);\(&quot;$&quot;#,##0.0\)"/>
    <numFmt numFmtId="174" formatCode="&quot;$&quot;#,##0.0_);\(&quot;$&quot;#,##0.0\);@_)"/>
    <numFmt numFmtId="175" formatCode="#,##0.0_);\(#,##0.0\);\-_);@_)"/>
    <numFmt numFmtId="176" formatCode="m/d/yy;@"/>
    <numFmt numFmtId="177" formatCode="#,##0.00_);\(#,##0.00\);@_)"/>
    <numFmt numFmtId="178" formatCode="0.000\x_);\(0.000\x\);@_)"/>
    <numFmt numFmtId="179" formatCode="0.0\x_);\(0.0\x\);@_)"/>
    <numFmt numFmtId="180" formatCode="#,##0.000_);\(#,##0.000\);\-_);@_)"/>
    <numFmt numFmtId="181" formatCode="#,##0.000_);\(#,##0.000\);@_)"/>
    <numFmt numFmtId="182" formatCode="General\ &quot;years&quot;"/>
    <numFmt numFmtId="183" formatCode="&quot;FY&quot;\ 0"/>
    <numFmt numFmtId="184" formatCode="&quot;FYE&quot;\ mmm\-yy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80008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indexed="17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indexed="23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20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rgb="FF993366"/>
      <name val="Calibri"/>
      <family val="2"/>
      <scheme val="minor"/>
    </font>
    <font>
      <u/>
      <sz val="11"/>
      <color rgb="FF000000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u/>
      <vertAlign val="super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1"/>
      <color rgb="FF008000"/>
      <name val="Calibri"/>
      <family val="2"/>
      <scheme val="minor"/>
    </font>
    <font>
      <sz val="11"/>
      <color rgb="FFFFFFFF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i/>
      <sz val="11"/>
      <color rgb="FF008000"/>
      <name val="Calibri"/>
      <family val="2"/>
      <scheme val="minor"/>
    </font>
    <font>
      <u/>
      <sz val="11"/>
      <color rgb="FF008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12" fillId="0" borderId="0"/>
  </cellStyleXfs>
  <cellXfs count="279">
    <xf numFmtId="0" fontId="0" fillId="0" borderId="0" xfId="0"/>
    <xf numFmtId="0" fontId="1" fillId="0" borderId="0" xfId="0" applyFont="1"/>
    <xf numFmtId="0" fontId="3" fillId="0" borderId="0" xfId="0" applyFont="1"/>
    <xf numFmtId="170" fontId="6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Border="1"/>
    <xf numFmtId="0" fontId="0" fillId="0" borderId="0" xfId="0" applyFont="1" applyBorder="1"/>
    <xf numFmtId="0" fontId="0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0" fillId="0" borderId="0" xfId="0" applyFont="1" applyBorder="1" applyAlignment="1">
      <alignment horizontal="left" indent="1"/>
    </xf>
    <xf numFmtId="0" fontId="15" fillId="0" borderId="0" xfId="0" applyFont="1" applyFill="1"/>
    <xf numFmtId="0" fontId="0" fillId="0" borderId="0" xfId="0" applyFont="1"/>
    <xf numFmtId="0" fontId="1" fillId="0" borderId="0" xfId="0" applyFont="1" applyFill="1" applyBorder="1"/>
    <xf numFmtId="0" fontId="0" fillId="0" borderId="0" xfId="0" applyFont="1" applyFill="1" applyBorder="1"/>
    <xf numFmtId="0" fontId="2" fillId="0" borderId="0" xfId="0" applyFont="1" applyBorder="1" applyAlignment="1">
      <alignment horizontal="justify"/>
    </xf>
    <xf numFmtId="0" fontId="1" fillId="0" borderId="2" xfId="0" applyFont="1" applyFill="1" applyBorder="1"/>
    <xf numFmtId="0" fontId="0" fillId="0" borderId="2" xfId="0" applyFont="1" applyFill="1" applyBorder="1"/>
    <xf numFmtId="0" fontId="15" fillId="0" borderId="0" xfId="0" applyFont="1" applyFill="1" applyBorder="1" applyAlignment="1">
      <alignment horizontal="left" indent="1"/>
    </xf>
    <xf numFmtId="0" fontId="15" fillId="0" borderId="0" xfId="0" applyFont="1" applyFill="1" applyBorder="1"/>
    <xf numFmtId="0" fontId="17" fillId="0" borderId="0" xfId="0" applyFont="1" applyFill="1" applyBorder="1"/>
    <xf numFmtId="0" fontId="4" fillId="0" borderId="0" xfId="0" applyFont="1" applyAlignment="1">
      <alignment horizontal="right"/>
    </xf>
    <xf numFmtId="0" fontId="0" fillId="0" borderId="0" xfId="0" applyFont="1" applyFill="1" applyBorder="1" applyAlignment="1">
      <alignment horizontal="left" indent="1"/>
    </xf>
    <xf numFmtId="0" fontId="18" fillId="0" borderId="0" xfId="0" applyFont="1" applyFill="1" applyBorder="1" applyAlignment="1">
      <alignment horizontal="left" indent="1"/>
    </xf>
    <xf numFmtId="0" fontId="19" fillId="0" borderId="0" xfId="0" applyFont="1" applyFill="1" applyBorder="1" applyAlignment="1">
      <alignment horizontal="right"/>
    </xf>
    <xf numFmtId="168" fontId="4" fillId="0" borderId="0" xfId="0" applyNumberFormat="1" applyFont="1" applyAlignment="1">
      <alignment horizontal="right"/>
    </xf>
    <xf numFmtId="0" fontId="2" fillId="0" borderId="0" xfId="0" applyFont="1" applyAlignment="1">
      <alignment horizontal="left" indent="2"/>
    </xf>
    <xf numFmtId="171" fontId="15" fillId="0" borderId="0" xfId="0" applyNumberFormat="1" applyFont="1" applyFill="1" applyBorder="1" applyAlignment="1">
      <alignment horizontal="right"/>
    </xf>
    <xf numFmtId="0" fontId="21" fillId="0" borderId="0" xfId="0" applyFont="1" applyBorder="1" applyAlignment="1">
      <alignment horizontal="left" indent="1"/>
    </xf>
    <xf numFmtId="167" fontId="5" fillId="0" borderId="0" xfId="0" applyNumberFormat="1" applyFont="1" applyAlignment="1">
      <alignment horizontal="right"/>
    </xf>
    <xf numFmtId="0" fontId="0" fillId="0" borderId="1" xfId="0" applyFont="1" applyBorder="1"/>
    <xf numFmtId="0" fontId="15" fillId="0" borderId="11" xfId="0" applyFont="1" applyFill="1" applyBorder="1"/>
    <xf numFmtId="0" fontId="17" fillId="0" borderId="0" xfId="0" applyFont="1" applyFill="1" applyBorder="1" applyAlignment="1">
      <alignment horizontal="left" indent="1"/>
    </xf>
    <xf numFmtId="0" fontId="0" fillId="0" borderId="7" xfId="0" applyFont="1" applyBorder="1" applyAlignment="1">
      <alignment horizontal="left" indent="1"/>
    </xf>
    <xf numFmtId="0" fontId="17" fillId="0" borderId="13" xfId="0" applyFont="1" applyFill="1" applyBorder="1"/>
    <xf numFmtId="0" fontId="17" fillId="0" borderId="13" xfId="0" applyFont="1" applyFill="1" applyBorder="1" applyAlignment="1">
      <alignment horizontal="centerContinuous"/>
    </xf>
    <xf numFmtId="0" fontId="15" fillId="0" borderId="13" xfId="0" applyFont="1" applyFill="1" applyBorder="1" applyAlignment="1">
      <alignment horizontal="centerContinuous"/>
    </xf>
    <xf numFmtId="0" fontId="0" fillId="0" borderId="13" xfId="0" applyFont="1" applyBorder="1" applyAlignment="1">
      <alignment horizontal="centerContinuous"/>
    </xf>
    <xf numFmtId="0" fontId="17" fillId="0" borderId="13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0" fontId="21" fillId="0" borderId="0" xfId="0" applyFont="1" applyFill="1" applyBorder="1" applyAlignment="1">
      <alignment horizontal="left" indent="1"/>
    </xf>
    <xf numFmtId="171" fontId="15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22" fillId="0" borderId="0" xfId="0" applyFont="1" applyFill="1" applyAlignment="1">
      <alignment horizontal="left"/>
    </xf>
    <xf numFmtId="0" fontId="15" fillId="0" borderId="0" xfId="0" applyFont="1" applyFill="1" applyAlignment="1">
      <alignment horizontal="left" indent="1"/>
    </xf>
    <xf numFmtId="0" fontId="17" fillId="0" borderId="12" xfId="0" applyFont="1" applyFill="1" applyBorder="1" applyAlignment="1">
      <alignment horizontal="left" indent="1"/>
    </xf>
    <xf numFmtId="171" fontId="15" fillId="0" borderId="12" xfId="0" applyNumberFormat="1" applyFont="1" applyFill="1" applyBorder="1" applyAlignment="1">
      <alignment horizontal="center"/>
    </xf>
    <xf numFmtId="0" fontId="22" fillId="0" borderId="0" xfId="0" applyFont="1" applyBorder="1"/>
    <xf numFmtId="167" fontId="0" fillId="0" borderId="0" xfId="0" applyNumberFormat="1" applyFont="1"/>
    <xf numFmtId="0" fontId="15" fillId="0" borderId="0" xfId="0" applyFont="1" applyBorder="1" applyAlignment="1">
      <alignment horizontal="left" indent="1"/>
    </xf>
    <xf numFmtId="0" fontId="17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3" fillId="0" borderId="0" xfId="0" applyFont="1" applyFill="1"/>
    <xf numFmtId="171" fontId="23" fillId="0" borderId="0" xfId="0" applyNumberFormat="1" applyFont="1" applyFill="1"/>
    <xf numFmtId="171" fontId="23" fillId="0" borderId="0" xfId="0" applyNumberFormat="1" applyFont="1" applyFill="1" applyBorder="1" applyAlignment="1">
      <alignment horizontal="right"/>
    </xf>
    <xf numFmtId="0" fontId="23" fillId="0" borderId="0" xfId="0" applyFont="1" applyFill="1" applyBorder="1" applyAlignment="1">
      <alignment horizontal="left" indent="1"/>
    </xf>
    <xf numFmtId="0" fontId="15" fillId="0" borderId="0" xfId="0" applyFont="1" applyBorder="1"/>
    <xf numFmtId="0" fontId="17" fillId="0" borderId="0" xfId="0" applyFont="1" applyBorder="1"/>
    <xf numFmtId="0" fontId="24" fillId="0" borderId="0" xfId="0" applyFont="1"/>
    <xf numFmtId="14" fontId="4" fillId="0" borderId="0" xfId="0" applyNumberFormat="1" applyFont="1" applyBorder="1"/>
    <xf numFmtId="14" fontId="0" fillId="0" borderId="0" xfId="0" applyNumberFormat="1" applyFont="1" applyBorder="1"/>
    <xf numFmtId="168" fontId="4" fillId="0" borderId="0" xfId="0" applyNumberFormat="1" applyFont="1" applyFill="1" applyBorder="1" applyAlignment="1">
      <alignment horizontal="right"/>
    </xf>
    <xf numFmtId="0" fontId="0" fillId="0" borderId="6" xfId="0" applyFont="1" applyBorder="1" applyAlignment="1">
      <alignment horizontal="left" indent="1"/>
    </xf>
    <xf numFmtId="0" fontId="0" fillId="0" borderId="8" xfId="0" applyFont="1" applyBorder="1" applyAlignment="1">
      <alignment horizontal="left" indent="1"/>
    </xf>
    <xf numFmtId="0" fontId="0" fillId="0" borderId="3" xfId="0" applyFont="1" applyBorder="1"/>
    <xf numFmtId="175" fontId="0" fillId="0" borderId="0" xfId="0" applyNumberFormat="1" applyFont="1"/>
    <xf numFmtId="0" fontId="24" fillId="0" borderId="0" xfId="0" applyFont="1" applyAlignment="1">
      <alignment horizontal="left"/>
    </xf>
    <xf numFmtId="0" fontId="27" fillId="0" borderId="0" xfId="0" applyFont="1" applyFill="1" applyBorder="1"/>
    <xf numFmtId="0" fontId="1" fillId="2" borderId="2" xfId="0" applyFont="1" applyFill="1" applyBorder="1"/>
    <xf numFmtId="0" fontId="0" fillId="2" borderId="2" xfId="0" applyFont="1" applyFill="1" applyBorder="1"/>
    <xf numFmtId="0" fontId="0" fillId="2" borderId="2" xfId="0" applyFont="1" applyFill="1" applyBorder="1" applyAlignment="1">
      <alignment horizontal="right"/>
    </xf>
    <xf numFmtId="0" fontId="17" fillId="2" borderId="0" xfId="0" applyFont="1" applyFill="1" applyBorder="1"/>
    <xf numFmtId="0" fontId="0" fillId="2" borderId="0" xfId="0" applyFont="1" applyFill="1" applyBorder="1"/>
    <xf numFmtId="0" fontId="10" fillId="0" borderId="0" xfId="0" applyNumberFormat="1" applyFont="1" applyFill="1" applyBorder="1" applyAlignment="1"/>
    <xf numFmtId="0" fontId="5" fillId="0" borderId="0" xfId="0" applyFont="1" applyBorder="1" applyAlignment="1">
      <alignment horizontal="left" indent="1"/>
    </xf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/>
    </xf>
    <xf numFmtId="176" fontId="0" fillId="0" borderId="0" xfId="0" applyNumberFormat="1" applyFont="1" applyBorder="1"/>
    <xf numFmtId="0" fontId="21" fillId="0" borderId="0" xfId="0" applyFont="1" applyAlignment="1">
      <alignment horizontal="left"/>
    </xf>
    <xf numFmtId="0" fontId="28" fillId="0" borderId="0" xfId="0" applyFont="1" applyBorder="1" applyAlignment="1">
      <alignment horizontal="centerContinuous"/>
    </xf>
    <xf numFmtId="168" fontId="0" fillId="0" borderId="0" xfId="0" applyNumberFormat="1" applyFont="1" applyAlignment="1">
      <alignment horizontal="left"/>
    </xf>
    <xf numFmtId="0" fontId="21" fillId="0" borderId="0" xfId="0" applyFont="1"/>
    <xf numFmtId="169" fontId="0" fillId="0" borderId="0" xfId="0" applyNumberFormat="1" applyFont="1" applyAlignment="1">
      <alignment horizontal="left"/>
    </xf>
    <xf numFmtId="164" fontId="4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 indent="2"/>
    </xf>
    <xf numFmtId="179" fontId="0" fillId="0" borderId="0" xfId="0" applyNumberFormat="1" applyFont="1"/>
    <xf numFmtId="171" fontId="0" fillId="0" borderId="0" xfId="0" applyNumberFormat="1"/>
    <xf numFmtId="0" fontId="24" fillId="0" borderId="0" xfId="0" applyFont="1" applyBorder="1"/>
    <xf numFmtId="0" fontId="0" fillId="0" borderId="0" xfId="0" quotePrefix="1" applyFont="1" applyAlignment="1">
      <alignment horizontal="left" indent="1"/>
    </xf>
    <xf numFmtId="167" fontId="4" fillId="0" borderId="0" xfId="0" applyNumberFormat="1" applyFont="1"/>
    <xf numFmtId="0" fontId="0" fillId="0" borderId="0" xfId="0" applyFont="1" applyAlignment="1">
      <alignment horizontal="left"/>
    </xf>
    <xf numFmtId="178" fontId="0" fillId="0" borderId="0" xfId="0" applyNumberFormat="1" applyFont="1"/>
    <xf numFmtId="0" fontId="1" fillId="0" borderId="2" xfId="0" applyFont="1" applyBorder="1" applyAlignment="1">
      <alignment horizontal="left"/>
    </xf>
    <xf numFmtId="0" fontId="0" fillId="0" borderId="2" xfId="0" applyFont="1" applyBorder="1"/>
    <xf numFmtId="0" fontId="0" fillId="0" borderId="0" xfId="0" applyBorder="1"/>
    <xf numFmtId="0" fontId="10" fillId="0" borderId="0" xfId="0" applyNumberFormat="1" applyFont="1" applyFill="1" applyBorder="1" applyAlignment="1">
      <alignment horizontal="left" indent="1"/>
    </xf>
    <xf numFmtId="167" fontId="5" fillId="0" borderId="0" xfId="0" applyNumberFormat="1" applyFont="1"/>
    <xf numFmtId="0" fontId="0" fillId="0" borderId="1" xfId="0" applyBorder="1"/>
    <xf numFmtId="171" fontId="5" fillId="0" borderId="0" xfId="0" applyNumberFormat="1" applyFont="1"/>
    <xf numFmtId="167" fontId="30" fillId="0" borderId="0" xfId="0" applyNumberFormat="1" applyFont="1"/>
    <xf numFmtId="0" fontId="0" fillId="0" borderId="0" xfId="0" applyFont="1" applyBorder="1" applyAlignment="1">
      <alignment horizontal="left"/>
    </xf>
    <xf numFmtId="0" fontId="0" fillId="0" borderId="0" xfId="0" quotePrefix="1" applyFont="1" applyBorder="1" applyAlignment="1">
      <alignment horizontal="left" indent="1"/>
    </xf>
    <xf numFmtId="0" fontId="21" fillId="0" borderId="0" xfId="0" applyFont="1" applyBorder="1" applyAlignment="1">
      <alignment horizontal="center"/>
    </xf>
    <xf numFmtId="7" fontId="29" fillId="0" borderId="0" xfId="0" applyNumberFormat="1" applyFont="1" applyFill="1" applyBorder="1"/>
    <xf numFmtId="171" fontId="5" fillId="0" borderId="0" xfId="0" applyNumberFormat="1" applyFont="1" applyFill="1" applyBorder="1" applyAlignment="1"/>
    <xf numFmtId="171" fontId="11" fillId="0" borderId="0" xfId="0" applyNumberFormat="1" applyFont="1" applyFill="1" applyBorder="1" applyAlignment="1"/>
    <xf numFmtId="175" fontId="5" fillId="0" borderId="0" xfId="0" applyNumberFormat="1" applyFont="1" applyFill="1" applyBorder="1"/>
    <xf numFmtId="174" fontId="11" fillId="0" borderId="0" xfId="0" applyNumberFormat="1" applyFont="1" applyFill="1" applyBorder="1"/>
    <xf numFmtId="169" fontId="4" fillId="0" borderId="0" xfId="0" applyNumberFormat="1" applyFont="1"/>
    <xf numFmtId="14" fontId="4" fillId="0" borderId="0" xfId="0" applyNumberFormat="1" applyFont="1"/>
    <xf numFmtId="172" fontId="15" fillId="0" borderId="0" xfId="0" applyNumberFormat="1" applyFont="1" applyFill="1" applyBorder="1" applyAlignment="1">
      <alignment horizontal="center"/>
    </xf>
    <xf numFmtId="0" fontId="17" fillId="0" borderId="1" xfId="0" applyFont="1" applyFill="1" applyBorder="1"/>
    <xf numFmtId="0" fontId="15" fillId="0" borderId="1" xfId="0" applyFont="1" applyFill="1" applyBorder="1" applyAlignment="1">
      <alignment horizontal="center"/>
    </xf>
    <xf numFmtId="176" fontId="31" fillId="0" borderId="1" xfId="0" applyNumberFormat="1" applyFont="1" applyFill="1" applyBorder="1" applyAlignment="1">
      <alignment horizontal="center"/>
    </xf>
    <xf numFmtId="176" fontId="32" fillId="0" borderId="1" xfId="0" applyNumberFormat="1" applyFont="1" applyBorder="1"/>
    <xf numFmtId="167" fontId="11" fillId="0" borderId="0" xfId="0" applyNumberFormat="1" applyFont="1" applyFill="1" applyBorder="1"/>
    <xf numFmtId="0" fontId="1" fillId="0" borderId="1" xfId="0" applyFont="1" applyBorder="1" applyAlignment="1">
      <alignment horizontal="centerContinuous"/>
    </xf>
    <xf numFmtId="0" fontId="0" fillId="0" borderId="1" xfId="0" applyFont="1" applyBorder="1" applyAlignment="1">
      <alignment horizontal="centerContinuous"/>
    </xf>
    <xf numFmtId="171" fontId="5" fillId="0" borderId="1" xfId="0" applyNumberFormat="1" applyFont="1" applyFill="1" applyBorder="1" applyAlignment="1"/>
    <xf numFmtId="175" fontId="5" fillId="0" borderId="1" xfId="0" applyNumberFormat="1" applyFont="1" applyFill="1" applyBorder="1"/>
    <xf numFmtId="180" fontId="11" fillId="0" borderId="0" xfId="0" applyNumberFormat="1" applyFont="1" applyFill="1" applyBorder="1"/>
    <xf numFmtId="181" fontId="11" fillId="0" borderId="0" xfId="0" applyNumberFormat="1" applyFont="1" applyFill="1" applyBorder="1"/>
    <xf numFmtId="173" fontId="11" fillId="0" borderId="12" xfId="0" applyNumberFormat="1" applyFont="1" applyFill="1" applyBorder="1" applyAlignment="1"/>
    <xf numFmtId="171" fontId="23" fillId="0" borderId="0" xfId="0" applyNumberFormat="1" applyFont="1" applyFill="1" applyAlignment="1"/>
    <xf numFmtId="174" fontId="17" fillId="0" borderId="10" xfId="0" applyNumberFormat="1" applyFont="1" applyFill="1" applyBorder="1" applyAlignment="1">
      <alignment horizontal="right"/>
    </xf>
    <xf numFmtId="0" fontId="10" fillId="0" borderId="0" xfId="0" quotePrefix="1" applyNumberFormat="1" applyFont="1" applyFill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181" fontId="0" fillId="0" borderId="0" xfId="0" applyNumberFormat="1" applyFont="1"/>
    <xf numFmtId="171" fontId="10" fillId="0" borderId="0" xfId="0" quotePrefix="1" applyNumberFormat="1" applyFont="1" applyFill="1" applyBorder="1" applyAlignment="1">
      <alignment horizontal="left" indent="1"/>
    </xf>
    <xf numFmtId="171" fontId="20" fillId="0" borderId="0" xfId="0" applyNumberFormat="1" applyFont="1" applyFill="1" applyBorder="1" applyAlignment="1"/>
    <xf numFmtId="171" fontId="5" fillId="0" borderId="0" xfId="0" applyNumberFormat="1" applyFont="1" applyFill="1" applyBorder="1" applyAlignment="1">
      <alignment horizontal="right"/>
    </xf>
    <xf numFmtId="168" fontId="5" fillId="0" borderId="0" xfId="0" applyNumberFormat="1" applyFont="1" applyAlignment="1">
      <alignment horizontal="right"/>
    </xf>
    <xf numFmtId="175" fontId="5" fillId="0" borderId="0" xfId="0" applyNumberFormat="1" applyFont="1"/>
    <xf numFmtId="171" fontId="0" fillId="0" borderId="0" xfId="0" applyNumberFormat="1" applyFont="1"/>
    <xf numFmtId="168" fontId="0" fillId="0" borderId="0" xfId="0" applyNumberFormat="1" applyFont="1"/>
    <xf numFmtId="0" fontId="0" fillId="0" borderId="4" xfId="0" applyBorder="1"/>
    <xf numFmtId="0" fontId="0" fillId="0" borderId="9" xfId="0" applyBorder="1"/>
    <xf numFmtId="168" fontId="7" fillId="0" borderId="0" xfId="0" applyNumberFormat="1" applyFont="1" applyFill="1" applyBorder="1"/>
    <xf numFmtId="168" fontId="4" fillId="0" borderId="0" xfId="0" applyNumberFormat="1" applyFont="1" applyFill="1" applyBorder="1"/>
    <xf numFmtId="164" fontId="4" fillId="0" borderId="0" xfId="0" applyNumberFormat="1" applyFont="1" applyFill="1" applyBorder="1"/>
    <xf numFmtId="177" fontId="0" fillId="0" borderId="0" xfId="0" applyNumberFormat="1" applyFont="1" applyFill="1" applyBorder="1"/>
    <xf numFmtId="177" fontId="0" fillId="0" borderId="0" xfId="0" applyNumberFormat="1" applyFont="1" applyFill="1"/>
    <xf numFmtId="0" fontId="28" fillId="0" borderId="0" xfId="0" applyFont="1" applyFill="1" applyBorder="1" applyAlignment="1">
      <alignment horizontal="centerContinuous"/>
    </xf>
    <xf numFmtId="0" fontId="0" fillId="0" borderId="0" xfId="0" applyFont="1" applyFill="1"/>
    <xf numFmtId="0" fontId="0" fillId="0" borderId="0" xfId="0" applyFont="1" applyFill="1" applyBorder="1" applyAlignment="1">
      <alignment horizontal="centerContinuous"/>
    </xf>
    <xf numFmtId="179" fontId="0" fillId="0" borderId="2" xfId="0" applyNumberFormat="1" applyFont="1" applyFill="1" applyBorder="1"/>
    <xf numFmtId="178" fontId="0" fillId="0" borderId="0" xfId="0" applyNumberFormat="1" applyFont="1" applyFill="1"/>
    <xf numFmtId="164" fontId="4" fillId="0" borderId="0" xfId="0" applyNumberFormat="1" applyFont="1" applyFill="1"/>
    <xf numFmtId="0" fontId="15" fillId="0" borderId="0" xfId="0" applyFont="1" applyAlignment="1">
      <alignment horizontal="left" indent="1"/>
    </xf>
    <xf numFmtId="178" fontId="10" fillId="0" borderId="0" xfId="0" applyNumberFormat="1" applyFont="1" applyFill="1" applyBorder="1" applyAlignment="1"/>
    <xf numFmtId="177" fontId="10" fillId="0" borderId="0" xfId="0" applyNumberFormat="1" applyFont="1" applyFill="1" applyBorder="1" applyAlignment="1"/>
    <xf numFmtId="7" fontId="16" fillId="0" borderId="0" xfId="0" applyNumberFormat="1" applyFont="1" applyFill="1" applyBorder="1"/>
    <xf numFmtId="0" fontId="0" fillId="3" borderId="0" xfId="0" applyFont="1" applyFill="1"/>
    <xf numFmtId="37" fontId="0" fillId="0" borderId="0" xfId="0" applyNumberFormat="1"/>
    <xf numFmtId="37" fontId="0" fillId="0" borderId="0" xfId="0" applyNumberFormat="1" applyFont="1"/>
    <xf numFmtId="165" fontId="0" fillId="0" borderId="0" xfId="0" applyNumberFormat="1" applyFont="1"/>
    <xf numFmtId="9" fontId="4" fillId="0" borderId="0" xfId="0" applyNumberFormat="1" applyFont="1"/>
    <xf numFmtId="0" fontId="0" fillId="0" borderId="0" xfId="0" applyAlignment="1">
      <alignment horizontal="right"/>
    </xf>
    <xf numFmtId="9" fontId="4" fillId="0" borderId="0" xfId="0" applyNumberFormat="1" applyFont="1" applyAlignment="1">
      <alignment horizontal="right"/>
    </xf>
    <xf numFmtId="4" fontId="4" fillId="0" borderId="0" xfId="0" applyNumberFormat="1" applyFont="1"/>
    <xf numFmtId="167" fontId="0" fillId="0" borderId="0" xfId="0" applyNumberFormat="1"/>
    <xf numFmtId="9" fontId="5" fillId="0" borderId="0" xfId="0" applyNumberFormat="1" applyFont="1"/>
    <xf numFmtId="10" fontId="4" fillId="0" borderId="0" xfId="0" applyNumberFormat="1" applyFont="1"/>
    <xf numFmtId="37" fontId="5" fillId="0" borderId="0" xfId="0" applyNumberFormat="1" applyFont="1"/>
    <xf numFmtId="171" fontId="0" fillId="0" borderId="1" xfId="0" applyNumberFormat="1" applyBorder="1"/>
    <xf numFmtId="167" fontId="0" fillId="0" borderId="0" xfId="0" applyNumberFormat="1" applyBorder="1"/>
    <xf numFmtId="0" fontId="0" fillId="0" borderId="10" xfId="0" applyBorder="1"/>
    <xf numFmtId="0" fontId="15" fillId="0" borderId="16" xfId="0" applyFont="1" applyFill="1" applyBorder="1"/>
    <xf numFmtId="171" fontId="6" fillId="0" borderId="0" xfId="0" applyNumberFormat="1" applyFont="1" applyFill="1" applyAlignment="1"/>
    <xf numFmtId="167" fontId="11" fillId="0" borderId="12" xfId="0" applyNumberFormat="1" applyFont="1" applyFill="1" applyBorder="1" applyAlignment="1"/>
    <xf numFmtId="167" fontId="4" fillId="0" borderId="0" xfId="0" applyNumberFormat="1" applyFont="1" applyFill="1" applyBorder="1"/>
    <xf numFmtId="37" fontId="4" fillId="0" borderId="0" xfId="0" applyNumberFormat="1" applyFont="1" applyFill="1" applyBorder="1" applyAlignment="1"/>
    <xf numFmtId="167" fontId="4" fillId="0" borderId="0" xfId="0" applyNumberFormat="1" applyFont="1" applyFill="1" applyAlignment="1"/>
    <xf numFmtId="167" fontId="4" fillId="0" borderId="0" xfId="0" applyNumberFormat="1" applyFont="1" applyFill="1" applyBorder="1" applyAlignment="1"/>
    <xf numFmtId="182" fontId="4" fillId="0" borderId="0" xfId="0" applyNumberFormat="1" applyFont="1"/>
    <xf numFmtId="166" fontId="4" fillId="0" borderId="0" xfId="0" applyNumberFormat="1" applyFont="1"/>
    <xf numFmtId="167" fontId="0" fillId="0" borderId="1" xfId="0" applyNumberFormat="1" applyBorder="1"/>
    <xf numFmtId="171" fontId="1" fillId="0" borderId="0" xfId="0" applyNumberFormat="1" applyFont="1" applyBorder="1"/>
    <xf numFmtId="37" fontId="15" fillId="0" borderId="0" xfId="0" applyNumberFormat="1" applyFont="1" applyFill="1" applyBorder="1" applyAlignment="1">
      <alignment horizontal="center"/>
    </xf>
    <xf numFmtId="183" fontId="26" fillId="0" borderId="0" xfId="0" applyNumberFormat="1" applyFont="1" applyFill="1" applyBorder="1" applyAlignment="1"/>
    <xf numFmtId="183" fontId="11" fillId="0" borderId="0" xfId="0" applyNumberFormat="1" applyFont="1" applyFill="1" applyAlignment="1">
      <alignment horizontal="right"/>
    </xf>
    <xf numFmtId="171" fontId="4" fillId="0" borderId="0" xfId="0" applyNumberFormat="1" applyFont="1" applyFill="1" applyBorder="1" applyAlignment="1">
      <alignment horizontal="right"/>
    </xf>
    <xf numFmtId="39" fontId="4" fillId="0" borderId="0" xfId="0" applyNumberFormat="1" applyFont="1" applyFill="1" applyBorder="1" applyAlignment="1">
      <alignment horizontal="right"/>
    </xf>
    <xf numFmtId="0" fontId="0" fillId="0" borderId="7" xfId="0" applyFont="1" applyBorder="1"/>
    <xf numFmtId="172" fontId="2" fillId="0" borderId="18" xfId="0" applyNumberFormat="1" applyFont="1" applyBorder="1" applyAlignment="1">
      <alignment horizontal="center"/>
    </xf>
    <xf numFmtId="171" fontId="5" fillId="0" borderId="19" xfId="0" applyNumberFormat="1" applyFont="1" applyBorder="1"/>
    <xf numFmtId="167" fontId="5" fillId="0" borderId="19" xfId="0" applyNumberFormat="1" applyFont="1" applyBorder="1"/>
    <xf numFmtId="167" fontId="30" fillId="0" borderId="19" xfId="0" applyNumberFormat="1" applyFont="1" applyBorder="1"/>
    <xf numFmtId="0" fontId="0" fillId="0" borderId="19" xfId="0" applyFont="1" applyBorder="1"/>
    <xf numFmtId="171" fontId="0" fillId="0" borderId="19" xfId="0" applyNumberFormat="1" applyFont="1" applyBorder="1"/>
    <xf numFmtId="167" fontId="5" fillId="0" borderId="19" xfId="0" applyNumberFormat="1" applyFont="1" applyBorder="1" applyAlignment="1">
      <alignment horizontal="right"/>
    </xf>
    <xf numFmtId="179" fontId="0" fillId="0" borderId="19" xfId="0" applyNumberFormat="1" applyFont="1" applyBorder="1"/>
    <xf numFmtId="165" fontId="0" fillId="0" borderId="20" xfId="0" applyNumberFormat="1" applyFont="1" applyBorder="1"/>
    <xf numFmtId="167" fontId="0" fillId="0" borderId="19" xfId="0" applyNumberFormat="1" applyFont="1" applyBorder="1"/>
    <xf numFmtId="0" fontId="1" fillId="0" borderId="7" xfId="0" applyFont="1" applyBorder="1" applyAlignment="1">
      <alignment horizontal="left" indent="1"/>
    </xf>
    <xf numFmtId="0" fontId="2" fillId="0" borderId="0" xfId="0" applyFont="1" applyFill="1" applyBorder="1" applyAlignment="1">
      <alignment horizontal="left"/>
    </xf>
    <xf numFmtId="184" fontId="7" fillId="0" borderId="0" xfId="0" applyNumberFormat="1" applyFont="1" applyBorder="1" applyAlignment="1">
      <alignment horizontal="left" indent="1"/>
    </xf>
    <xf numFmtId="168" fontId="39" fillId="0" borderId="0" xfId="0" applyNumberFormat="1" applyFont="1" applyFill="1" applyBorder="1" applyAlignment="1">
      <alignment horizontal="right"/>
    </xf>
    <xf numFmtId="168" fontId="5" fillId="0" borderId="0" xfId="0" applyNumberFormat="1" applyFont="1" applyFill="1" applyBorder="1" applyAlignment="1">
      <alignment horizontal="center"/>
    </xf>
    <xf numFmtId="39" fontId="15" fillId="0" borderId="21" xfId="0" applyNumberFormat="1" applyFont="1" applyFill="1" applyBorder="1" applyAlignment="1">
      <alignment horizontal="center"/>
    </xf>
    <xf numFmtId="39" fontId="15" fillId="0" borderId="19" xfId="0" applyNumberFormat="1" applyFont="1" applyFill="1" applyBorder="1" applyAlignment="1">
      <alignment horizontal="center"/>
    </xf>
    <xf numFmtId="39" fontId="15" fillId="0" borderId="20" xfId="0" applyNumberFormat="1" applyFont="1" applyFill="1" applyBorder="1" applyAlignment="1">
      <alignment horizontal="center"/>
    </xf>
    <xf numFmtId="14" fontId="30" fillId="0" borderId="0" xfId="0" applyNumberFormat="1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176" fontId="4" fillId="0" borderId="2" xfId="0" applyNumberFormat="1" applyFont="1" applyBorder="1" applyAlignment="1">
      <alignment horizontal="centerContinuous"/>
    </xf>
    <xf numFmtId="17" fontId="7" fillId="0" borderId="0" xfId="0" applyNumberFormat="1" applyFont="1" applyBorder="1" applyAlignment="1">
      <alignment horizontal="left" indent="1"/>
    </xf>
    <xf numFmtId="0" fontId="24" fillId="0" borderId="0" xfId="0" applyFont="1" applyFill="1" applyBorder="1"/>
    <xf numFmtId="0" fontId="0" fillId="0" borderId="2" xfId="0" applyFont="1" applyBorder="1" applyAlignment="1">
      <alignment horizontal="centerContinuous"/>
    </xf>
    <xf numFmtId="176" fontId="6" fillId="0" borderId="2" xfId="0" applyNumberFormat="1" applyFont="1" applyBorder="1" applyAlignment="1">
      <alignment horizontal="centerContinuous"/>
    </xf>
    <xf numFmtId="17" fontId="0" fillId="0" borderId="0" xfId="0" applyNumberFormat="1" applyFont="1" applyAlignment="1">
      <alignment horizontal="left" indent="1"/>
    </xf>
    <xf numFmtId="171" fontId="15" fillId="0" borderId="21" xfId="0" applyNumberFormat="1" applyFont="1" applyFill="1" applyBorder="1" applyAlignment="1">
      <alignment horizontal="center"/>
    </xf>
    <xf numFmtId="171" fontId="15" fillId="0" borderId="19" xfId="0" applyNumberFormat="1" applyFont="1" applyFill="1" applyBorder="1" applyAlignment="1">
      <alignment horizontal="center"/>
    </xf>
    <xf numFmtId="171" fontId="15" fillId="0" borderId="20" xfId="0" applyNumberFormat="1" applyFont="1" applyFill="1" applyBorder="1" applyAlignment="1">
      <alignment horizontal="center"/>
    </xf>
    <xf numFmtId="164" fontId="25" fillId="0" borderId="4" xfId="0" applyNumberFormat="1" applyFont="1" applyFill="1" applyBorder="1" applyAlignment="1">
      <alignment horizontal="center"/>
    </xf>
    <xf numFmtId="0" fontId="0" fillId="0" borderId="8" xfId="0" applyFont="1" applyBorder="1"/>
    <xf numFmtId="164" fontId="25" fillId="0" borderId="9" xfId="0" applyNumberFormat="1" applyFont="1" applyFill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17" fontId="5" fillId="0" borderId="0" xfId="0" applyNumberFormat="1" applyFont="1" applyBorder="1" applyAlignment="1">
      <alignment horizontal="left" indent="1"/>
    </xf>
    <xf numFmtId="184" fontId="4" fillId="0" borderId="17" xfId="0" applyNumberFormat="1" applyFont="1" applyFill="1" applyBorder="1" applyAlignment="1">
      <alignment horizontal="left" indent="1"/>
    </xf>
    <xf numFmtId="39" fontId="4" fillId="0" borderId="21" xfId="0" applyNumberFormat="1" applyFont="1" applyFill="1" applyBorder="1" applyAlignment="1">
      <alignment horizontal="right"/>
    </xf>
    <xf numFmtId="39" fontId="4" fillId="0" borderId="19" xfId="0" applyNumberFormat="1" applyFont="1" applyFill="1" applyBorder="1" applyAlignment="1">
      <alignment horizontal="right"/>
    </xf>
    <xf numFmtId="39" fontId="4" fillId="0" borderId="20" xfId="0" applyNumberFormat="1" applyFont="1" applyFill="1" applyBorder="1" applyAlignment="1">
      <alignment horizontal="right"/>
    </xf>
    <xf numFmtId="17" fontId="5" fillId="0" borderId="0" xfId="0" applyNumberFormat="1" applyFont="1" applyFill="1" applyBorder="1" applyAlignment="1">
      <alignment horizontal="left" indent="1"/>
    </xf>
    <xf numFmtId="39" fontId="5" fillId="0" borderId="0" xfId="0" applyNumberFormat="1" applyFont="1" applyFill="1" applyBorder="1" applyAlignment="1">
      <alignment horizontal="right"/>
    </xf>
    <xf numFmtId="14" fontId="30" fillId="0" borderId="0" xfId="0" applyNumberFormat="1" applyFont="1" applyFill="1" applyBorder="1" applyAlignment="1">
      <alignment horizontal="centerContinuous"/>
    </xf>
    <xf numFmtId="171" fontId="4" fillId="0" borderId="21" xfId="0" applyNumberFormat="1" applyFont="1" applyFill="1" applyBorder="1" applyAlignment="1">
      <alignment horizontal="right"/>
    </xf>
    <xf numFmtId="171" fontId="4" fillId="0" borderId="19" xfId="0" applyNumberFormat="1" applyFont="1" applyFill="1" applyBorder="1" applyAlignment="1">
      <alignment horizontal="right"/>
    </xf>
    <xf numFmtId="171" fontId="4" fillId="0" borderId="20" xfId="0" applyNumberFormat="1" applyFont="1" applyFill="1" applyBorder="1" applyAlignment="1">
      <alignment horizontal="right"/>
    </xf>
    <xf numFmtId="0" fontId="0" fillId="0" borderId="10" xfId="0" applyFont="1" applyBorder="1"/>
    <xf numFmtId="0" fontId="41" fillId="0" borderId="0" xfId="0" applyFont="1" applyBorder="1" applyAlignment="1"/>
    <xf numFmtId="171" fontId="16" fillId="0" borderId="0" xfId="0" applyNumberFormat="1" applyFont="1"/>
    <xf numFmtId="168" fontId="5" fillId="0" borderId="0" xfId="0" applyNumberFormat="1" applyFont="1" applyFill="1" applyBorder="1"/>
    <xf numFmtId="164" fontId="5" fillId="0" borderId="0" xfId="0" applyNumberFormat="1" applyFont="1" applyFill="1" applyBorder="1"/>
    <xf numFmtId="177" fontId="0" fillId="0" borderId="7" xfId="0" applyNumberFormat="1" applyFont="1" applyFill="1" applyBorder="1"/>
    <xf numFmtId="177" fontId="0" fillId="0" borderId="6" xfId="0" applyNumberFormat="1" applyFont="1" applyFill="1" applyBorder="1"/>
    <xf numFmtId="177" fontId="0" fillId="0" borderId="3" xfId="0" applyNumberFormat="1" applyFont="1" applyFill="1" applyBorder="1"/>
    <xf numFmtId="177" fontId="0" fillId="0" borderId="8" xfId="0" applyNumberFormat="1" applyFont="1" applyFill="1" applyBorder="1"/>
    <xf numFmtId="177" fontId="0" fillId="0" borderId="1" xfId="0" applyNumberFormat="1" applyFont="1" applyFill="1" applyBorder="1"/>
    <xf numFmtId="177" fontId="0" fillId="0" borderId="5" xfId="0" applyNumberFormat="1" applyFont="1" applyFill="1" applyBorder="1"/>
    <xf numFmtId="177" fontId="0" fillId="0" borderId="4" xfId="0" applyNumberFormat="1" applyFont="1" applyFill="1" applyBorder="1"/>
    <xf numFmtId="177" fontId="0" fillId="0" borderId="9" xfId="0" applyNumberFormat="1" applyFont="1" applyFill="1" applyBorder="1"/>
    <xf numFmtId="175" fontId="38" fillId="0" borderId="0" xfId="0" applyNumberFormat="1" applyFont="1" applyBorder="1"/>
    <xf numFmtId="171" fontId="16" fillId="0" borderId="0" xfId="0" applyNumberFormat="1" applyFont="1" applyFill="1" applyAlignment="1">
      <alignment horizontal="right"/>
    </xf>
    <xf numFmtId="167" fontId="42" fillId="0" borderId="0" xfId="0" applyNumberFormat="1" applyFont="1" applyBorder="1"/>
    <xf numFmtId="0" fontId="16" fillId="0" borderId="0" xfId="0" applyFont="1"/>
    <xf numFmtId="0" fontId="2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1" fillId="0" borderId="1" xfId="0" applyFont="1" applyBorder="1"/>
    <xf numFmtId="0" fontId="2" fillId="0" borderId="0" xfId="0" applyFont="1"/>
    <xf numFmtId="0" fontId="41" fillId="0" borderId="0" xfId="0" applyFont="1" applyBorder="1" applyAlignment="1">
      <alignment horizontal="justify"/>
    </xf>
    <xf numFmtId="175" fontId="16" fillId="3" borderId="0" xfId="0" applyNumberFormat="1" applyFont="1" applyFill="1"/>
    <xf numFmtId="175" fontId="16" fillId="3" borderId="0" xfId="0" applyNumberFormat="1" applyFont="1" applyFill="1" applyBorder="1"/>
    <xf numFmtId="168" fontId="16" fillId="3" borderId="0" xfId="0" applyNumberFormat="1" applyFont="1" applyFill="1" applyBorder="1"/>
    <xf numFmtId="167" fontId="16" fillId="3" borderId="0" xfId="0" applyNumberFormat="1" applyFont="1" applyFill="1" applyBorder="1"/>
    <xf numFmtId="167" fontId="42" fillId="3" borderId="0" xfId="0" applyNumberFormat="1" applyFont="1" applyFill="1"/>
    <xf numFmtId="165" fontId="6" fillId="3" borderId="0" xfId="0" applyNumberFormat="1" applyFont="1" applyFill="1"/>
    <xf numFmtId="164" fontId="6" fillId="3" borderId="0" xfId="0" applyNumberFormat="1" applyFont="1" applyFill="1" applyBorder="1" applyAlignment="1"/>
    <xf numFmtId="165" fontId="6" fillId="3" borderId="0" xfId="0" applyNumberFormat="1" applyFont="1" applyFill="1" applyBorder="1"/>
    <xf numFmtId="179" fontId="5" fillId="3" borderId="0" xfId="0" applyNumberFormat="1" applyFont="1" applyFill="1" applyBorder="1"/>
    <xf numFmtId="179" fontId="5" fillId="3" borderId="0" xfId="0" applyNumberFormat="1" applyFont="1" applyFill="1"/>
    <xf numFmtId="167" fontId="0" fillId="3" borderId="0" xfId="0" applyNumberFormat="1" applyFont="1" applyFill="1"/>
    <xf numFmtId="167" fontId="5" fillId="3" borderId="0" xfId="0" applyNumberFormat="1" applyFont="1" applyFill="1" applyBorder="1"/>
    <xf numFmtId="171" fontId="0" fillId="3" borderId="0" xfId="0" applyNumberFormat="1" applyFont="1" applyFill="1"/>
    <xf numFmtId="167" fontId="5" fillId="3" borderId="0" xfId="0" applyNumberFormat="1" applyFont="1" applyFill="1"/>
    <xf numFmtId="168" fontId="1" fillId="3" borderId="3" xfId="0" applyNumberFormat="1" applyFont="1" applyFill="1" applyBorder="1"/>
    <xf numFmtId="168" fontId="1" fillId="3" borderId="5" xfId="0" applyNumberFormat="1" applyFont="1" applyFill="1" applyBorder="1"/>
    <xf numFmtId="168" fontId="2" fillId="3" borderId="0" xfId="0" applyNumberFormat="1" applyFont="1" applyFill="1" applyBorder="1"/>
    <xf numFmtId="168" fontId="2" fillId="3" borderId="4" xfId="0" applyNumberFormat="1" applyFont="1" applyFill="1" applyBorder="1"/>
    <xf numFmtId="165" fontId="2" fillId="3" borderId="1" xfId="0" applyNumberFormat="1" applyFont="1" applyFill="1" applyBorder="1"/>
    <xf numFmtId="165" fontId="2" fillId="3" borderId="9" xfId="0" applyNumberFormat="1" applyFont="1" applyFill="1" applyBorder="1"/>
    <xf numFmtId="0" fontId="0" fillId="0" borderId="3" xfId="0" applyBorder="1"/>
    <xf numFmtId="0" fontId="0" fillId="0" borderId="5" xfId="0" applyBorder="1"/>
    <xf numFmtId="172" fontId="2" fillId="0" borderId="0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Contribution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Contribution!$C$5</c:f>
              <c:strCache>
                <c:ptCount val="1"/>
                <c:pt idx="0">
                  <c:v>Apple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Contribution!$B$16:$B$19</c:f>
              <c:strCache>
                <c:ptCount val="4"/>
                <c:pt idx="0">
                  <c:v>Revenue (FY+1)</c:v>
                </c:pt>
                <c:pt idx="1">
                  <c:v>EBITDA (FY+1)</c:v>
                </c:pt>
                <c:pt idx="2">
                  <c:v>Net Income  (FY+1)</c:v>
                </c:pt>
                <c:pt idx="3">
                  <c:v>Enterprise value</c:v>
                </c:pt>
              </c:strCache>
            </c:strRef>
          </c:cat>
          <c:val>
            <c:numRef>
              <c:f>Contribution!$C$16:$C$19</c:f>
              <c:numCache>
                <c:formatCode>0.0%_);\(0.0%\);@_)</c:formatCode>
                <c:ptCount val="4"/>
              </c:numCache>
            </c:numRef>
          </c:val>
        </c:ser>
        <c:ser>
          <c:idx val="1"/>
          <c:order val="1"/>
          <c:tx>
            <c:strRef>
              <c:f>Contribution!$D$5</c:f>
              <c:strCache>
                <c:ptCount val="1"/>
                <c:pt idx="0">
                  <c:v>Disney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Contribution!$B$16:$B$19</c:f>
              <c:strCache>
                <c:ptCount val="4"/>
                <c:pt idx="0">
                  <c:v>Revenue (FY+1)</c:v>
                </c:pt>
                <c:pt idx="1">
                  <c:v>EBITDA (FY+1)</c:v>
                </c:pt>
                <c:pt idx="2">
                  <c:v>Net Income  (FY+1)</c:v>
                </c:pt>
                <c:pt idx="3">
                  <c:v>Enterprise value</c:v>
                </c:pt>
              </c:strCache>
            </c:strRef>
          </c:cat>
          <c:val>
            <c:numRef>
              <c:f>Contribution!$D$16:$D$19</c:f>
              <c:numCache>
                <c:formatCode>0.0%_);\(0.0%\);@_)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90718176"/>
        <c:axId val="290716608"/>
      </c:barChart>
      <c:catAx>
        <c:axId val="29071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90716608"/>
        <c:crosses val="autoZero"/>
        <c:auto val="1"/>
        <c:lblAlgn val="ctr"/>
        <c:lblOffset val="100"/>
        <c:noMultiLvlLbl val="0"/>
      </c:catAx>
      <c:valAx>
        <c:axId val="290716608"/>
        <c:scaling>
          <c:orientation val="minMax"/>
          <c:min val="0.5"/>
        </c:scaling>
        <c:delete val="0"/>
        <c:axPos val="b"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2907181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Contribution!$C$5</c:f>
              <c:strCache>
                <c:ptCount val="1"/>
                <c:pt idx="0">
                  <c:v>Apple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Contribution!$B$21:$B$23</c:f>
              <c:strCache>
                <c:ptCount val="3"/>
                <c:pt idx="0">
                  <c:v>Revenue (FY+1)</c:v>
                </c:pt>
                <c:pt idx="1">
                  <c:v>EBITDA (FY+1)</c:v>
                </c:pt>
                <c:pt idx="2">
                  <c:v>Net Income  (FY+1)</c:v>
                </c:pt>
              </c:strCache>
            </c:strRef>
          </c:cat>
          <c:val>
            <c:numRef>
              <c:f>Contribution!$C$21:$C$23</c:f>
              <c:numCache>
                <c:formatCode>0.0\x_);\(0.0\x\);@_)</c:formatCode>
                <c:ptCount val="3"/>
              </c:numCache>
            </c:numRef>
          </c:val>
        </c:ser>
        <c:ser>
          <c:idx val="1"/>
          <c:order val="1"/>
          <c:tx>
            <c:strRef>
              <c:f>Contribution!$D$5</c:f>
              <c:strCache>
                <c:ptCount val="1"/>
                <c:pt idx="0">
                  <c:v>Disney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Contribution!$B$21:$B$23</c:f>
              <c:strCache>
                <c:ptCount val="3"/>
                <c:pt idx="0">
                  <c:v>Revenue (FY+1)</c:v>
                </c:pt>
                <c:pt idx="1">
                  <c:v>EBITDA (FY+1)</c:v>
                </c:pt>
                <c:pt idx="2">
                  <c:v>Net Income  (FY+1)</c:v>
                </c:pt>
              </c:strCache>
            </c:strRef>
          </c:cat>
          <c:val>
            <c:numRef>
              <c:f>Contribution!$D$21:$D$23</c:f>
              <c:numCache>
                <c:formatCode>0.0\x_);\(0.0\x\);@_)</c:formatCode>
                <c:ptCount val="3"/>
              </c:numCache>
            </c:numRef>
          </c:val>
        </c:ser>
        <c:ser>
          <c:idx val="2"/>
          <c:order val="2"/>
          <c:tx>
            <c:strRef>
              <c:f>Contribution!$E$5</c:f>
              <c:strCache>
                <c:ptCount val="1"/>
                <c:pt idx="0">
                  <c:v>Pro forma(1)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Contribution!$B$21:$B$23</c:f>
              <c:strCache>
                <c:ptCount val="3"/>
                <c:pt idx="0">
                  <c:v>Revenue (FY+1)</c:v>
                </c:pt>
                <c:pt idx="1">
                  <c:v>EBITDA (FY+1)</c:v>
                </c:pt>
                <c:pt idx="2">
                  <c:v>Net Income  (FY+1)</c:v>
                </c:pt>
              </c:strCache>
            </c:strRef>
          </c:cat>
          <c:val>
            <c:numRef>
              <c:f>Contribution!$E$21:$E$23</c:f>
              <c:numCache>
                <c:formatCode>0.0\x_);\(0.0\x\);@_)</c:formatCode>
                <c:ptCount val="3"/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0717000"/>
        <c:axId val="290718960"/>
      </c:barChart>
      <c:catAx>
        <c:axId val="29071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0718960"/>
        <c:crosses val="autoZero"/>
        <c:auto val="1"/>
        <c:lblAlgn val="ctr"/>
        <c:lblOffset val="100"/>
        <c:noMultiLvlLbl val="0"/>
      </c:catAx>
      <c:valAx>
        <c:axId val="290718960"/>
        <c:scaling>
          <c:orientation val="minMax"/>
        </c:scaling>
        <c:delete val="0"/>
        <c:axPos val="l"/>
        <c:numFmt formatCode="0.0\x_);\(0.0\x\);@_)" sourceLinked="1"/>
        <c:majorTickMark val="out"/>
        <c:minorTickMark val="none"/>
        <c:tickLblPos val="nextTo"/>
        <c:crossAx val="2907170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Implied target share price based on contribution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Contribution!$B$47:$B$50</c:f>
              <c:strCache>
                <c:ptCount val="4"/>
                <c:pt idx="0">
                  <c:v>Revenue contribution (FY+1)</c:v>
                </c:pt>
                <c:pt idx="1">
                  <c:v>EBITDA contribution (FY+1)</c:v>
                </c:pt>
                <c:pt idx="2">
                  <c:v>Net income  contribution (FY+1)</c:v>
                </c:pt>
                <c:pt idx="3">
                  <c:v>Offer price</c:v>
                </c:pt>
              </c:strCache>
            </c:strRef>
          </c:cat>
          <c:val>
            <c:numRef>
              <c:f>Contribution!$E$47:$E$50</c:f>
              <c:numCache>
                <c:formatCode>"$"#,##0.00_);\("$"#,##0.00\);@_)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714256"/>
        <c:axId val="290717784"/>
      </c:barChart>
      <c:catAx>
        <c:axId val="29071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0717784"/>
        <c:crosses val="autoZero"/>
        <c:auto val="1"/>
        <c:lblAlgn val="ctr"/>
        <c:lblOffset val="100"/>
        <c:noMultiLvlLbl val="0"/>
      </c:catAx>
      <c:valAx>
        <c:axId val="290717784"/>
        <c:scaling>
          <c:orientation val="minMax"/>
        </c:scaling>
        <c:delete val="0"/>
        <c:axPos val="l"/>
        <c:numFmt formatCode="&quot;$&quot;#,##0.00_);\(&quot;$&quot;#,##0.00\);@_)" sourceLinked="1"/>
        <c:majorTickMark val="out"/>
        <c:minorTickMark val="none"/>
        <c:tickLblPos val="nextTo"/>
        <c:crossAx val="290714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65" name="TextBox 64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06" name="TextBox 105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07" name="TextBox 106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08" name="TextBox 107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13" name="TextBox 112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14" name="TextBox 113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16" name="TextBox 115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17" name="TextBox 116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18" name="TextBox 117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22" name="TextBox 121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23" name="TextBox 122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26" name="TextBox 125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33" name="TextBox 132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3</xdr:row>
      <xdr:rowOff>0</xdr:rowOff>
    </xdr:from>
    <xdr:ext cx="184731" cy="264560"/>
    <xdr:sp macro="" textlink="">
      <xdr:nvSpPr>
        <xdr:cNvPr id="134" name="TextBox 133"/>
        <xdr:cNvSpPr txBox="1"/>
      </xdr:nvSpPr>
      <xdr:spPr>
        <a:xfrm>
          <a:off x="66103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4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66103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3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66103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4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66103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3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66103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3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66103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4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66103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4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66103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4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66103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4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66103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4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66103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133350</xdr:colOff>
      <xdr:row>4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66103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3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72199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4</xdr:row>
      <xdr:rowOff>0</xdr:rowOff>
    </xdr:from>
    <xdr:ext cx="184731" cy="264560"/>
    <xdr:sp macro="" textlink="">
      <xdr:nvSpPr>
        <xdr:cNvPr id="147" name="TextBox 146"/>
        <xdr:cNvSpPr txBox="1"/>
      </xdr:nvSpPr>
      <xdr:spPr>
        <a:xfrm>
          <a:off x="72199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3</xdr:row>
      <xdr:rowOff>0</xdr:rowOff>
    </xdr:from>
    <xdr:ext cx="184731" cy="264560"/>
    <xdr:sp macro="" textlink="">
      <xdr:nvSpPr>
        <xdr:cNvPr id="148" name="TextBox 147"/>
        <xdr:cNvSpPr txBox="1"/>
      </xdr:nvSpPr>
      <xdr:spPr>
        <a:xfrm>
          <a:off x="72199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4</xdr:row>
      <xdr:rowOff>0</xdr:rowOff>
    </xdr:from>
    <xdr:ext cx="184731" cy="264560"/>
    <xdr:sp macro="" textlink="">
      <xdr:nvSpPr>
        <xdr:cNvPr id="149" name="TextBox 148"/>
        <xdr:cNvSpPr txBox="1"/>
      </xdr:nvSpPr>
      <xdr:spPr>
        <a:xfrm>
          <a:off x="72199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3</xdr:row>
      <xdr:rowOff>0</xdr:rowOff>
    </xdr:from>
    <xdr:ext cx="184731" cy="264560"/>
    <xdr:sp macro="" textlink="">
      <xdr:nvSpPr>
        <xdr:cNvPr id="150" name="TextBox 149"/>
        <xdr:cNvSpPr txBox="1"/>
      </xdr:nvSpPr>
      <xdr:spPr>
        <a:xfrm>
          <a:off x="72199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3</xdr:row>
      <xdr:rowOff>0</xdr:rowOff>
    </xdr:from>
    <xdr:ext cx="184731" cy="264560"/>
    <xdr:sp macro="" textlink="">
      <xdr:nvSpPr>
        <xdr:cNvPr id="151" name="TextBox 150"/>
        <xdr:cNvSpPr txBox="1"/>
      </xdr:nvSpPr>
      <xdr:spPr>
        <a:xfrm>
          <a:off x="72199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4</xdr:row>
      <xdr:rowOff>0</xdr:rowOff>
    </xdr:from>
    <xdr:ext cx="184731" cy="264560"/>
    <xdr:sp macro="" textlink="">
      <xdr:nvSpPr>
        <xdr:cNvPr id="152" name="TextBox 151"/>
        <xdr:cNvSpPr txBox="1"/>
      </xdr:nvSpPr>
      <xdr:spPr>
        <a:xfrm>
          <a:off x="72199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4</xdr:row>
      <xdr:rowOff>0</xdr:rowOff>
    </xdr:from>
    <xdr:ext cx="184731" cy="264560"/>
    <xdr:sp macro="" textlink="">
      <xdr:nvSpPr>
        <xdr:cNvPr id="153" name="TextBox 152"/>
        <xdr:cNvSpPr txBox="1"/>
      </xdr:nvSpPr>
      <xdr:spPr>
        <a:xfrm>
          <a:off x="72199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4</xdr:row>
      <xdr:rowOff>0</xdr:rowOff>
    </xdr:from>
    <xdr:ext cx="184731" cy="264560"/>
    <xdr:sp macro="" textlink="">
      <xdr:nvSpPr>
        <xdr:cNvPr id="154" name="TextBox 153"/>
        <xdr:cNvSpPr txBox="1"/>
      </xdr:nvSpPr>
      <xdr:spPr>
        <a:xfrm>
          <a:off x="72199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4</xdr:row>
      <xdr:rowOff>0</xdr:rowOff>
    </xdr:from>
    <xdr:ext cx="184731" cy="264560"/>
    <xdr:sp macro="" textlink="">
      <xdr:nvSpPr>
        <xdr:cNvPr id="155" name="TextBox 154"/>
        <xdr:cNvSpPr txBox="1"/>
      </xdr:nvSpPr>
      <xdr:spPr>
        <a:xfrm>
          <a:off x="72199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4</xdr:row>
      <xdr:rowOff>0</xdr:rowOff>
    </xdr:from>
    <xdr:ext cx="184731" cy="264560"/>
    <xdr:sp macro="" textlink="">
      <xdr:nvSpPr>
        <xdr:cNvPr id="156" name="TextBox 155"/>
        <xdr:cNvSpPr txBox="1"/>
      </xdr:nvSpPr>
      <xdr:spPr>
        <a:xfrm>
          <a:off x="72199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133350</xdr:colOff>
      <xdr:row>4</xdr:row>
      <xdr:rowOff>0</xdr:rowOff>
    </xdr:from>
    <xdr:ext cx="184731" cy="264560"/>
    <xdr:sp macro="" textlink="">
      <xdr:nvSpPr>
        <xdr:cNvPr id="157" name="TextBox 156"/>
        <xdr:cNvSpPr txBox="1"/>
      </xdr:nvSpPr>
      <xdr:spPr>
        <a:xfrm>
          <a:off x="72199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3</xdr:row>
      <xdr:rowOff>0</xdr:rowOff>
    </xdr:from>
    <xdr:ext cx="184731" cy="264560"/>
    <xdr:sp macro="" textlink="">
      <xdr:nvSpPr>
        <xdr:cNvPr id="158" name="TextBox 157"/>
        <xdr:cNvSpPr txBox="1"/>
      </xdr:nvSpPr>
      <xdr:spPr>
        <a:xfrm>
          <a:off x="78295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4</xdr:row>
      <xdr:rowOff>0</xdr:rowOff>
    </xdr:from>
    <xdr:ext cx="184731" cy="264560"/>
    <xdr:sp macro="" textlink="">
      <xdr:nvSpPr>
        <xdr:cNvPr id="159" name="TextBox 158"/>
        <xdr:cNvSpPr txBox="1"/>
      </xdr:nvSpPr>
      <xdr:spPr>
        <a:xfrm>
          <a:off x="78295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3</xdr:row>
      <xdr:rowOff>0</xdr:rowOff>
    </xdr:from>
    <xdr:ext cx="184731" cy="264560"/>
    <xdr:sp macro="" textlink="">
      <xdr:nvSpPr>
        <xdr:cNvPr id="160" name="TextBox 159"/>
        <xdr:cNvSpPr txBox="1"/>
      </xdr:nvSpPr>
      <xdr:spPr>
        <a:xfrm>
          <a:off x="78295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4</xdr:row>
      <xdr:rowOff>0</xdr:rowOff>
    </xdr:from>
    <xdr:ext cx="184731" cy="264560"/>
    <xdr:sp macro="" textlink="">
      <xdr:nvSpPr>
        <xdr:cNvPr id="161" name="TextBox 160"/>
        <xdr:cNvSpPr txBox="1"/>
      </xdr:nvSpPr>
      <xdr:spPr>
        <a:xfrm>
          <a:off x="78295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3</xdr:row>
      <xdr:rowOff>0</xdr:rowOff>
    </xdr:from>
    <xdr:ext cx="184731" cy="264560"/>
    <xdr:sp macro="" textlink="">
      <xdr:nvSpPr>
        <xdr:cNvPr id="162" name="TextBox 161"/>
        <xdr:cNvSpPr txBox="1"/>
      </xdr:nvSpPr>
      <xdr:spPr>
        <a:xfrm>
          <a:off x="78295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3</xdr:row>
      <xdr:rowOff>0</xdr:rowOff>
    </xdr:from>
    <xdr:ext cx="184731" cy="264560"/>
    <xdr:sp macro="" textlink="">
      <xdr:nvSpPr>
        <xdr:cNvPr id="163" name="TextBox 162"/>
        <xdr:cNvSpPr txBox="1"/>
      </xdr:nvSpPr>
      <xdr:spPr>
        <a:xfrm>
          <a:off x="78295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4</xdr:row>
      <xdr:rowOff>0</xdr:rowOff>
    </xdr:from>
    <xdr:ext cx="184731" cy="264560"/>
    <xdr:sp macro="" textlink="">
      <xdr:nvSpPr>
        <xdr:cNvPr id="164" name="TextBox 163"/>
        <xdr:cNvSpPr txBox="1"/>
      </xdr:nvSpPr>
      <xdr:spPr>
        <a:xfrm>
          <a:off x="78295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4</xdr:row>
      <xdr:rowOff>0</xdr:rowOff>
    </xdr:from>
    <xdr:ext cx="184731" cy="264560"/>
    <xdr:sp macro="" textlink="">
      <xdr:nvSpPr>
        <xdr:cNvPr id="165" name="TextBox 164"/>
        <xdr:cNvSpPr txBox="1"/>
      </xdr:nvSpPr>
      <xdr:spPr>
        <a:xfrm>
          <a:off x="78295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4</xdr:row>
      <xdr:rowOff>0</xdr:rowOff>
    </xdr:from>
    <xdr:ext cx="184731" cy="264560"/>
    <xdr:sp macro="" textlink="">
      <xdr:nvSpPr>
        <xdr:cNvPr id="166" name="TextBox 165"/>
        <xdr:cNvSpPr txBox="1"/>
      </xdr:nvSpPr>
      <xdr:spPr>
        <a:xfrm>
          <a:off x="78295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4</xdr:row>
      <xdr:rowOff>0</xdr:rowOff>
    </xdr:from>
    <xdr:ext cx="184731" cy="264560"/>
    <xdr:sp macro="" textlink="">
      <xdr:nvSpPr>
        <xdr:cNvPr id="167" name="TextBox 166"/>
        <xdr:cNvSpPr txBox="1"/>
      </xdr:nvSpPr>
      <xdr:spPr>
        <a:xfrm>
          <a:off x="78295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4</xdr:row>
      <xdr:rowOff>0</xdr:rowOff>
    </xdr:from>
    <xdr:ext cx="184731" cy="264560"/>
    <xdr:sp macro="" textlink="">
      <xdr:nvSpPr>
        <xdr:cNvPr id="168" name="TextBox 167"/>
        <xdr:cNvSpPr txBox="1"/>
      </xdr:nvSpPr>
      <xdr:spPr>
        <a:xfrm>
          <a:off x="78295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133350</xdr:colOff>
      <xdr:row>4</xdr:row>
      <xdr:rowOff>0</xdr:rowOff>
    </xdr:from>
    <xdr:ext cx="184731" cy="264560"/>
    <xdr:sp macro="" textlink="">
      <xdr:nvSpPr>
        <xdr:cNvPr id="169" name="TextBox 168"/>
        <xdr:cNvSpPr txBox="1"/>
      </xdr:nvSpPr>
      <xdr:spPr>
        <a:xfrm>
          <a:off x="78295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3</xdr:row>
      <xdr:rowOff>0</xdr:rowOff>
    </xdr:from>
    <xdr:ext cx="184731" cy="264560"/>
    <xdr:sp macro="" textlink="">
      <xdr:nvSpPr>
        <xdr:cNvPr id="170" name="TextBox 169"/>
        <xdr:cNvSpPr txBox="1"/>
      </xdr:nvSpPr>
      <xdr:spPr>
        <a:xfrm>
          <a:off x="84391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4</xdr:row>
      <xdr:rowOff>0</xdr:rowOff>
    </xdr:from>
    <xdr:ext cx="184731" cy="264560"/>
    <xdr:sp macro="" textlink="">
      <xdr:nvSpPr>
        <xdr:cNvPr id="171" name="TextBox 170"/>
        <xdr:cNvSpPr txBox="1"/>
      </xdr:nvSpPr>
      <xdr:spPr>
        <a:xfrm>
          <a:off x="84391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3</xdr:row>
      <xdr:rowOff>0</xdr:rowOff>
    </xdr:from>
    <xdr:ext cx="184731" cy="264560"/>
    <xdr:sp macro="" textlink="">
      <xdr:nvSpPr>
        <xdr:cNvPr id="172" name="TextBox 171"/>
        <xdr:cNvSpPr txBox="1"/>
      </xdr:nvSpPr>
      <xdr:spPr>
        <a:xfrm>
          <a:off x="84391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4</xdr:row>
      <xdr:rowOff>0</xdr:rowOff>
    </xdr:from>
    <xdr:ext cx="184731" cy="264560"/>
    <xdr:sp macro="" textlink="">
      <xdr:nvSpPr>
        <xdr:cNvPr id="173" name="TextBox 172"/>
        <xdr:cNvSpPr txBox="1"/>
      </xdr:nvSpPr>
      <xdr:spPr>
        <a:xfrm>
          <a:off x="84391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3</xdr:row>
      <xdr:rowOff>0</xdr:rowOff>
    </xdr:from>
    <xdr:ext cx="184731" cy="264560"/>
    <xdr:sp macro="" textlink="">
      <xdr:nvSpPr>
        <xdr:cNvPr id="174" name="TextBox 173"/>
        <xdr:cNvSpPr txBox="1"/>
      </xdr:nvSpPr>
      <xdr:spPr>
        <a:xfrm>
          <a:off x="84391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3</xdr:row>
      <xdr:rowOff>0</xdr:rowOff>
    </xdr:from>
    <xdr:ext cx="184731" cy="264560"/>
    <xdr:sp macro="" textlink="">
      <xdr:nvSpPr>
        <xdr:cNvPr id="175" name="TextBox 174"/>
        <xdr:cNvSpPr txBox="1"/>
      </xdr:nvSpPr>
      <xdr:spPr>
        <a:xfrm>
          <a:off x="843915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4</xdr:row>
      <xdr:rowOff>0</xdr:rowOff>
    </xdr:from>
    <xdr:ext cx="184731" cy="264560"/>
    <xdr:sp macro="" textlink="">
      <xdr:nvSpPr>
        <xdr:cNvPr id="176" name="TextBox 175"/>
        <xdr:cNvSpPr txBox="1"/>
      </xdr:nvSpPr>
      <xdr:spPr>
        <a:xfrm>
          <a:off x="84391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4</xdr:row>
      <xdr:rowOff>0</xdr:rowOff>
    </xdr:from>
    <xdr:ext cx="184731" cy="264560"/>
    <xdr:sp macro="" textlink="">
      <xdr:nvSpPr>
        <xdr:cNvPr id="177" name="TextBox 176"/>
        <xdr:cNvSpPr txBox="1"/>
      </xdr:nvSpPr>
      <xdr:spPr>
        <a:xfrm>
          <a:off x="84391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4</xdr:row>
      <xdr:rowOff>0</xdr:rowOff>
    </xdr:from>
    <xdr:ext cx="184731" cy="264560"/>
    <xdr:sp macro="" textlink="">
      <xdr:nvSpPr>
        <xdr:cNvPr id="178" name="TextBox 177"/>
        <xdr:cNvSpPr txBox="1"/>
      </xdr:nvSpPr>
      <xdr:spPr>
        <a:xfrm>
          <a:off x="84391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4</xdr:row>
      <xdr:rowOff>0</xdr:rowOff>
    </xdr:from>
    <xdr:ext cx="184731" cy="264560"/>
    <xdr:sp macro="" textlink="">
      <xdr:nvSpPr>
        <xdr:cNvPr id="179" name="TextBox 178"/>
        <xdr:cNvSpPr txBox="1"/>
      </xdr:nvSpPr>
      <xdr:spPr>
        <a:xfrm>
          <a:off x="84391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4</xdr:row>
      <xdr:rowOff>0</xdr:rowOff>
    </xdr:from>
    <xdr:ext cx="184731" cy="264560"/>
    <xdr:sp macro="" textlink="">
      <xdr:nvSpPr>
        <xdr:cNvPr id="180" name="TextBox 179"/>
        <xdr:cNvSpPr txBox="1"/>
      </xdr:nvSpPr>
      <xdr:spPr>
        <a:xfrm>
          <a:off x="84391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133350</xdr:colOff>
      <xdr:row>4</xdr:row>
      <xdr:rowOff>0</xdr:rowOff>
    </xdr:from>
    <xdr:ext cx="184731" cy="264560"/>
    <xdr:sp macro="" textlink="">
      <xdr:nvSpPr>
        <xdr:cNvPr id="181" name="TextBox 180"/>
        <xdr:cNvSpPr txBox="1"/>
      </xdr:nvSpPr>
      <xdr:spPr>
        <a:xfrm>
          <a:off x="843915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82" name="TextBox 181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83" name="TextBox 182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84" name="TextBox 183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85" name="TextBox 184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86" name="TextBox 185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87" name="TextBox 186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88" name="TextBox 187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89" name="TextBox 188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90" name="TextBox 189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44726</xdr:colOff>
      <xdr:row>4</xdr:row>
      <xdr:rowOff>150534</xdr:rowOff>
    </xdr:from>
    <xdr:to>
      <xdr:col>13</xdr:col>
      <xdr:colOff>258417</xdr:colOff>
      <xdr:row>24</xdr:row>
      <xdr:rowOff>126723</xdr:rowOff>
    </xdr:to>
    <xdr:graphicFrame macro="">
      <xdr:nvGraphicFramePr>
        <xdr:cNvPr id="191" name="Chart 1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325093</xdr:colOff>
      <xdr:row>4</xdr:row>
      <xdr:rowOff>150535</xdr:rowOff>
    </xdr:from>
    <xdr:to>
      <xdr:col>20</xdr:col>
      <xdr:colOff>607529</xdr:colOff>
      <xdr:row>24</xdr:row>
      <xdr:rowOff>136248</xdr:rowOff>
    </xdr:to>
    <xdr:graphicFrame macro="">
      <xdr:nvGraphicFramePr>
        <xdr:cNvPr id="192" name="Chart 1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93" name="TextBox 192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94" name="TextBox 193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95" name="TextBox 194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96" name="TextBox 195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97" name="TextBox 196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198" name="TextBox 197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199" name="TextBox 198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00" name="TextBox 199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01" name="TextBox 200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02" name="TextBox 201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03" name="TextBox 202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04" name="TextBox 203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05" name="TextBox 204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06" name="TextBox 205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07" name="TextBox 206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08" name="TextBox 207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09" name="TextBox 208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10" name="TextBox 209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11" name="TextBox 210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12" name="TextBox 211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13" name="TextBox 212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14" name="TextBox 213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15" name="TextBox 214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16" name="TextBox 215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17" name="TextBox 216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18" name="TextBox 217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19" name="TextBox 218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20" name="TextBox 219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21" name="TextBox 220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22" name="TextBox 221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23" name="TextBox 222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24" name="TextBox 223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25" name="TextBox 224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26" name="TextBox 225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27" name="TextBox 226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28" name="TextBox 227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29" name="TextBox 228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30" name="TextBox 229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31" name="TextBox 230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32" name="TextBox 231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33" name="TextBox 232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34" name="TextBox 233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35" name="TextBox 234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36" name="TextBox 235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37" name="TextBox 236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38" name="TextBox 237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39" name="TextBox 238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40" name="TextBox 239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41" name="TextBox 240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42" name="TextBox 241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43" name="TextBox 242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44" name="TextBox 243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45" name="TextBox 244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46" name="TextBox 245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47" name="TextBox 246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48" name="TextBox 247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49" name="TextBox 248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50" name="TextBox 249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51" name="TextBox 250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52" name="TextBox 251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53" name="TextBox 252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54" name="TextBox 253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55" name="TextBox 254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56" name="TextBox 255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57" name="TextBox 256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58" name="TextBox 257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59" name="TextBox 258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60" name="TextBox 259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61" name="TextBox 260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62" name="TextBox 261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63" name="TextBox 262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64" name="TextBox 263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65" name="TextBox 264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66" name="TextBox 265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67" name="TextBox 266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68" name="TextBox 267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69" name="TextBox 268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70" name="TextBox 269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71" name="TextBox 270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72" name="TextBox 271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73" name="TextBox 272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74" name="TextBox 273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75" name="TextBox 274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76" name="TextBox 275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77" name="TextBox 276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78" name="TextBox 277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79" name="TextBox 278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80" name="TextBox 279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81" name="TextBox 280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184731" cy="264560"/>
    <xdr:sp macro="" textlink="">
      <xdr:nvSpPr>
        <xdr:cNvPr id="282" name="TextBox 281"/>
        <xdr:cNvSpPr txBox="1"/>
      </xdr:nvSpPr>
      <xdr:spPr>
        <a:xfrm>
          <a:off x="6477000" y="71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4</xdr:row>
      <xdr:rowOff>0</xdr:rowOff>
    </xdr:from>
    <xdr:ext cx="184731" cy="264560"/>
    <xdr:sp macro="" textlink="">
      <xdr:nvSpPr>
        <xdr:cNvPr id="283" name="TextBox 282"/>
        <xdr:cNvSpPr txBox="1"/>
      </xdr:nvSpPr>
      <xdr:spPr>
        <a:xfrm>
          <a:off x="6477000" y="904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54252</xdr:colOff>
      <xdr:row>26</xdr:row>
      <xdr:rowOff>83861</xdr:rowOff>
    </xdr:from>
    <xdr:to>
      <xdr:col>21</xdr:col>
      <xdr:colOff>23191</xdr:colOff>
      <xdr:row>44</xdr:row>
      <xdr:rowOff>145774</xdr:rowOff>
    </xdr:to>
    <xdr:graphicFrame macro="">
      <xdr:nvGraphicFramePr>
        <xdr:cNvPr id="284" name="Chart 2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189"/>
  <sheetViews>
    <sheetView tabSelected="1" zoomScaleNormal="100" workbookViewId="0"/>
  </sheetViews>
  <sheetFormatPr defaultRowHeight="15" x14ac:dyDescent="0.25"/>
  <cols>
    <col min="1" max="1" width="1.7109375" style="11" customWidth="1"/>
    <col min="2" max="2" width="56.42578125" style="11" bestFit="1" customWidth="1"/>
    <col min="3" max="3" width="21.42578125" style="11" bestFit="1" customWidth="1"/>
    <col min="4" max="4" width="2.42578125" style="11" customWidth="1"/>
    <col min="5" max="5" width="54.28515625" style="11" customWidth="1"/>
    <col min="6" max="6" width="11.28515625" style="11" customWidth="1"/>
    <col min="7" max="7" width="2.42578125" style="11" customWidth="1"/>
    <col min="8" max="8" width="51.42578125" style="11" bestFit="1" customWidth="1"/>
    <col min="9" max="12" width="11.5703125" style="11" customWidth="1"/>
    <col min="13" max="13" width="11.42578125" style="11" bestFit="1" customWidth="1"/>
    <col min="14" max="14" width="10.42578125" style="11" customWidth="1"/>
    <col min="15" max="16384" width="9.140625" style="11"/>
  </cols>
  <sheetData>
    <row r="1" spans="2:16" ht="8.25" customHeight="1" x14ac:dyDescent="0.25"/>
    <row r="2" spans="2:16" ht="26.25" x14ac:dyDescent="0.4">
      <c r="B2" s="68" t="s">
        <v>133</v>
      </c>
      <c r="C2" s="13"/>
      <c r="D2" s="13"/>
      <c r="E2" s="74"/>
      <c r="F2" s="74"/>
      <c r="G2" s="74"/>
      <c r="H2" s="74"/>
      <c r="I2" s="74"/>
      <c r="J2" s="74"/>
      <c r="K2" s="74"/>
      <c r="L2" s="74"/>
      <c r="M2" s="74"/>
    </row>
    <row r="3" spans="2:16" x14ac:dyDescent="0.25">
      <c r="B3" s="14" t="s">
        <v>140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6" x14ac:dyDescent="0.25">
      <c r="B4" s="14"/>
      <c r="C4" s="6"/>
      <c r="D4" s="6"/>
      <c r="E4" s="6"/>
      <c r="F4" s="6"/>
      <c r="P4" s="11" t="s">
        <v>185</v>
      </c>
    </row>
    <row r="5" spans="2:16" ht="15.75" thickBot="1" x14ac:dyDescent="0.3">
      <c r="B5" s="69" t="s">
        <v>27</v>
      </c>
      <c r="C5" s="70"/>
      <c r="D5" s="6"/>
      <c r="E5" s="69" t="s">
        <v>26</v>
      </c>
      <c r="F5" s="71"/>
      <c r="H5" s="72" t="s">
        <v>135</v>
      </c>
      <c r="I5" s="73"/>
      <c r="J5" s="73"/>
      <c r="K5" s="73"/>
      <c r="L5" s="73"/>
      <c r="M5" s="73"/>
      <c r="P5" s="153" t="s">
        <v>183</v>
      </c>
    </row>
    <row r="6" spans="2:16" x14ac:dyDescent="0.25">
      <c r="B6" s="12"/>
      <c r="C6" s="13"/>
      <c r="D6" s="6"/>
      <c r="E6" s="12"/>
      <c r="F6" s="43"/>
      <c r="H6" s="33"/>
      <c r="I6" s="34" t="s">
        <v>75</v>
      </c>
      <c r="J6" s="35"/>
      <c r="K6" s="36" t="s">
        <v>48</v>
      </c>
      <c r="L6" s="36"/>
      <c r="M6" s="37" t="s">
        <v>49</v>
      </c>
      <c r="P6" s="153" t="s">
        <v>184</v>
      </c>
    </row>
    <row r="7" spans="2:16" x14ac:dyDescent="0.25">
      <c r="B7" s="5" t="s">
        <v>156</v>
      </c>
      <c r="C7"/>
      <c r="D7" s="6"/>
      <c r="E7" s="44" t="s">
        <v>28</v>
      </c>
      <c r="F7"/>
      <c r="H7" s="18"/>
      <c r="I7" s="38" t="s">
        <v>0</v>
      </c>
      <c r="J7" s="38" t="s">
        <v>1</v>
      </c>
      <c r="M7" s="39"/>
    </row>
    <row r="8" spans="2:16" x14ac:dyDescent="0.25">
      <c r="B8" s="9" t="s">
        <v>157</v>
      </c>
      <c r="C8" s="110">
        <v>41890</v>
      </c>
      <c r="D8" s="6"/>
      <c r="E8" s="45" t="s">
        <v>45</v>
      </c>
      <c r="F8"/>
      <c r="H8" s="19"/>
      <c r="I8" s="111"/>
      <c r="J8" s="111"/>
      <c r="K8" s="6"/>
      <c r="L8" s="6"/>
      <c r="M8" s="6"/>
    </row>
    <row r="9" spans="2:16" x14ac:dyDescent="0.25">
      <c r="B9" s="9"/>
      <c r="C9"/>
      <c r="E9" s="45" t="s">
        <v>44</v>
      </c>
      <c r="F9"/>
      <c r="H9" s="112"/>
      <c r="I9" s="114"/>
      <c r="J9" s="114"/>
      <c r="K9" s="113" t="s">
        <v>102</v>
      </c>
      <c r="L9" s="113" t="s">
        <v>103</v>
      </c>
      <c r="M9" s="115"/>
    </row>
    <row r="10" spans="2:16" x14ac:dyDescent="0.25">
      <c r="B10" s="2" t="s">
        <v>0</v>
      </c>
      <c r="C10"/>
      <c r="E10" s="45" t="s">
        <v>117</v>
      </c>
      <c r="F10"/>
      <c r="H10" s="18" t="s">
        <v>50</v>
      </c>
      <c r="I10" s="97"/>
      <c r="J10" s="173"/>
      <c r="K10" s="41"/>
      <c r="L10" s="179"/>
      <c r="M10" s="26"/>
    </row>
    <row r="11" spans="2:16" x14ac:dyDescent="0.25">
      <c r="B11" s="7" t="s">
        <v>23</v>
      </c>
      <c r="C11" s="158" t="s">
        <v>178</v>
      </c>
      <c r="E11" s="45" t="s">
        <v>46</v>
      </c>
      <c r="F11"/>
      <c r="H11" s="10" t="s">
        <v>51</v>
      </c>
      <c r="I11" s="90"/>
      <c r="J11" s="174"/>
      <c r="K11" s="38"/>
      <c r="L11" s="38"/>
      <c r="M11" s="26"/>
    </row>
    <row r="12" spans="2:16" x14ac:dyDescent="0.25">
      <c r="B12" s="7" t="s">
        <v>24</v>
      </c>
      <c r="C12"/>
      <c r="E12" s="45" t="s">
        <v>42</v>
      </c>
      <c r="F12"/>
      <c r="H12" s="10" t="s">
        <v>189</v>
      </c>
      <c r="I12" s="90"/>
      <c r="J12" s="174"/>
      <c r="K12" s="38"/>
      <c r="L12" s="41"/>
      <c r="M12" s="26"/>
    </row>
    <row r="13" spans="2:16" x14ac:dyDescent="0.25">
      <c r="B13" s="7" t="s">
        <v>144</v>
      </c>
      <c r="C13"/>
      <c r="E13" s="31" t="s">
        <v>31</v>
      </c>
      <c r="F13"/>
      <c r="H13" s="10" t="s">
        <v>108</v>
      </c>
      <c r="I13" s="90"/>
      <c r="J13" s="174"/>
      <c r="K13"/>
      <c r="L13" s="161"/>
      <c r="M13" s="26"/>
    </row>
    <row r="14" spans="2:16" x14ac:dyDescent="0.25">
      <c r="B14" s="7" t="s">
        <v>155</v>
      </c>
      <c r="C14"/>
      <c r="E14" s="17"/>
      <c r="F14"/>
      <c r="H14" s="10" t="s">
        <v>52</v>
      </c>
      <c r="I14" s="90"/>
      <c r="J14" s="174"/>
      <c r="K14"/>
      <c r="L14"/>
      <c r="M14" s="26"/>
    </row>
    <row r="15" spans="2:16" x14ac:dyDescent="0.25">
      <c r="B15" s="7" t="s">
        <v>4</v>
      </c>
      <c r="C15" s="24">
        <v>98.76</v>
      </c>
      <c r="E15" s="44" t="s">
        <v>29</v>
      </c>
      <c r="F15"/>
      <c r="H15" s="10" t="s">
        <v>21</v>
      </c>
      <c r="I15" s="90"/>
      <c r="J15" s="174"/>
      <c r="K15" s="87"/>
      <c r="L15"/>
      <c r="M15" s="26"/>
    </row>
    <row r="16" spans="2:16" x14ac:dyDescent="0.25">
      <c r="B16" s="7"/>
      <c r="C16" s="158"/>
      <c r="D16" s="20"/>
      <c r="E16" s="45" t="s">
        <v>33</v>
      </c>
      <c r="F16"/>
      <c r="H16" s="10" t="s">
        <v>53</v>
      </c>
      <c r="I16" s="90"/>
      <c r="J16" s="174"/>
      <c r="K16" s="134"/>
      <c r="L16"/>
      <c r="M16" s="26"/>
    </row>
    <row r="17" spans="1:17" x14ac:dyDescent="0.25">
      <c r="B17" s="5" t="s">
        <v>1</v>
      </c>
      <c r="C17" s="158"/>
      <c r="E17" s="45" t="s">
        <v>32</v>
      </c>
      <c r="F17"/>
      <c r="H17" s="10" t="s">
        <v>22</v>
      </c>
      <c r="I17" s="90"/>
      <c r="J17" s="174"/>
      <c r="K17" s="87"/>
      <c r="L17" s="161"/>
      <c r="M17" s="26"/>
    </row>
    <row r="18" spans="1:17" x14ac:dyDescent="0.25">
      <c r="B18" s="7" t="s">
        <v>23</v>
      </c>
      <c r="C18" s="158" t="s">
        <v>179</v>
      </c>
      <c r="E18" s="45" t="s">
        <v>43</v>
      </c>
      <c r="F18"/>
      <c r="H18" s="10" t="s">
        <v>54</v>
      </c>
      <c r="I18" s="90"/>
      <c r="J18" s="174"/>
      <c r="K18"/>
      <c r="L18"/>
      <c r="M18" s="26"/>
    </row>
    <row r="19" spans="1:17" x14ac:dyDescent="0.25">
      <c r="B19" s="7" t="s">
        <v>24</v>
      </c>
      <c r="C19"/>
      <c r="E19" s="45" t="s">
        <v>34</v>
      </c>
      <c r="F19"/>
      <c r="H19" s="46" t="s">
        <v>55</v>
      </c>
      <c r="I19" s="170"/>
      <c r="J19" s="170"/>
      <c r="K19" s="167"/>
      <c r="L19" s="167"/>
      <c r="M19" s="125"/>
    </row>
    <row r="20" spans="1:17" x14ac:dyDescent="0.25">
      <c r="B20" s="7" t="s">
        <v>144</v>
      </c>
      <c r="C20"/>
      <c r="E20" s="45" t="s">
        <v>35</v>
      </c>
      <c r="F20"/>
      <c r="H20" s="18" t="s">
        <v>56</v>
      </c>
      <c r="I20" s="171"/>
      <c r="J20" s="174"/>
      <c r="K20"/>
      <c r="L20"/>
      <c r="M20" s="26"/>
    </row>
    <row r="21" spans="1:17" x14ac:dyDescent="0.25">
      <c r="B21" s="7" t="s">
        <v>155</v>
      </c>
      <c r="C21"/>
      <c r="E21" s="31" t="s">
        <v>30</v>
      </c>
      <c r="F21"/>
      <c r="H21" s="101" t="s">
        <v>190</v>
      </c>
      <c r="I21" s="90"/>
      <c r="J21" s="174"/>
      <c r="K21"/>
      <c r="L21"/>
      <c r="M21" s="26"/>
    </row>
    <row r="22" spans="1:17" x14ac:dyDescent="0.25">
      <c r="B22" s="7" t="s">
        <v>4</v>
      </c>
      <c r="C22" s="24">
        <v>90.4</v>
      </c>
      <c r="E22" s="56" t="s">
        <v>47</v>
      </c>
      <c r="F22"/>
      <c r="H22" s="10" t="s">
        <v>191</v>
      </c>
      <c r="I22" s="90"/>
      <c r="J22" s="174"/>
      <c r="K22" s="161"/>
      <c r="L22" s="49"/>
      <c r="M22" s="26"/>
    </row>
    <row r="23" spans="1:17" x14ac:dyDescent="0.25">
      <c r="B23" s="25" t="s">
        <v>25</v>
      </c>
      <c r="C23" s="159">
        <v>0.25</v>
      </c>
      <c r="F23"/>
      <c r="H23" s="10" t="s">
        <v>192</v>
      </c>
      <c r="I23" s="90"/>
      <c r="J23" s="174"/>
      <c r="K23" s="161"/>
      <c r="L23" s="49"/>
      <c r="M23" s="26"/>
    </row>
    <row r="24" spans="1:17" ht="15.75" thickBot="1" x14ac:dyDescent="0.3">
      <c r="B24" s="7" t="s">
        <v>2</v>
      </c>
      <c r="C24" s="132"/>
      <c r="E24" s="69" t="s">
        <v>94</v>
      </c>
      <c r="F24" s="69"/>
      <c r="H24" s="10" t="s">
        <v>57</v>
      </c>
      <c r="I24" s="90"/>
      <c r="J24" s="174"/>
      <c r="K24"/>
      <c r="L24" s="49"/>
      <c r="M24" s="26"/>
    </row>
    <row r="25" spans="1:17" x14ac:dyDescent="0.25">
      <c r="B25" s="7" t="s">
        <v>63</v>
      </c>
      <c r="C25" s="134"/>
      <c r="F25"/>
      <c r="H25" s="10" t="s">
        <v>194</v>
      </c>
      <c r="I25" s="90"/>
      <c r="J25" s="174"/>
      <c r="K25" s="87"/>
      <c r="L25" s="87"/>
      <c r="M25" s="26"/>
    </row>
    <row r="26" spans="1:17" x14ac:dyDescent="0.25">
      <c r="B26" s="7" t="s">
        <v>3</v>
      </c>
      <c r="C26" s="134"/>
      <c r="E26" s="5" t="s">
        <v>77</v>
      </c>
      <c r="F26"/>
      <c r="H26" s="10" t="s">
        <v>58</v>
      </c>
      <c r="I26" s="90"/>
      <c r="J26" s="174"/>
      <c r="K26"/>
      <c r="L26"/>
      <c r="M26" s="26"/>
    </row>
    <row r="27" spans="1:17" x14ac:dyDescent="0.25">
      <c r="B27" s="7"/>
      <c r="C27"/>
      <c r="D27" s="6"/>
      <c r="E27" s="27" t="s">
        <v>73</v>
      </c>
      <c r="F27"/>
      <c r="H27" s="10" t="s">
        <v>60</v>
      </c>
      <c r="I27" s="90"/>
      <c r="J27" s="90"/>
      <c r="K27"/>
      <c r="L27"/>
      <c r="M27" s="26"/>
    </row>
    <row r="28" spans="1:17" x14ac:dyDescent="0.25">
      <c r="A28" s="6"/>
      <c r="B28" s="5" t="s">
        <v>36</v>
      </c>
      <c r="C28"/>
      <c r="D28" s="6"/>
      <c r="E28" s="9" t="s">
        <v>153</v>
      </c>
      <c r="F28" s="161"/>
      <c r="H28" s="10" t="s">
        <v>106</v>
      </c>
      <c r="I28" s="90"/>
      <c r="J28" s="174"/>
      <c r="K28"/>
      <c r="L28"/>
      <c r="M28" s="26"/>
      <c r="Q28" s="172"/>
    </row>
    <row r="29" spans="1:17" x14ac:dyDescent="0.25">
      <c r="A29" s="6"/>
      <c r="B29" s="9" t="s">
        <v>5</v>
      </c>
      <c r="C29" s="157">
        <v>0.6</v>
      </c>
      <c r="D29" s="6"/>
      <c r="E29" s="9" t="s">
        <v>96</v>
      </c>
      <c r="F29" s="157">
        <v>0.2</v>
      </c>
      <c r="H29" s="30" t="s">
        <v>193</v>
      </c>
      <c r="I29" s="90"/>
      <c r="J29" s="90"/>
      <c r="K29" s="154"/>
      <c r="L29" s="161"/>
      <c r="M29" s="26"/>
      <c r="Q29" s="172"/>
    </row>
    <row r="30" spans="1:17" x14ac:dyDescent="0.25">
      <c r="A30" s="6"/>
      <c r="B30" s="9" t="s">
        <v>6</v>
      </c>
      <c r="C30" s="162">
        <f>1-C29</f>
        <v>0.4</v>
      </c>
      <c r="E30" s="9" t="s">
        <v>9</v>
      </c>
      <c r="F30" s="134"/>
      <c r="H30" s="46" t="s">
        <v>74</v>
      </c>
      <c r="I30" s="123"/>
      <c r="J30" s="123"/>
      <c r="K30" s="47"/>
      <c r="L30" s="168"/>
      <c r="M30" s="125"/>
      <c r="Q30" s="172"/>
    </row>
    <row r="31" spans="1:17" x14ac:dyDescent="0.25">
      <c r="B31" s="9" t="s">
        <v>37</v>
      </c>
      <c r="C31"/>
      <c r="E31" s="9" t="s">
        <v>10</v>
      </c>
      <c r="F31" s="175">
        <v>20</v>
      </c>
      <c r="H31" s="53" t="s">
        <v>59</v>
      </c>
      <c r="I31" s="169"/>
      <c r="J31" s="124"/>
      <c r="K31" s="54"/>
      <c r="L31" s="54"/>
      <c r="M31" s="55"/>
      <c r="Q31" s="172"/>
    </row>
    <row r="32" spans="1:17" ht="15.75" thickBot="1" x14ac:dyDescent="0.3">
      <c r="B32" s="7" t="s">
        <v>7</v>
      </c>
      <c r="C32"/>
      <c r="E32" s="9" t="s">
        <v>40</v>
      </c>
      <c r="F32" s="134"/>
      <c r="H32" s="53"/>
      <c r="I32"/>
      <c r="J32" s="95"/>
      <c r="K32"/>
      <c r="L32"/>
      <c r="M32"/>
    </row>
    <row r="33" spans="2:18" x14ac:dyDescent="0.25">
      <c r="B33" s="4" t="s">
        <v>107</v>
      </c>
      <c r="C33"/>
      <c r="E33" s="21" t="s">
        <v>67</v>
      </c>
      <c r="F33" s="134"/>
      <c r="H33" s="88" t="s">
        <v>124</v>
      </c>
      <c r="I33" s="185"/>
      <c r="J33" s="278"/>
      <c r="K33"/>
      <c r="L33"/>
      <c r="M33" s="185"/>
    </row>
    <row r="34" spans="2:18" x14ac:dyDescent="0.25">
      <c r="B34" s="4" t="s">
        <v>160</v>
      </c>
      <c r="C34"/>
      <c r="F34"/>
      <c r="H34" s="149" t="s">
        <v>121</v>
      </c>
      <c r="I34" s="186"/>
      <c r="J34" s="99"/>
      <c r="K34"/>
      <c r="L34"/>
      <c r="M34" s="186"/>
    </row>
    <row r="35" spans="2:18" x14ac:dyDescent="0.25">
      <c r="C35"/>
      <c r="E35" s="40" t="s">
        <v>53</v>
      </c>
      <c r="F35"/>
      <c r="H35" s="89" t="s">
        <v>118</v>
      </c>
      <c r="I35" s="187"/>
      <c r="J35" s="97"/>
      <c r="K35"/>
      <c r="L35"/>
      <c r="M35" s="187"/>
    </row>
    <row r="36" spans="2:18" x14ac:dyDescent="0.25">
      <c r="B36" s="42" t="s">
        <v>79</v>
      </c>
      <c r="C36"/>
      <c r="E36" s="9" t="s">
        <v>41</v>
      </c>
      <c r="F36" s="97"/>
      <c r="H36" s="89" t="s">
        <v>119</v>
      </c>
      <c r="I36" s="187"/>
      <c r="J36" s="97"/>
      <c r="K36"/>
      <c r="L36"/>
      <c r="M36" s="187"/>
    </row>
    <row r="37" spans="2:18" x14ac:dyDescent="0.25">
      <c r="B37" s="9" t="s">
        <v>142</v>
      </c>
      <c r="C37" s="163">
        <v>5.0000000000000001E-3</v>
      </c>
      <c r="E37" s="9" t="s">
        <v>96</v>
      </c>
      <c r="F37" s="109">
        <v>1.5</v>
      </c>
      <c r="H37" s="89" t="s">
        <v>120</v>
      </c>
      <c r="I37" s="188"/>
      <c r="J37" s="100"/>
      <c r="K37"/>
      <c r="L37"/>
      <c r="M37" s="188"/>
    </row>
    <row r="38" spans="2:18" x14ac:dyDescent="0.25">
      <c r="B38" s="9" t="s">
        <v>78</v>
      </c>
      <c r="C38" s="134">
        <f>C37*C26</f>
        <v>0</v>
      </c>
      <c r="E38" s="9" t="s">
        <v>9</v>
      </c>
      <c r="F38" s="164"/>
      <c r="H38" s="7" t="s">
        <v>132</v>
      </c>
      <c r="I38" s="186"/>
      <c r="J38" s="99"/>
      <c r="K38"/>
      <c r="L38"/>
      <c r="M38" s="186"/>
    </row>
    <row r="39" spans="2:18" x14ac:dyDescent="0.25">
      <c r="B39" s="9" t="s">
        <v>141</v>
      </c>
      <c r="C39" s="90">
        <v>100</v>
      </c>
      <c r="E39" s="9" t="s">
        <v>10</v>
      </c>
      <c r="F39" s="176">
        <v>15</v>
      </c>
      <c r="I39" s="189"/>
      <c r="M39" s="189"/>
    </row>
    <row r="40" spans="2:18" x14ac:dyDescent="0.25">
      <c r="B40" s="9" t="str">
        <f>C11&amp;" calendar year ending "&amp;YEAR(C8)&amp;" EBITDA"</f>
        <v>Apple calendar year ending 2014 EBITDA</v>
      </c>
      <c r="C40"/>
      <c r="E40" s="9" t="s">
        <v>39</v>
      </c>
      <c r="F40"/>
      <c r="H40" s="149" t="s">
        <v>197</v>
      </c>
      <c r="I40" s="190"/>
      <c r="J40" s="134"/>
      <c r="K40"/>
      <c r="L40"/>
      <c r="M40" s="190"/>
    </row>
    <row r="41" spans="2:18" s="6" customFormat="1" x14ac:dyDescent="0.25">
      <c r="B41" s="9" t="str">
        <f>C18&amp;" calendar year ending "&amp;YEAR(C8)&amp;" EBITDA"</f>
        <v>Disney calendar year ending 2014 EBITDA</v>
      </c>
      <c r="C41"/>
      <c r="D41" s="11"/>
      <c r="E41" s="21" t="s">
        <v>67</v>
      </c>
      <c r="F41" s="134"/>
      <c r="H41" s="149" t="s">
        <v>158</v>
      </c>
      <c r="I41" s="190"/>
      <c r="J41" s="134"/>
      <c r="K41"/>
      <c r="L41"/>
      <c r="M41" s="190"/>
      <c r="N41" s="11"/>
      <c r="O41" s="11"/>
      <c r="P41" s="11"/>
      <c r="Q41" s="11"/>
      <c r="R41" s="11"/>
    </row>
    <row r="42" spans="2:18" x14ac:dyDescent="0.25">
      <c r="B42" s="9" t="s">
        <v>80</v>
      </c>
      <c r="C42"/>
      <c r="F42"/>
      <c r="H42" s="7" t="str">
        <f>"EBITDA for the calendar year ending "&amp;YEAR(C8)</f>
        <v>EBITDA for the calendar year ending 2014</v>
      </c>
      <c r="I42" s="191"/>
      <c r="J42" s="28"/>
      <c r="K42"/>
      <c r="L42"/>
      <c r="M42" s="194"/>
    </row>
    <row r="43" spans="2:18" x14ac:dyDescent="0.25">
      <c r="B43" s="9" t="s">
        <v>81</v>
      </c>
      <c r="C43"/>
      <c r="E43" s="5" t="s">
        <v>20</v>
      </c>
      <c r="F43"/>
      <c r="H43" s="7" t="s">
        <v>198</v>
      </c>
      <c r="I43" s="192"/>
      <c r="J43" s="86"/>
      <c r="K43"/>
      <c r="L43"/>
      <c r="M43" s="192"/>
    </row>
    <row r="44" spans="2:18" x14ac:dyDescent="0.25">
      <c r="B44" s="7"/>
      <c r="C44"/>
      <c r="E44" s="48" t="s">
        <v>65</v>
      </c>
      <c r="F44" s="161"/>
      <c r="H44" s="7" t="s">
        <v>195</v>
      </c>
      <c r="I44" s="192"/>
      <c r="J44" s="86"/>
      <c r="K44" s="86"/>
      <c r="L44" s="86"/>
      <c r="M44" s="192"/>
    </row>
    <row r="45" spans="2:18" ht="15.75" thickBot="1" x14ac:dyDescent="0.3">
      <c r="B45" s="5" t="s">
        <v>97</v>
      </c>
      <c r="C45" s="155"/>
      <c r="E45" s="50" t="s">
        <v>154</v>
      </c>
      <c r="F45" s="87"/>
      <c r="H45" s="7" t="s">
        <v>196</v>
      </c>
      <c r="I45" s="193"/>
      <c r="J45" s="156"/>
      <c r="M45" s="193"/>
    </row>
    <row r="46" spans="2:18" x14ac:dyDescent="0.25">
      <c r="B46" s="9" t="s">
        <v>111</v>
      </c>
      <c r="C46" s="84">
        <v>0.8</v>
      </c>
      <c r="E46" s="50" t="s">
        <v>64</v>
      </c>
      <c r="F46" s="154"/>
    </row>
    <row r="47" spans="2:18" ht="15.75" thickBot="1" x14ac:dyDescent="0.3">
      <c r="B47" s="9" t="s">
        <v>112</v>
      </c>
      <c r="C47"/>
      <c r="E47" s="17" t="s">
        <v>69</v>
      </c>
      <c r="F47" s="161"/>
      <c r="H47" s="69" t="s">
        <v>136</v>
      </c>
      <c r="I47" s="71"/>
      <c r="J47" s="71"/>
      <c r="K47" s="71"/>
      <c r="L47" s="71"/>
      <c r="M47" s="71"/>
    </row>
    <row r="48" spans="2:18" x14ac:dyDescent="0.25">
      <c r="B48" s="9" t="s">
        <v>14</v>
      </c>
      <c r="C48"/>
      <c r="E48" s="17" t="s">
        <v>109</v>
      </c>
      <c r="F48" s="177"/>
    </row>
    <row r="49" spans="2:18" x14ac:dyDescent="0.25">
      <c r="B49" s="9" t="s">
        <v>113</v>
      </c>
      <c r="C49"/>
      <c r="E49" s="51" t="s">
        <v>66</v>
      </c>
      <c r="F49" s="166"/>
      <c r="H49" s="196" t="s">
        <v>203</v>
      </c>
      <c r="K49" s="181">
        <f>YEAR(K50)</f>
        <v>2014</v>
      </c>
      <c r="L49" s="180">
        <f>K49+1</f>
        <v>2015</v>
      </c>
      <c r="M49" s="180">
        <f>L49+1</f>
        <v>2016</v>
      </c>
    </row>
    <row r="50" spans="2:18" x14ac:dyDescent="0.25">
      <c r="B50" s="85" t="s">
        <v>116</v>
      </c>
      <c r="C50"/>
      <c r="F50"/>
      <c r="H50" s="21"/>
      <c r="K50" s="60">
        <v>41910</v>
      </c>
      <c r="L50" s="61">
        <f>EOMONTH(K50,12)</f>
        <v>42277</v>
      </c>
      <c r="M50" s="61">
        <f>EOMONTH(L50,12)</f>
        <v>42643</v>
      </c>
    </row>
    <row r="51" spans="2:18" x14ac:dyDescent="0.25">
      <c r="C51"/>
      <c r="E51" s="52" t="s">
        <v>68</v>
      </c>
      <c r="F51" s="161"/>
      <c r="H51" s="59" t="s">
        <v>0</v>
      </c>
    </row>
    <row r="52" spans="2:18" x14ac:dyDescent="0.25">
      <c r="B52" s="21" t="s">
        <v>61</v>
      </c>
      <c r="C52"/>
      <c r="E52" s="17" t="s">
        <v>110</v>
      </c>
      <c r="F52" s="134"/>
      <c r="H52" s="9" t="s">
        <v>200</v>
      </c>
      <c r="K52"/>
      <c r="L52"/>
      <c r="M52"/>
    </row>
    <row r="53" spans="2:18" x14ac:dyDescent="0.25">
      <c r="B53" s="21" t="s">
        <v>62</v>
      </c>
      <c r="C53"/>
      <c r="E53" s="17" t="s">
        <v>76</v>
      </c>
      <c r="F53" s="165"/>
      <c r="H53" s="9">
        <f>$I$49</f>
        <v>0</v>
      </c>
      <c r="K53"/>
      <c r="L53"/>
      <c r="M53"/>
    </row>
    <row r="54" spans="2:18" x14ac:dyDescent="0.25">
      <c r="B54" s="21" t="s">
        <v>38</v>
      </c>
      <c r="C54"/>
      <c r="E54" s="51" t="s">
        <v>70</v>
      </c>
      <c r="F54" s="166"/>
      <c r="H54" s="7" t="s">
        <v>199</v>
      </c>
      <c r="K54"/>
      <c r="L54"/>
      <c r="M54"/>
    </row>
    <row r="55" spans="2:18" x14ac:dyDescent="0.25">
      <c r="C55"/>
      <c r="F55"/>
      <c r="H55" s="67" t="s">
        <v>1</v>
      </c>
      <c r="K55"/>
      <c r="L55"/>
      <c r="M55"/>
    </row>
    <row r="56" spans="2:18" x14ac:dyDescent="0.25">
      <c r="B56" s="21" t="s">
        <v>188</v>
      </c>
      <c r="C56"/>
      <c r="D56" s="3"/>
      <c r="E56" s="11" t="s">
        <v>71</v>
      </c>
      <c r="F56" s="134"/>
      <c r="H56" s="9" t="s">
        <v>200</v>
      </c>
      <c r="K56"/>
      <c r="L56"/>
      <c r="M56"/>
    </row>
    <row r="57" spans="2:18" x14ac:dyDescent="0.25">
      <c r="B57" s="21" t="s">
        <v>187</v>
      </c>
      <c r="C57"/>
      <c r="E57" s="57" t="s">
        <v>3</v>
      </c>
      <c r="F57" s="165"/>
      <c r="H57" s="9">
        <f>$I$49</f>
        <v>0</v>
      </c>
      <c r="K57"/>
      <c r="L57"/>
      <c r="M57"/>
    </row>
    <row r="58" spans="2:18" x14ac:dyDescent="0.25">
      <c r="C58"/>
      <c r="E58" s="58" t="s">
        <v>72</v>
      </c>
      <c r="F58" s="178"/>
      <c r="H58" s="7" t="s">
        <v>199</v>
      </c>
      <c r="K58"/>
      <c r="L58"/>
      <c r="M58"/>
      <c r="N58" s="6"/>
    </row>
    <row r="59" spans="2:18" x14ac:dyDescent="0.25">
      <c r="B59" s="9" t="s">
        <v>114</v>
      </c>
      <c r="C59"/>
      <c r="K59"/>
      <c r="L59"/>
      <c r="M59"/>
      <c r="O59" s="6"/>
      <c r="P59" s="6"/>
      <c r="Q59" s="6"/>
      <c r="R59" s="6"/>
    </row>
    <row r="60" spans="2:18" ht="17.25" x14ac:dyDescent="0.25">
      <c r="B60" s="9" t="s">
        <v>143</v>
      </c>
      <c r="C60"/>
      <c r="H60" s="79" t="s">
        <v>201</v>
      </c>
      <c r="K60"/>
      <c r="L60"/>
      <c r="M60"/>
      <c r="N60" s="66"/>
    </row>
    <row r="61" spans="2:18" x14ac:dyDescent="0.25">
      <c r="B61" s="9" t="s">
        <v>11</v>
      </c>
      <c r="C61"/>
      <c r="H61" s="7" t="s">
        <v>12</v>
      </c>
      <c r="K61"/>
      <c r="L61"/>
      <c r="M61"/>
    </row>
    <row r="62" spans="2:18" x14ac:dyDescent="0.25">
      <c r="B62" s="9" t="s">
        <v>15</v>
      </c>
      <c r="C62"/>
      <c r="H62" s="7" t="s">
        <v>99</v>
      </c>
      <c r="K62"/>
      <c r="L62"/>
      <c r="M62"/>
    </row>
    <row r="63" spans="2:18" x14ac:dyDescent="0.25">
      <c r="C63"/>
      <c r="H63" s="9" t="s">
        <v>16</v>
      </c>
      <c r="K63"/>
      <c r="L63"/>
      <c r="M63"/>
    </row>
    <row r="64" spans="2:18" x14ac:dyDescent="0.25">
      <c r="B64" s="9" t="s">
        <v>8</v>
      </c>
      <c r="C64"/>
      <c r="H64" s="75" t="s">
        <v>13</v>
      </c>
      <c r="K64"/>
      <c r="L64"/>
      <c r="M64"/>
    </row>
    <row r="65" spans="2:14" x14ac:dyDescent="0.25">
      <c r="B65" s="21" t="s">
        <v>115</v>
      </c>
      <c r="C65"/>
      <c r="H65" s="76" t="s">
        <v>98</v>
      </c>
      <c r="K65"/>
      <c r="L65"/>
      <c r="M65"/>
    </row>
    <row r="66" spans="2:14" x14ac:dyDescent="0.25">
      <c r="C66"/>
      <c r="D66" s="6"/>
      <c r="H66" s="7" t="s">
        <v>101</v>
      </c>
      <c r="I66" s="1"/>
      <c r="J66" s="1"/>
      <c r="K66"/>
      <c r="L66"/>
      <c r="M66"/>
    </row>
    <row r="67" spans="2:14" x14ac:dyDescent="0.25">
      <c r="C67"/>
      <c r="D67" s="6"/>
      <c r="H67" s="8" t="s">
        <v>100</v>
      </c>
      <c r="I67" s="1"/>
      <c r="J67" s="1"/>
      <c r="K67"/>
      <c r="L67"/>
      <c r="M67"/>
      <c r="N67" s="6"/>
    </row>
    <row r="68" spans="2:14" x14ac:dyDescent="0.25">
      <c r="C68"/>
      <c r="D68" s="6"/>
      <c r="H68" s="7"/>
      <c r="K68"/>
      <c r="L68"/>
      <c r="M68"/>
      <c r="N68" s="6"/>
    </row>
    <row r="69" spans="2:14" x14ac:dyDescent="0.25">
      <c r="C69"/>
      <c r="D69" s="6"/>
      <c r="H69" s="8" t="str">
        <f>"Pro Forma "&amp;I49</f>
        <v xml:space="preserve">Pro Forma </v>
      </c>
      <c r="K69"/>
      <c r="L69"/>
      <c r="M69"/>
      <c r="N69" s="6"/>
    </row>
    <row r="70" spans="2:14" x14ac:dyDescent="0.25">
      <c r="D70" s="6"/>
      <c r="H70" s="7" t="s">
        <v>17</v>
      </c>
      <c r="K70"/>
      <c r="L70"/>
      <c r="M70"/>
      <c r="N70" s="6"/>
    </row>
    <row r="71" spans="2:14" x14ac:dyDescent="0.25">
      <c r="D71" s="6"/>
      <c r="K71"/>
      <c r="L71"/>
      <c r="M71"/>
      <c r="N71" s="6"/>
    </row>
    <row r="72" spans="2:14" x14ac:dyDescent="0.25">
      <c r="D72" s="6"/>
      <c r="H72" s="63" t="str">
        <f>"Pro forma "&amp;I49</f>
        <v xml:space="preserve">Pro forma </v>
      </c>
      <c r="I72" s="65"/>
      <c r="J72" s="65"/>
      <c r="K72" s="276"/>
      <c r="L72" s="276"/>
      <c r="M72" s="277"/>
    </row>
    <row r="73" spans="2:14" x14ac:dyDescent="0.25">
      <c r="D73" s="6"/>
      <c r="H73" s="32" t="s">
        <v>204</v>
      </c>
      <c r="K73" s="95"/>
      <c r="L73" s="95"/>
      <c r="M73" s="136"/>
    </row>
    <row r="74" spans="2:14" x14ac:dyDescent="0.25">
      <c r="D74" s="6"/>
      <c r="H74" s="195" t="s">
        <v>18</v>
      </c>
      <c r="J74" s="1"/>
      <c r="K74" s="95"/>
      <c r="L74" s="95"/>
      <c r="M74" s="136"/>
    </row>
    <row r="75" spans="2:14" x14ac:dyDescent="0.25">
      <c r="H75" s="32" t="s">
        <v>19</v>
      </c>
      <c r="K75" s="95"/>
      <c r="L75" s="95"/>
      <c r="M75" s="136"/>
    </row>
    <row r="76" spans="2:14" x14ac:dyDescent="0.25">
      <c r="H76" s="64" t="s">
        <v>82</v>
      </c>
      <c r="I76" s="29"/>
      <c r="J76" s="29"/>
      <c r="K76" s="98"/>
      <c r="L76" s="98"/>
      <c r="M76" s="137"/>
    </row>
    <row r="77" spans="2:14" ht="17.25" x14ac:dyDescent="0.25">
      <c r="H77" s="77" t="s">
        <v>202</v>
      </c>
      <c r="I77" s="6"/>
      <c r="J77" s="6"/>
    </row>
    <row r="78" spans="2:14" x14ac:dyDescent="0.25">
      <c r="J78" s="28"/>
      <c r="K78" s="28"/>
      <c r="L78" s="28"/>
    </row>
    <row r="79" spans="2:14" ht="15.75" thickBot="1" x14ac:dyDescent="0.3">
      <c r="H79" s="69" t="s">
        <v>137</v>
      </c>
      <c r="I79" s="71"/>
      <c r="J79" s="71"/>
      <c r="K79" s="71"/>
      <c r="L79" s="71"/>
      <c r="M79" s="71"/>
    </row>
    <row r="80" spans="2:14" x14ac:dyDescent="0.25">
      <c r="I80" s="6"/>
      <c r="J80" s="6"/>
      <c r="K80" s="6"/>
      <c r="L80" s="6"/>
      <c r="M80" s="6"/>
    </row>
    <row r="81" spans="8:13" ht="15.75" thickBot="1" x14ac:dyDescent="0.3">
      <c r="H81" s="15" t="s">
        <v>125</v>
      </c>
      <c r="I81" s="94"/>
      <c r="J81" s="16"/>
      <c r="K81" s="16"/>
      <c r="L81" s="16"/>
      <c r="M81" s="94"/>
    </row>
    <row r="82" spans="8:13" ht="17.25" x14ac:dyDescent="0.4">
      <c r="H82" s="80" t="s">
        <v>128</v>
      </c>
      <c r="I82" s="80" t="s">
        <v>5</v>
      </c>
      <c r="J82" s="80" t="s">
        <v>95</v>
      </c>
      <c r="K82" s="80"/>
      <c r="L82" s="80"/>
      <c r="M82" s="80"/>
    </row>
    <row r="83" spans="8:13" x14ac:dyDescent="0.25">
      <c r="H83" s="82" t="s">
        <v>104</v>
      </c>
      <c r="I83" s="138">
        <f>K74</f>
        <v>0</v>
      </c>
      <c r="J83" s="139">
        <v>95</v>
      </c>
      <c r="K83" s="233">
        <f>J83+10</f>
        <v>105</v>
      </c>
      <c r="L83" s="233">
        <f>K83+10</f>
        <v>115</v>
      </c>
      <c r="M83" s="233">
        <f>L83+10</f>
        <v>125</v>
      </c>
    </row>
    <row r="84" spans="8:13" x14ac:dyDescent="0.25">
      <c r="H84" s="81">
        <f>C24</f>
        <v>0</v>
      </c>
      <c r="I84" s="140">
        <v>1</v>
      </c>
      <c r="J84" s="236"/>
      <c r="K84" s="237"/>
      <c r="L84" s="237"/>
      <c r="M84" s="240"/>
    </row>
    <row r="85" spans="8:13" x14ac:dyDescent="0.25">
      <c r="H85" s="82" t="s">
        <v>105</v>
      </c>
      <c r="I85" s="234">
        <f>I84-0.25</f>
        <v>0.75</v>
      </c>
      <c r="J85" s="235"/>
      <c r="K85" s="141"/>
      <c r="L85" s="141"/>
      <c r="M85" s="241"/>
    </row>
    <row r="86" spans="8:13" x14ac:dyDescent="0.25">
      <c r="H86" s="83">
        <f>C29</f>
        <v>0.6</v>
      </c>
      <c r="I86" s="234">
        <f>I85-0.25</f>
        <v>0.5</v>
      </c>
      <c r="J86" s="235"/>
      <c r="K86" s="141"/>
      <c r="L86" s="141"/>
      <c r="M86" s="241"/>
    </row>
    <row r="87" spans="8:13" x14ac:dyDescent="0.25">
      <c r="H87" s="82" t="s">
        <v>111</v>
      </c>
      <c r="I87" s="234">
        <f>I86-0.25</f>
        <v>0.25</v>
      </c>
      <c r="J87" s="235"/>
      <c r="K87" s="141"/>
      <c r="L87" s="141"/>
      <c r="M87" s="241"/>
    </row>
    <row r="88" spans="8:13" x14ac:dyDescent="0.25">
      <c r="H88" s="83">
        <f>C46</f>
        <v>0.8</v>
      </c>
      <c r="I88" s="234">
        <f>I87-0.25</f>
        <v>0</v>
      </c>
      <c r="J88" s="238"/>
      <c r="K88" s="239"/>
      <c r="L88" s="239"/>
      <c r="M88" s="242"/>
    </row>
    <row r="89" spans="8:13" x14ac:dyDescent="0.25">
      <c r="I89" s="140"/>
      <c r="J89" s="142"/>
      <c r="K89" s="142"/>
      <c r="L89" s="142"/>
      <c r="M89" s="142"/>
    </row>
    <row r="90" spans="8:13" x14ac:dyDescent="0.25">
      <c r="I90" s="13"/>
      <c r="J90" s="13"/>
      <c r="K90" s="13"/>
      <c r="L90" s="13"/>
      <c r="M90" s="13"/>
    </row>
    <row r="91" spans="8:13" ht="15.75" thickBot="1" x14ac:dyDescent="0.3">
      <c r="H91" s="15" t="s">
        <v>126</v>
      </c>
      <c r="I91" s="16"/>
      <c r="J91" s="16"/>
      <c r="K91" s="16"/>
      <c r="L91" s="16"/>
      <c r="M91" s="16"/>
    </row>
    <row r="92" spans="8:13" ht="17.25" x14ac:dyDescent="0.4">
      <c r="H92" s="80" t="s">
        <v>128</v>
      </c>
      <c r="I92" s="143" t="s">
        <v>5</v>
      </c>
      <c r="J92" s="143" t="s">
        <v>95</v>
      </c>
      <c r="K92" s="143"/>
      <c r="L92" s="143"/>
      <c r="M92" s="143"/>
    </row>
    <row r="93" spans="8:13" x14ac:dyDescent="0.25">
      <c r="H93" s="82" t="s">
        <v>104</v>
      </c>
      <c r="I93" s="138">
        <f>L74</f>
        <v>0</v>
      </c>
      <c r="J93" s="139">
        <v>95</v>
      </c>
      <c r="K93" s="233">
        <f>J93+10</f>
        <v>105</v>
      </c>
      <c r="L93" s="233">
        <f>K93+10</f>
        <v>115</v>
      </c>
      <c r="M93" s="233">
        <f>L93+10</f>
        <v>125</v>
      </c>
    </row>
    <row r="94" spans="8:13" x14ac:dyDescent="0.25">
      <c r="H94" s="81">
        <f>C24</f>
        <v>0</v>
      </c>
      <c r="I94" s="140">
        <v>1</v>
      </c>
      <c r="J94" s="141"/>
      <c r="K94" s="141"/>
      <c r="L94" s="141"/>
      <c r="M94" s="142"/>
    </row>
    <row r="95" spans="8:13" x14ac:dyDescent="0.25">
      <c r="H95" s="82" t="s">
        <v>105</v>
      </c>
      <c r="I95" s="234">
        <f>I94-0.25</f>
        <v>0.75</v>
      </c>
      <c r="J95" s="141"/>
      <c r="K95" s="141"/>
      <c r="L95" s="141"/>
      <c r="M95" s="142"/>
    </row>
    <row r="96" spans="8:13" x14ac:dyDescent="0.25">
      <c r="H96" s="83">
        <f>C30</f>
        <v>0.4</v>
      </c>
      <c r="I96" s="234">
        <f>I95-0.25</f>
        <v>0.5</v>
      </c>
      <c r="J96" s="141"/>
      <c r="K96" s="141"/>
      <c r="L96" s="141"/>
      <c r="M96" s="142"/>
    </row>
    <row r="97" spans="8:13" x14ac:dyDescent="0.25">
      <c r="H97" s="82" t="s">
        <v>111</v>
      </c>
      <c r="I97" s="234">
        <f>I96-0.25</f>
        <v>0.25</v>
      </c>
      <c r="J97" s="142"/>
      <c r="K97" s="142"/>
      <c r="L97" s="142"/>
      <c r="M97" s="142"/>
    </row>
    <row r="98" spans="8:13" x14ac:dyDescent="0.25">
      <c r="H98" s="83">
        <f>C47</f>
        <v>0</v>
      </c>
      <c r="I98" s="234">
        <f>I97-0.25</f>
        <v>0</v>
      </c>
      <c r="J98" s="142"/>
      <c r="K98" s="142"/>
      <c r="L98" s="142"/>
      <c r="M98" s="142"/>
    </row>
    <row r="99" spans="8:13" x14ac:dyDescent="0.25">
      <c r="I99" s="140"/>
      <c r="J99" s="142"/>
      <c r="K99" s="142"/>
      <c r="L99" s="142"/>
      <c r="M99" s="142"/>
    </row>
    <row r="100" spans="8:13" x14ac:dyDescent="0.25">
      <c r="I100" s="144"/>
      <c r="J100" s="144"/>
      <c r="K100" s="144"/>
      <c r="L100" s="144"/>
      <c r="M100" s="144"/>
    </row>
    <row r="101" spans="8:13" ht="15.75" thickBot="1" x14ac:dyDescent="0.3">
      <c r="H101" s="15" t="s">
        <v>127</v>
      </c>
      <c r="I101" s="16"/>
      <c r="J101" s="16"/>
      <c r="K101" s="16"/>
      <c r="L101" s="16"/>
      <c r="M101" s="16"/>
    </row>
    <row r="102" spans="8:13" ht="17.25" x14ac:dyDescent="0.4">
      <c r="H102" s="80" t="s">
        <v>128</v>
      </c>
      <c r="I102" s="143" t="s">
        <v>5</v>
      </c>
      <c r="J102" s="143" t="s">
        <v>95</v>
      </c>
      <c r="K102" s="143"/>
      <c r="L102" s="143"/>
      <c r="M102" s="143"/>
    </row>
    <row r="103" spans="8:13" x14ac:dyDescent="0.25">
      <c r="H103" s="82" t="s">
        <v>104</v>
      </c>
      <c r="I103" s="138">
        <f>M74</f>
        <v>0</v>
      </c>
      <c r="J103" s="139">
        <v>95</v>
      </c>
      <c r="K103" s="233">
        <f>J103+10</f>
        <v>105</v>
      </c>
      <c r="L103" s="233">
        <f>K103+10</f>
        <v>115</v>
      </c>
      <c r="M103" s="233">
        <f>L103+10</f>
        <v>125</v>
      </c>
    </row>
    <row r="104" spans="8:13" x14ac:dyDescent="0.25">
      <c r="H104" s="81">
        <f>C24</f>
        <v>0</v>
      </c>
      <c r="I104" s="140">
        <v>1</v>
      </c>
      <c r="J104" s="141"/>
      <c r="K104" s="141"/>
      <c r="L104" s="141"/>
      <c r="M104" s="142"/>
    </row>
    <row r="105" spans="8:13" x14ac:dyDescent="0.25">
      <c r="H105" s="82" t="s">
        <v>105</v>
      </c>
      <c r="I105" s="234">
        <f>I104-0.25</f>
        <v>0.75</v>
      </c>
      <c r="J105" s="141"/>
      <c r="K105" s="141"/>
      <c r="L105" s="141"/>
      <c r="M105" s="142"/>
    </row>
    <row r="106" spans="8:13" x14ac:dyDescent="0.25">
      <c r="H106" s="83">
        <f>C29</f>
        <v>0.6</v>
      </c>
      <c r="I106" s="234">
        <f>I105-0.25</f>
        <v>0.5</v>
      </c>
      <c r="J106" s="141"/>
      <c r="K106" s="141"/>
      <c r="L106" s="141"/>
      <c r="M106" s="142"/>
    </row>
    <row r="107" spans="8:13" x14ac:dyDescent="0.25">
      <c r="H107" s="82" t="s">
        <v>111</v>
      </c>
      <c r="I107" s="234">
        <f>I106-0.25</f>
        <v>0.25</v>
      </c>
      <c r="J107" s="142"/>
      <c r="K107" s="142"/>
      <c r="L107" s="142"/>
      <c r="M107" s="142"/>
    </row>
    <row r="108" spans="8:13" x14ac:dyDescent="0.25">
      <c r="H108" s="83">
        <f>C46</f>
        <v>0.8</v>
      </c>
      <c r="I108" s="234">
        <f>I107-0.25</f>
        <v>0</v>
      </c>
      <c r="J108" s="142"/>
      <c r="K108" s="142"/>
      <c r="L108" s="142"/>
      <c r="M108" s="142"/>
    </row>
    <row r="109" spans="8:13" x14ac:dyDescent="0.25">
      <c r="I109" s="140"/>
      <c r="J109" s="142"/>
      <c r="K109" s="142"/>
      <c r="L109" s="142"/>
      <c r="M109" s="142"/>
    </row>
    <row r="110" spans="8:13" x14ac:dyDescent="0.25">
      <c r="I110" s="144"/>
      <c r="J110" s="144"/>
      <c r="K110" s="144"/>
      <c r="L110" s="144"/>
      <c r="M110" s="144"/>
    </row>
    <row r="111" spans="8:13" ht="15.75" thickBot="1" x14ac:dyDescent="0.3">
      <c r="H111" s="15" t="s">
        <v>125</v>
      </c>
      <c r="I111" s="16"/>
      <c r="J111" s="16"/>
      <c r="K111" s="16"/>
      <c r="L111" s="16"/>
      <c r="M111" s="16"/>
    </row>
    <row r="112" spans="8:13" ht="17.25" x14ac:dyDescent="0.4">
      <c r="H112" s="80" t="s">
        <v>128</v>
      </c>
      <c r="I112" s="143" t="s">
        <v>5</v>
      </c>
      <c r="J112" s="143" t="s">
        <v>111</v>
      </c>
      <c r="K112" s="143"/>
      <c r="L112" s="143"/>
      <c r="M112" s="143"/>
    </row>
    <row r="113" spans="5:13" x14ac:dyDescent="0.25">
      <c r="H113" s="82" t="s">
        <v>104</v>
      </c>
      <c r="I113" s="138">
        <f>K74</f>
        <v>0</v>
      </c>
      <c r="J113" s="140">
        <v>0</v>
      </c>
      <c r="K113" s="140">
        <v>0.25</v>
      </c>
      <c r="L113" s="140">
        <v>0.5</v>
      </c>
      <c r="M113" s="140">
        <v>1</v>
      </c>
    </row>
    <row r="114" spans="5:13" x14ac:dyDescent="0.25">
      <c r="H114" s="81">
        <f>C24</f>
        <v>0</v>
      </c>
      <c r="I114" s="140">
        <v>1</v>
      </c>
      <c r="J114" s="151"/>
      <c r="K114" s="151"/>
      <c r="L114" s="151"/>
      <c r="M114" s="151"/>
    </row>
    <row r="115" spans="5:13" x14ac:dyDescent="0.25">
      <c r="H115" s="82" t="s">
        <v>105</v>
      </c>
      <c r="I115" s="234">
        <f>I114-0.25</f>
        <v>0.75</v>
      </c>
      <c r="J115" s="151"/>
      <c r="K115" s="151"/>
      <c r="L115" s="151"/>
      <c r="M115" s="151"/>
    </row>
    <row r="116" spans="5:13" x14ac:dyDescent="0.25">
      <c r="H116" s="83">
        <f>C29</f>
        <v>0.6</v>
      </c>
      <c r="I116" s="234">
        <f>I115-0.25</f>
        <v>0.5</v>
      </c>
      <c r="J116" s="151"/>
      <c r="K116" s="151"/>
      <c r="L116" s="151"/>
      <c r="M116" s="151"/>
    </row>
    <row r="117" spans="5:13" x14ac:dyDescent="0.25">
      <c r="H117" s="82" t="s">
        <v>111</v>
      </c>
      <c r="I117" s="234">
        <f>I116-0.25</f>
        <v>0.25</v>
      </c>
      <c r="J117" s="151"/>
      <c r="K117" s="151"/>
      <c r="L117" s="151"/>
      <c r="M117" s="151"/>
    </row>
    <row r="118" spans="5:13" x14ac:dyDescent="0.25">
      <c r="H118" s="83">
        <f>C46</f>
        <v>0.8</v>
      </c>
      <c r="I118" s="234">
        <f>I117-0.25</f>
        <v>0</v>
      </c>
      <c r="J118" s="151"/>
      <c r="K118" s="151"/>
      <c r="L118" s="151"/>
      <c r="M118" s="151"/>
    </row>
    <row r="119" spans="5:13" x14ac:dyDescent="0.25">
      <c r="I119" s="140"/>
      <c r="J119" s="151"/>
      <c r="K119" s="151"/>
      <c r="L119" s="151"/>
      <c r="M119" s="151"/>
    </row>
    <row r="120" spans="5:13" x14ac:dyDescent="0.25">
      <c r="I120" s="144"/>
      <c r="J120" s="144"/>
      <c r="K120" s="145"/>
      <c r="L120" s="144"/>
      <c r="M120" s="144"/>
    </row>
    <row r="121" spans="5:13" ht="15.75" thickBot="1" x14ac:dyDescent="0.3">
      <c r="H121" s="93" t="s">
        <v>129</v>
      </c>
      <c r="I121" s="16"/>
      <c r="J121" s="16"/>
      <c r="K121" s="146"/>
      <c r="L121" s="146"/>
      <c r="M121" s="146"/>
    </row>
    <row r="122" spans="5:13" ht="17.25" x14ac:dyDescent="0.4">
      <c r="H122" s="80" t="s">
        <v>128</v>
      </c>
      <c r="I122" s="143" t="s">
        <v>5</v>
      </c>
      <c r="J122" s="143" t="s">
        <v>95</v>
      </c>
      <c r="K122" s="143"/>
      <c r="L122" s="143"/>
      <c r="M122" s="143"/>
    </row>
    <row r="123" spans="5:13" x14ac:dyDescent="0.25">
      <c r="H123" s="82" t="s">
        <v>104</v>
      </c>
      <c r="I123" s="147">
        <f>M43</f>
        <v>0</v>
      </c>
      <c r="J123" s="139">
        <v>95</v>
      </c>
      <c r="K123" s="233">
        <f>J123+10</f>
        <v>105</v>
      </c>
      <c r="L123" s="233">
        <f>K123+10</f>
        <v>115</v>
      </c>
      <c r="M123" s="233">
        <f>L123+10</f>
        <v>125</v>
      </c>
    </row>
    <row r="124" spans="5:13" x14ac:dyDescent="0.25">
      <c r="H124" s="81">
        <f>C24</f>
        <v>0</v>
      </c>
      <c r="I124" s="140">
        <v>1</v>
      </c>
      <c r="J124" s="150"/>
      <c r="K124" s="150"/>
      <c r="L124" s="150"/>
      <c r="M124" s="150"/>
    </row>
    <row r="125" spans="5:13" x14ac:dyDescent="0.25">
      <c r="G125" s="9"/>
      <c r="H125" s="82" t="s">
        <v>105</v>
      </c>
      <c r="I125" s="234">
        <f>I124-0.25</f>
        <v>0.75</v>
      </c>
      <c r="J125" s="150"/>
      <c r="K125" s="150"/>
      <c r="L125" s="150"/>
      <c r="M125" s="150"/>
    </row>
    <row r="126" spans="5:13" x14ac:dyDescent="0.25">
      <c r="H126" s="83">
        <f>C29</f>
        <v>0.6</v>
      </c>
      <c r="I126" s="234">
        <f>I125-0.25</f>
        <v>0.5</v>
      </c>
      <c r="J126" s="150"/>
      <c r="K126" s="150"/>
      <c r="L126" s="150"/>
      <c r="M126" s="150"/>
    </row>
    <row r="127" spans="5:13" x14ac:dyDescent="0.25">
      <c r="H127" s="82" t="s">
        <v>111</v>
      </c>
      <c r="I127" s="234">
        <f>I126-0.25</f>
        <v>0.25</v>
      </c>
      <c r="J127" s="150"/>
      <c r="K127" s="150"/>
      <c r="L127" s="150"/>
      <c r="M127" s="150"/>
    </row>
    <row r="128" spans="5:13" x14ac:dyDescent="0.25">
      <c r="E128" s="7"/>
      <c r="F128" s="9"/>
      <c r="H128" s="83">
        <f>C46</f>
        <v>0.8</v>
      </c>
      <c r="I128" s="234">
        <f>I127-0.25</f>
        <v>0</v>
      </c>
      <c r="J128" s="150"/>
      <c r="K128" s="150"/>
      <c r="L128" s="150"/>
      <c r="M128" s="150"/>
    </row>
    <row r="129" spans="4:13" x14ac:dyDescent="0.25">
      <c r="I129" s="148"/>
      <c r="J129" s="150"/>
      <c r="K129" s="150"/>
      <c r="L129" s="150"/>
      <c r="M129" s="150"/>
    </row>
    <row r="132" spans="4:13" x14ac:dyDescent="0.25">
      <c r="I132" s="144"/>
      <c r="J132" s="144"/>
      <c r="K132" s="144"/>
      <c r="L132" s="144"/>
      <c r="M132" s="144"/>
    </row>
    <row r="133" spans="4:13" x14ac:dyDescent="0.25">
      <c r="D133" s="6"/>
      <c r="I133" s="144"/>
      <c r="J133" s="144"/>
      <c r="K133" s="144"/>
      <c r="L133" s="144"/>
      <c r="M133" s="144"/>
    </row>
    <row r="134" spans="4:13" x14ac:dyDescent="0.25">
      <c r="D134" s="6"/>
    </row>
    <row r="135" spans="4:13" x14ac:dyDescent="0.25">
      <c r="D135" s="6"/>
    </row>
    <row r="136" spans="4:13" x14ac:dyDescent="0.25">
      <c r="I136" s="144"/>
      <c r="J136" s="144"/>
      <c r="K136" s="144"/>
      <c r="L136" s="144"/>
      <c r="M136" s="144"/>
    </row>
    <row r="137" spans="4:13" x14ac:dyDescent="0.25">
      <c r="I137" s="144"/>
      <c r="J137" s="144"/>
      <c r="K137" s="144"/>
      <c r="L137" s="144"/>
      <c r="M137" s="144"/>
    </row>
    <row r="138" spans="4:13" x14ac:dyDescent="0.25">
      <c r="I138" s="144"/>
      <c r="J138" s="144"/>
      <c r="K138" s="144"/>
      <c r="L138" s="144"/>
      <c r="M138" s="144"/>
    </row>
    <row r="139" spans="4:13" x14ac:dyDescent="0.25">
      <c r="I139" s="144"/>
      <c r="J139" s="144"/>
      <c r="K139" s="144"/>
      <c r="L139" s="144"/>
      <c r="M139" s="144"/>
    </row>
    <row r="140" spans="4:13" x14ac:dyDescent="0.25">
      <c r="D140" s="6"/>
      <c r="I140" s="144"/>
      <c r="J140" s="144"/>
      <c r="K140" s="144"/>
      <c r="L140" s="144"/>
      <c r="M140" s="144"/>
    </row>
    <row r="141" spans="4:13" x14ac:dyDescent="0.25">
      <c r="D141" s="6"/>
      <c r="I141" s="144"/>
      <c r="J141" s="144"/>
      <c r="K141" s="144"/>
      <c r="L141" s="144"/>
      <c r="M141" s="144"/>
    </row>
    <row r="142" spans="4:13" x14ac:dyDescent="0.25">
      <c r="D142" s="6"/>
    </row>
    <row r="157" spans="2:3" x14ac:dyDescent="0.25">
      <c r="B157" s="6"/>
      <c r="C157" s="6"/>
    </row>
    <row r="177" spans="8:13" x14ac:dyDescent="0.25">
      <c r="H177" s="7"/>
      <c r="K177" s="92"/>
      <c r="L177" s="92"/>
      <c r="M177" s="92"/>
    </row>
    <row r="178" spans="8:13" x14ac:dyDescent="0.25">
      <c r="H178" s="7"/>
    </row>
    <row r="179" spans="8:13" x14ac:dyDescent="0.25">
      <c r="H179" s="7"/>
    </row>
    <row r="180" spans="8:13" x14ac:dyDescent="0.25">
      <c r="H180" s="7"/>
    </row>
    <row r="181" spans="8:13" x14ac:dyDescent="0.25">
      <c r="H181" s="7"/>
    </row>
    <row r="182" spans="8:13" x14ac:dyDescent="0.25">
      <c r="H182" s="7"/>
    </row>
    <row r="183" spans="8:13" x14ac:dyDescent="0.25">
      <c r="H183" s="7"/>
    </row>
    <row r="184" spans="8:13" x14ac:dyDescent="0.25">
      <c r="H184" s="7"/>
    </row>
    <row r="185" spans="8:13" x14ac:dyDescent="0.25">
      <c r="H185" s="7"/>
    </row>
    <row r="186" spans="8:13" x14ac:dyDescent="0.25">
      <c r="H186" s="7"/>
    </row>
    <row r="187" spans="8:13" x14ac:dyDescent="0.25">
      <c r="H187" s="7"/>
    </row>
    <row r="188" spans="8:13" x14ac:dyDescent="0.25">
      <c r="K188" s="86"/>
      <c r="L188" s="86"/>
      <c r="M188" s="86"/>
    </row>
    <row r="189" spans="8:13" x14ac:dyDescent="0.25">
      <c r="K189" s="86"/>
      <c r="L189" s="86"/>
      <c r="M189" s="86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B2:K46"/>
  <sheetViews>
    <sheetView zoomScaleNormal="100" workbookViewId="0"/>
  </sheetViews>
  <sheetFormatPr defaultRowHeight="15" x14ac:dyDescent="0.25"/>
  <cols>
    <col min="1" max="1" width="2.140625" style="11" customWidth="1"/>
    <col min="2" max="2" width="54.5703125" style="11" bestFit="1" customWidth="1"/>
    <col min="3" max="3" width="13.140625" style="11" bestFit="1" customWidth="1"/>
    <col min="4" max="4" width="10.85546875" style="11" bestFit="1" customWidth="1"/>
    <col min="5" max="5" width="8.5703125" style="11" bestFit="1" customWidth="1"/>
    <col min="6" max="6" width="12.7109375" style="11" bestFit="1" customWidth="1"/>
    <col min="7" max="7" width="9.140625" style="11"/>
    <col min="8" max="8" width="12.5703125" style="11" bestFit="1" customWidth="1"/>
    <col min="9" max="9" width="10.85546875" style="11" bestFit="1" customWidth="1"/>
    <col min="10" max="10" width="11.140625" style="11" bestFit="1" customWidth="1"/>
    <col min="11" max="11" width="9.85546875" style="11" bestFit="1" customWidth="1"/>
    <col min="12" max="16384" width="9.140625" style="11"/>
  </cols>
  <sheetData>
    <row r="2" spans="2:11" ht="26.25" x14ac:dyDescent="0.4">
      <c r="B2" s="68" t="s">
        <v>134</v>
      </c>
    </row>
    <row r="3" spans="2:11" x14ac:dyDescent="0.25">
      <c r="B3" s="14" t="str">
        <f>Model!B3</f>
        <v>In millions, except per share data</v>
      </c>
    </row>
    <row r="4" spans="2:11" x14ac:dyDescent="0.25">
      <c r="B4" s="14"/>
    </row>
    <row r="5" spans="2:11" x14ac:dyDescent="0.25">
      <c r="B5" s="14"/>
      <c r="C5" s="117" t="s">
        <v>1</v>
      </c>
      <c r="D5" s="118"/>
      <c r="E5" s="118"/>
      <c r="F5" s="118"/>
      <c r="H5" s="117" t="s">
        <v>0</v>
      </c>
      <c r="I5" s="118"/>
      <c r="J5" s="118"/>
      <c r="K5" s="118"/>
    </row>
    <row r="6" spans="2:11" x14ac:dyDescent="0.25">
      <c r="C6" s="117" t="str">
        <f>Model!C18</f>
        <v>Disney</v>
      </c>
      <c r="D6" s="118"/>
      <c r="E6" s="118"/>
      <c r="F6" s="118"/>
      <c r="G6" s="104"/>
      <c r="H6" s="117" t="str">
        <f>Model!C11</f>
        <v>Apple</v>
      </c>
      <c r="I6" s="118"/>
      <c r="J6" s="118"/>
      <c r="K6" s="118"/>
    </row>
    <row r="7" spans="2:11" x14ac:dyDescent="0.25">
      <c r="B7" s="17" t="s">
        <v>4</v>
      </c>
      <c r="C7" s="18"/>
      <c r="D7" s="18"/>
      <c r="E7" s="6"/>
      <c r="F7" s="152">
        <f>Model!C24</f>
        <v>0</v>
      </c>
      <c r="G7" s="104"/>
      <c r="H7" s="18"/>
      <c r="I7" s="18"/>
      <c r="J7" s="6"/>
      <c r="K7" s="152">
        <f>Model!C15</f>
        <v>98.76</v>
      </c>
    </row>
    <row r="8" spans="2:11" x14ac:dyDescent="0.25">
      <c r="B8" s="17" t="s">
        <v>186</v>
      </c>
      <c r="C8"/>
      <c r="D8"/>
      <c r="E8"/>
      <c r="F8" s="160"/>
      <c r="G8"/>
      <c r="H8"/>
      <c r="I8"/>
      <c r="J8"/>
      <c r="K8"/>
    </row>
    <row r="9" spans="2:11" x14ac:dyDescent="0.25">
      <c r="B9" s="129" t="s">
        <v>162</v>
      </c>
      <c r="C9"/>
      <c r="D9"/>
      <c r="E9"/>
      <c r="F9"/>
      <c r="G9"/>
      <c r="H9"/>
      <c r="I9"/>
      <c r="J9"/>
      <c r="K9"/>
    </row>
    <row r="10" spans="2:11" x14ac:dyDescent="0.25">
      <c r="B10" s="129" t="s">
        <v>161</v>
      </c>
      <c r="C10"/>
      <c r="D10"/>
      <c r="E10"/>
      <c r="F10"/>
      <c r="G10"/>
      <c r="H10"/>
      <c r="I10"/>
      <c r="J10"/>
      <c r="K10"/>
    </row>
    <row r="11" spans="2:11" x14ac:dyDescent="0.25">
      <c r="B11" s="89" t="s">
        <v>182</v>
      </c>
      <c r="C11" s="130"/>
      <c r="D11" s="130"/>
      <c r="E11" s="6"/>
      <c r="F11"/>
      <c r="G11"/>
      <c r="H11"/>
      <c r="I11"/>
      <c r="J11"/>
      <c r="K11"/>
    </row>
    <row r="12" spans="2:11" x14ac:dyDescent="0.25">
      <c r="B12" s="129" t="s">
        <v>180</v>
      </c>
      <c r="C12" s="130"/>
      <c r="D12" s="130"/>
      <c r="E12" s="6"/>
      <c r="F12"/>
      <c r="G12"/>
      <c r="H12"/>
      <c r="I12"/>
      <c r="J12"/>
      <c r="K12"/>
    </row>
    <row r="13" spans="2:11" x14ac:dyDescent="0.25">
      <c r="B13" s="129" t="s">
        <v>181</v>
      </c>
      <c r="C13" s="130"/>
      <c r="D13" s="130"/>
      <c r="E13" s="6"/>
      <c r="F13"/>
      <c r="G13"/>
      <c r="H13"/>
      <c r="I13"/>
      <c r="J13"/>
      <c r="K13"/>
    </row>
    <row r="14" spans="2:11" x14ac:dyDescent="0.25">
      <c r="B14" s="31" t="s">
        <v>123</v>
      </c>
      <c r="C14" s="18"/>
      <c r="D14" s="18"/>
      <c r="E14" s="6"/>
      <c r="F14"/>
      <c r="G14" s="131"/>
      <c r="H14" s="130"/>
      <c r="I14" s="130"/>
      <c r="J14" s="130"/>
      <c r="K14"/>
    </row>
    <row r="16" spans="2:11" x14ac:dyDescent="0.25">
      <c r="B16" s="22" t="s">
        <v>86</v>
      </c>
      <c r="C16" s="23" t="s">
        <v>151</v>
      </c>
      <c r="D16" s="23" t="s">
        <v>83</v>
      </c>
      <c r="E16" s="23" t="s">
        <v>84</v>
      </c>
      <c r="F16" s="23" t="s">
        <v>85</v>
      </c>
      <c r="G16" s="23"/>
      <c r="H16" s="23" t="s">
        <v>152</v>
      </c>
      <c r="I16" s="23" t="s">
        <v>83</v>
      </c>
      <c r="J16" s="23" t="s">
        <v>84</v>
      </c>
      <c r="K16" s="23" t="s">
        <v>85</v>
      </c>
    </row>
    <row r="17" spans="2:11" x14ac:dyDescent="0.25">
      <c r="B17" s="17" t="s">
        <v>87</v>
      </c>
      <c r="C17"/>
      <c r="D17"/>
      <c r="E17" s="105">
        <f t="shared" ref="E17:E28" si="0">IF(D17&lt;$F$7,C17,0)</f>
        <v>0</v>
      </c>
      <c r="F17" s="107">
        <f t="shared" ref="F17:F28" si="1">E17*D17</f>
        <v>0</v>
      </c>
      <c r="G17" s="107"/>
      <c r="H17"/>
      <c r="I17"/>
      <c r="J17" s="105">
        <f t="shared" ref="J17:J28" si="2">IF(I17&lt;$K$7,H17,0)</f>
        <v>0</v>
      </c>
      <c r="K17" s="107">
        <f t="shared" ref="K17:K28" si="3">J17*I17</f>
        <v>0</v>
      </c>
    </row>
    <row r="18" spans="2:11" x14ac:dyDescent="0.25">
      <c r="B18" s="17" t="s">
        <v>88</v>
      </c>
      <c r="C18"/>
      <c r="D18"/>
      <c r="E18" s="105">
        <f t="shared" si="0"/>
        <v>0</v>
      </c>
      <c r="F18" s="107">
        <f t="shared" si="1"/>
        <v>0</v>
      </c>
      <c r="G18" s="107"/>
      <c r="H18"/>
      <c r="I18"/>
      <c r="J18" s="105">
        <f t="shared" si="2"/>
        <v>0</v>
      </c>
      <c r="K18" s="107">
        <f t="shared" si="3"/>
        <v>0</v>
      </c>
    </row>
    <row r="19" spans="2:11" x14ac:dyDescent="0.25">
      <c r="B19" s="17" t="s">
        <v>89</v>
      </c>
      <c r="C19"/>
      <c r="D19"/>
      <c r="E19" s="105">
        <f t="shared" si="0"/>
        <v>0</v>
      </c>
      <c r="F19" s="107">
        <f t="shared" si="1"/>
        <v>0</v>
      </c>
      <c r="G19" s="107"/>
      <c r="H19"/>
      <c r="I19"/>
      <c r="J19" s="105">
        <f t="shared" si="2"/>
        <v>0</v>
      </c>
      <c r="K19" s="107">
        <f t="shared" si="3"/>
        <v>0</v>
      </c>
    </row>
    <row r="20" spans="2:11" x14ac:dyDescent="0.25">
      <c r="B20" s="17" t="s">
        <v>90</v>
      </c>
      <c r="C20"/>
      <c r="D20"/>
      <c r="E20" s="105">
        <f t="shared" si="0"/>
        <v>0</v>
      </c>
      <c r="F20" s="107">
        <f t="shared" si="1"/>
        <v>0</v>
      </c>
      <c r="G20" s="107"/>
      <c r="H20"/>
      <c r="I20"/>
      <c r="J20" s="105">
        <f t="shared" si="2"/>
        <v>0</v>
      </c>
      <c r="K20" s="107">
        <f t="shared" si="3"/>
        <v>0</v>
      </c>
    </row>
    <row r="21" spans="2:11" x14ac:dyDescent="0.25">
      <c r="B21" s="17" t="s">
        <v>91</v>
      </c>
      <c r="C21"/>
      <c r="D21"/>
      <c r="E21" s="105">
        <f t="shared" si="0"/>
        <v>0</v>
      </c>
      <c r="F21" s="107">
        <f t="shared" si="1"/>
        <v>0</v>
      </c>
      <c r="G21" s="107"/>
      <c r="H21"/>
      <c r="I21"/>
      <c r="J21" s="105">
        <f t="shared" si="2"/>
        <v>0</v>
      </c>
      <c r="K21" s="107">
        <f t="shared" si="3"/>
        <v>0</v>
      </c>
    </row>
    <row r="22" spans="2:11" x14ac:dyDescent="0.25">
      <c r="B22" s="17" t="s">
        <v>92</v>
      </c>
      <c r="C22"/>
      <c r="D22"/>
      <c r="E22" s="105">
        <f t="shared" si="0"/>
        <v>0</v>
      </c>
      <c r="F22" s="107">
        <f t="shared" si="1"/>
        <v>0</v>
      </c>
      <c r="G22" s="107"/>
      <c r="H22"/>
      <c r="I22"/>
      <c r="J22" s="105">
        <f t="shared" si="2"/>
        <v>0</v>
      </c>
      <c r="K22" s="107">
        <f t="shared" si="3"/>
        <v>0</v>
      </c>
    </row>
    <row r="23" spans="2:11" x14ac:dyDescent="0.25">
      <c r="B23" s="17" t="s">
        <v>145</v>
      </c>
      <c r="C23"/>
      <c r="D23"/>
      <c r="E23" s="105">
        <f t="shared" si="0"/>
        <v>0</v>
      </c>
      <c r="F23" s="107">
        <f t="shared" si="1"/>
        <v>0</v>
      </c>
      <c r="G23" s="108"/>
      <c r="H23"/>
      <c r="I23"/>
      <c r="J23" s="105">
        <f t="shared" si="2"/>
        <v>0</v>
      </c>
      <c r="K23" s="107">
        <f t="shared" si="3"/>
        <v>0</v>
      </c>
    </row>
    <row r="24" spans="2:11" x14ac:dyDescent="0.25">
      <c r="B24" s="17" t="s">
        <v>146</v>
      </c>
      <c r="C24"/>
      <c r="D24"/>
      <c r="E24" s="105">
        <f t="shared" si="0"/>
        <v>0</v>
      </c>
      <c r="F24" s="107">
        <f t="shared" si="1"/>
        <v>0</v>
      </c>
      <c r="H24"/>
      <c r="I24"/>
      <c r="J24" s="105">
        <f t="shared" si="2"/>
        <v>0</v>
      </c>
      <c r="K24" s="107">
        <f t="shared" si="3"/>
        <v>0</v>
      </c>
    </row>
    <row r="25" spans="2:11" x14ac:dyDescent="0.25">
      <c r="B25" s="17" t="s">
        <v>147</v>
      </c>
      <c r="C25"/>
      <c r="D25"/>
      <c r="E25" s="105">
        <f t="shared" si="0"/>
        <v>0</v>
      </c>
      <c r="F25" s="107">
        <f t="shared" si="1"/>
        <v>0</v>
      </c>
      <c r="H25"/>
      <c r="I25"/>
      <c r="J25" s="105">
        <f t="shared" si="2"/>
        <v>0</v>
      </c>
      <c r="K25" s="107">
        <f t="shared" si="3"/>
        <v>0</v>
      </c>
    </row>
    <row r="26" spans="2:11" x14ac:dyDescent="0.25">
      <c r="B26" s="17" t="s">
        <v>148</v>
      </c>
      <c r="C26"/>
      <c r="D26"/>
      <c r="E26" s="105">
        <f t="shared" si="0"/>
        <v>0</v>
      </c>
      <c r="F26" s="107">
        <f t="shared" si="1"/>
        <v>0</v>
      </c>
      <c r="H26"/>
      <c r="I26"/>
      <c r="J26" s="105">
        <f t="shared" si="2"/>
        <v>0</v>
      </c>
      <c r="K26" s="107">
        <f t="shared" si="3"/>
        <v>0</v>
      </c>
    </row>
    <row r="27" spans="2:11" x14ac:dyDescent="0.25">
      <c r="B27" s="17" t="s">
        <v>149</v>
      </c>
      <c r="C27"/>
      <c r="D27"/>
      <c r="E27" s="105">
        <f t="shared" si="0"/>
        <v>0</v>
      </c>
      <c r="F27" s="107">
        <f t="shared" si="1"/>
        <v>0</v>
      </c>
      <c r="H27"/>
      <c r="I27"/>
      <c r="J27" s="105">
        <f t="shared" si="2"/>
        <v>0</v>
      </c>
      <c r="K27" s="107">
        <f t="shared" si="3"/>
        <v>0</v>
      </c>
    </row>
    <row r="28" spans="2:11" x14ac:dyDescent="0.25">
      <c r="B28" s="17" t="s">
        <v>150</v>
      </c>
      <c r="C28" s="98"/>
      <c r="D28" s="95"/>
      <c r="E28" s="119">
        <f t="shared" si="0"/>
        <v>0</v>
      </c>
      <c r="F28" s="120">
        <f t="shared" si="1"/>
        <v>0</v>
      </c>
      <c r="H28"/>
      <c r="I28"/>
      <c r="J28" s="119">
        <f t="shared" si="2"/>
        <v>0</v>
      </c>
      <c r="K28" s="120">
        <f t="shared" si="3"/>
        <v>0</v>
      </c>
    </row>
    <row r="29" spans="2:11" x14ac:dyDescent="0.25">
      <c r="B29" s="31"/>
      <c r="C29" s="121">
        <f>SUM(C17:C28)</f>
        <v>0</v>
      </c>
      <c r="D29" s="6"/>
      <c r="E29" s="116">
        <f>SUM(E17:E28)</f>
        <v>0</v>
      </c>
      <c r="F29" s="108">
        <f>SUM(F17:F28)</f>
        <v>0</v>
      </c>
      <c r="H29" s="122">
        <f>SUM(H17:H28)</f>
        <v>0</v>
      </c>
      <c r="J29" s="106">
        <f>SUM(J17:J28)</f>
        <v>0</v>
      </c>
      <c r="K29" s="108">
        <f>SUM(K17:K28)</f>
        <v>0</v>
      </c>
    </row>
    <row r="46" spans="2:2" x14ac:dyDescent="0.25">
      <c r="B46" s="1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E50"/>
  <sheetViews>
    <sheetView zoomScaleNormal="100" workbookViewId="0"/>
  </sheetViews>
  <sheetFormatPr defaultRowHeight="15" x14ac:dyDescent="0.25"/>
  <cols>
    <col min="1" max="1" width="3" style="11" customWidth="1"/>
    <col min="2" max="2" width="51.42578125" style="11" bestFit="1" customWidth="1"/>
    <col min="3" max="5" width="13.140625" style="11" customWidth="1"/>
    <col min="6" max="16384" width="9.140625" style="11"/>
  </cols>
  <sheetData>
    <row r="2" spans="2:5" ht="26.25" x14ac:dyDescent="0.4">
      <c r="B2" s="68" t="s">
        <v>139</v>
      </c>
    </row>
    <row r="3" spans="2:5" x14ac:dyDescent="0.25">
      <c r="B3" s="255" t="str">
        <f>Model!B3</f>
        <v>In millions, except per share data</v>
      </c>
    </row>
    <row r="5" spans="2:5" ht="17.25" x14ac:dyDescent="0.25">
      <c r="B5" s="247" t="s">
        <v>219</v>
      </c>
      <c r="C5" s="103" t="str">
        <f>Model!C11</f>
        <v>Apple</v>
      </c>
      <c r="D5" s="103" t="str">
        <f>Model!C18</f>
        <v>Disney</v>
      </c>
      <c r="E5" s="103" t="s">
        <v>159</v>
      </c>
    </row>
    <row r="6" spans="2:5" x14ac:dyDescent="0.25">
      <c r="B6" s="96" t="s">
        <v>122</v>
      </c>
      <c r="C6" s="258"/>
      <c r="D6" s="258"/>
      <c r="E6" s="103"/>
    </row>
    <row r="7" spans="2:5" x14ac:dyDescent="0.25">
      <c r="B7" s="126" t="s">
        <v>123</v>
      </c>
      <c r="C7" s="259"/>
      <c r="D7" s="259"/>
      <c r="E7" s="103"/>
    </row>
    <row r="8" spans="2:5" x14ac:dyDescent="0.25">
      <c r="B8" s="102" t="s">
        <v>130</v>
      </c>
      <c r="C8" s="97">
        <f>C6*C7</f>
        <v>0</v>
      </c>
      <c r="D8" s="97">
        <f>D6*D7</f>
        <v>0</v>
      </c>
      <c r="E8" s="232"/>
    </row>
    <row r="9" spans="2:5" x14ac:dyDescent="0.25">
      <c r="B9" s="89" t="s">
        <v>132</v>
      </c>
      <c r="C9" s="260"/>
      <c r="D9" s="260"/>
      <c r="E9" s="245"/>
    </row>
    <row r="10" spans="2:5" x14ac:dyDescent="0.25">
      <c r="B10" s="7" t="s">
        <v>158</v>
      </c>
      <c r="C10" s="97">
        <f>C8+C9</f>
        <v>0</v>
      </c>
      <c r="D10" s="97">
        <f>D8+D9</f>
        <v>0</v>
      </c>
      <c r="E10" s="97"/>
    </row>
    <row r="11" spans="2:5" x14ac:dyDescent="0.25">
      <c r="B11" s="82" t="s">
        <v>131</v>
      </c>
    </row>
    <row r="12" spans="2:5" x14ac:dyDescent="0.25">
      <c r="B12" s="96" t="s">
        <v>214</v>
      </c>
      <c r="C12" s="256"/>
      <c r="D12" s="256"/>
      <c r="E12" s="133">
        <f>SUM(C12:D12)</f>
        <v>0</v>
      </c>
    </row>
    <row r="13" spans="2:5" x14ac:dyDescent="0.25">
      <c r="B13" s="96" t="s">
        <v>215</v>
      </c>
      <c r="C13" s="256"/>
      <c r="D13" s="256"/>
      <c r="E13" s="133">
        <f>SUM(C13:D13)</f>
        <v>0</v>
      </c>
    </row>
    <row r="14" spans="2:5" x14ac:dyDescent="0.25">
      <c r="B14" s="96" t="s">
        <v>216</v>
      </c>
      <c r="C14" s="257"/>
      <c r="D14" s="257"/>
      <c r="E14" s="133">
        <f>SUM(C14:D14)</f>
        <v>0</v>
      </c>
    </row>
    <row r="15" spans="2:5" x14ac:dyDescent="0.25">
      <c r="B15" s="82" t="s">
        <v>218</v>
      </c>
      <c r="C15" s="243"/>
      <c r="D15" s="243"/>
      <c r="E15" s="244"/>
    </row>
    <row r="16" spans="2:5" x14ac:dyDescent="0.25">
      <c r="B16" s="96" t="s">
        <v>214</v>
      </c>
      <c r="C16" s="261"/>
      <c r="D16" s="261"/>
      <c r="E16" s="262"/>
    </row>
    <row r="17" spans="2:5" s="1" customFormat="1" x14ac:dyDescent="0.25">
      <c r="B17" s="96" t="s">
        <v>215</v>
      </c>
      <c r="C17" s="261"/>
      <c r="D17" s="261"/>
      <c r="E17" s="262"/>
    </row>
    <row r="18" spans="2:5" s="1" customFormat="1" x14ac:dyDescent="0.25">
      <c r="B18" s="96" t="s">
        <v>216</v>
      </c>
      <c r="C18" s="263"/>
      <c r="D18" s="261"/>
      <c r="E18" s="262"/>
    </row>
    <row r="19" spans="2:5" s="1" customFormat="1" x14ac:dyDescent="0.25">
      <c r="B19" s="96" t="s">
        <v>158</v>
      </c>
      <c r="C19" s="263"/>
      <c r="D19" s="263"/>
      <c r="E19" s="262"/>
    </row>
    <row r="20" spans="2:5" s="1" customFormat="1" x14ac:dyDescent="0.25">
      <c r="B20" s="82" t="s">
        <v>217</v>
      </c>
    </row>
    <row r="21" spans="2:5" s="1" customFormat="1" x14ac:dyDescent="0.25">
      <c r="B21" s="96" t="s">
        <v>214</v>
      </c>
      <c r="C21" s="264"/>
      <c r="D21" s="264"/>
      <c r="E21" s="264"/>
    </row>
    <row r="22" spans="2:5" s="1" customFormat="1" x14ac:dyDescent="0.25">
      <c r="B22" s="96" t="s">
        <v>215</v>
      </c>
      <c r="C22" s="264"/>
      <c r="D22" s="264"/>
      <c r="E22" s="264"/>
    </row>
    <row r="23" spans="2:5" s="1" customFormat="1" x14ac:dyDescent="0.25">
      <c r="B23" s="96" t="s">
        <v>216</v>
      </c>
      <c r="C23" s="265"/>
      <c r="D23" s="265"/>
      <c r="E23" s="264"/>
    </row>
    <row r="24" spans="2:5" s="1" customFormat="1" ht="17.25" x14ac:dyDescent="0.25">
      <c r="B24" s="127" t="s">
        <v>228</v>
      </c>
    </row>
    <row r="25" spans="2:5" s="1" customFormat="1" x14ac:dyDescent="0.25"/>
    <row r="26" spans="2:5" s="1" customFormat="1" x14ac:dyDescent="0.25">
      <c r="B26" s="11"/>
      <c r="D26" s="118" t="s">
        <v>223</v>
      </c>
      <c r="E26" s="118"/>
    </row>
    <row r="27" spans="2:5" s="1" customFormat="1" x14ac:dyDescent="0.25">
      <c r="B27" s="1" t="s">
        <v>222</v>
      </c>
      <c r="D27" s="11" t="s">
        <v>224</v>
      </c>
      <c r="E27" s="11" t="s">
        <v>225</v>
      </c>
    </row>
    <row r="28" spans="2:5" x14ac:dyDescent="0.25">
      <c r="B28" s="11" t="str">
        <f>$C$5&amp;" enterprise value"</f>
        <v>Apple enterprise value</v>
      </c>
      <c r="D28" s="266"/>
      <c r="E28" s="266"/>
    </row>
    <row r="29" spans="2:5" x14ac:dyDescent="0.25">
      <c r="B29" s="11" t="s">
        <v>221</v>
      </c>
      <c r="D29" s="267"/>
      <c r="E29" s="268"/>
    </row>
    <row r="30" spans="2:5" x14ac:dyDescent="0.25">
      <c r="B30" s="11" t="str">
        <f>"Implied "&amp;D5&amp;" enterprise value"</f>
        <v>Implied Disney enterprise value</v>
      </c>
      <c r="D30" s="268"/>
      <c r="E30" s="268"/>
    </row>
    <row r="31" spans="2:5" x14ac:dyDescent="0.25">
      <c r="B31" s="7" t="str">
        <f>D5&amp;" Net debt"</f>
        <v>Disney Net debt</v>
      </c>
      <c r="D31" s="268"/>
      <c r="E31" s="268"/>
    </row>
    <row r="32" spans="2:5" x14ac:dyDescent="0.25">
      <c r="B32" s="91" t="str">
        <f>"Implied "&amp;D5&amp;" Equity value"</f>
        <v>Implied Disney Equity value</v>
      </c>
      <c r="D32" s="269"/>
      <c r="E32" s="269"/>
    </row>
    <row r="33" spans="2:5" x14ac:dyDescent="0.25">
      <c r="B33" s="248" t="str">
        <f>"Implied "&amp;D5&amp;" share price"</f>
        <v>Implied Disney share price</v>
      </c>
      <c r="C33" s="65"/>
      <c r="D33" s="270"/>
      <c r="E33" s="271"/>
    </row>
    <row r="34" spans="2:5" x14ac:dyDescent="0.25">
      <c r="B34" s="249" t="s">
        <v>95</v>
      </c>
      <c r="C34" s="6"/>
      <c r="D34" s="272"/>
      <c r="E34" s="273"/>
    </row>
    <row r="35" spans="2:5" x14ac:dyDescent="0.25">
      <c r="B35" s="250" t="s">
        <v>220</v>
      </c>
      <c r="C35" s="29"/>
      <c r="D35" s="274"/>
      <c r="E35" s="275"/>
    </row>
    <row r="37" spans="2:5" x14ac:dyDescent="0.25">
      <c r="B37" s="1" t="s">
        <v>222</v>
      </c>
      <c r="E37" s="11" t="s">
        <v>226</v>
      </c>
    </row>
    <row r="38" spans="2:5" x14ac:dyDescent="0.25">
      <c r="B38" s="11" t="str">
        <f>$C$5&amp;" equity value"</f>
        <v>Apple equity value</v>
      </c>
      <c r="D38" s="135"/>
      <c r="E38" s="266"/>
    </row>
    <row r="39" spans="2:5" x14ac:dyDescent="0.25">
      <c r="B39" s="11" t="s">
        <v>227</v>
      </c>
      <c r="E39" s="266"/>
    </row>
    <row r="40" spans="2:5" x14ac:dyDescent="0.25">
      <c r="B40" s="91" t="str">
        <f>"Implied "&amp;D5&amp;" equity value"</f>
        <v>Implied Disney equity value</v>
      </c>
      <c r="E40" s="268"/>
    </row>
    <row r="41" spans="2:5" x14ac:dyDescent="0.25">
      <c r="B41" s="248" t="str">
        <f>"Implied "&amp;D5&amp;" share price"</f>
        <v>Implied Disney share price</v>
      </c>
      <c r="C41" s="65"/>
      <c r="D41" s="65"/>
      <c r="E41" s="271"/>
    </row>
    <row r="42" spans="2:5" x14ac:dyDescent="0.25">
      <c r="B42" s="251" t="s">
        <v>95</v>
      </c>
      <c r="C42" s="6"/>
      <c r="D42" s="6"/>
      <c r="E42" s="273"/>
    </row>
    <row r="43" spans="2:5" x14ac:dyDescent="0.25">
      <c r="B43" s="252" t="s">
        <v>220</v>
      </c>
      <c r="C43" s="29"/>
      <c r="D43" s="29"/>
      <c r="E43" s="275"/>
    </row>
    <row r="45" spans="2:5" x14ac:dyDescent="0.25">
      <c r="B45" s="253" t="s">
        <v>229</v>
      </c>
      <c r="C45" s="29"/>
      <c r="D45" s="29"/>
      <c r="E45" s="253"/>
    </row>
    <row r="46" spans="2:5" x14ac:dyDescent="0.25">
      <c r="B46" s="254" t="str">
        <f>"Implied "&amp;D5&amp;" share price based on:"</f>
        <v>Implied Disney share price based on:</v>
      </c>
    </row>
    <row r="47" spans="2:5" x14ac:dyDescent="0.25">
      <c r="B47" s="11" t="s">
        <v>232</v>
      </c>
      <c r="E47" s="135">
        <f>D33</f>
        <v>0</v>
      </c>
    </row>
    <row r="48" spans="2:5" x14ac:dyDescent="0.25">
      <c r="B48" s="11" t="s">
        <v>230</v>
      </c>
      <c r="E48" s="135">
        <f>E33</f>
        <v>0</v>
      </c>
    </row>
    <row r="49" spans="2:5" x14ac:dyDescent="0.25">
      <c r="B49" s="11" t="s">
        <v>231</v>
      </c>
      <c r="E49" s="135">
        <f>E41</f>
        <v>0</v>
      </c>
    </row>
    <row r="50" spans="2:5" x14ac:dyDescent="0.25">
      <c r="B50" s="11" t="s">
        <v>95</v>
      </c>
      <c r="E50" s="135">
        <f>E42</f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B2:N34"/>
  <sheetViews>
    <sheetView zoomScaleNormal="100" workbookViewId="0"/>
  </sheetViews>
  <sheetFormatPr defaultRowHeight="15" x14ac:dyDescent="0.25"/>
  <cols>
    <col min="1" max="1" width="2.28515625" style="11" customWidth="1"/>
    <col min="2" max="2" width="13.7109375" style="11" customWidth="1"/>
    <col min="3" max="3" width="20.140625" style="11" customWidth="1"/>
    <col min="4" max="4" width="2.28515625" style="11" customWidth="1"/>
    <col min="5" max="5" width="13.42578125" style="11" customWidth="1"/>
    <col min="6" max="6" width="20.140625" style="11" customWidth="1"/>
    <col min="7" max="7" width="1.7109375" style="11" customWidth="1"/>
    <col min="8" max="8" width="13.85546875" style="11" customWidth="1"/>
    <col min="9" max="9" width="21.42578125" style="11" customWidth="1"/>
    <col min="10" max="10" width="45.140625" style="11" bestFit="1" customWidth="1"/>
    <col min="11" max="14" width="9.140625" style="11"/>
    <col min="15" max="15" width="9.7109375" style="11" bestFit="1" customWidth="1"/>
    <col min="16" max="16" width="9.7109375" style="11" customWidth="1"/>
    <col min="17" max="56" width="9.7109375" style="11" bestFit="1" customWidth="1"/>
    <col min="57" max="16384" width="9.140625" style="11"/>
  </cols>
  <sheetData>
    <row r="2" spans="2:14" ht="26.25" x14ac:dyDescent="0.4">
      <c r="B2" s="68" t="s">
        <v>138</v>
      </c>
    </row>
    <row r="3" spans="2:14" x14ac:dyDescent="0.25">
      <c r="B3" s="231" t="str">
        <f>Model!B3</f>
        <v>In millions, except per share data</v>
      </c>
    </row>
    <row r="5" spans="2:14" ht="15.75" thickBot="1" x14ac:dyDescent="0.3">
      <c r="C5" s="199" t="s">
        <v>205</v>
      </c>
      <c r="E5" s="217" t="s">
        <v>138</v>
      </c>
      <c r="F5" s="230"/>
      <c r="G5" s="230"/>
      <c r="H5" s="218"/>
    </row>
    <row r="6" spans="2:14" ht="15.75" thickBot="1" x14ac:dyDescent="0.3">
      <c r="B6" s="246" t="str">
        <f>Model!C11</f>
        <v>Apple</v>
      </c>
      <c r="C6" s="220">
        <v>41545</v>
      </c>
      <c r="E6" s="184" t="s">
        <v>206</v>
      </c>
      <c r="H6" s="214">
        <f>IF(C7&gt;C6,1-H7,0)</f>
        <v>0</v>
      </c>
    </row>
    <row r="7" spans="2:14" ht="15.75" thickBot="1" x14ac:dyDescent="0.3">
      <c r="B7" s="246" t="str">
        <f>Model!C18</f>
        <v>Disney</v>
      </c>
      <c r="C7" s="220">
        <v>41545</v>
      </c>
      <c r="E7" s="184" t="s">
        <v>207</v>
      </c>
      <c r="H7" s="214">
        <f>1-YEARFRAC(C6,C7)</f>
        <v>1</v>
      </c>
    </row>
    <row r="8" spans="2:14" x14ac:dyDescent="0.25">
      <c r="E8" s="215" t="s">
        <v>208</v>
      </c>
      <c r="F8" s="29"/>
      <c r="G8" s="29"/>
      <c r="H8" s="216">
        <f>1-(H6+H7)</f>
        <v>0</v>
      </c>
    </row>
    <row r="9" spans="2:14" x14ac:dyDescent="0.25">
      <c r="H9" s="78"/>
    </row>
    <row r="10" spans="2:14" ht="15.75" thickBot="1" x14ac:dyDescent="0.3">
      <c r="B10" s="204" t="str">
        <f>B6</f>
        <v>Apple</v>
      </c>
      <c r="C10" s="205"/>
      <c r="E10" s="209" t="str">
        <f>B7</f>
        <v>Disney</v>
      </c>
      <c r="F10" s="209"/>
      <c r="H10" s="204" t="str">
        <f>E10&amp;" adjusted to "&amp;B6&amp;" FYE"</f>
        <v>Disney adjusted to Apple FYE</v>
      </c>
      <c r="I10" s="208"/>
    </row>
    <row r="11" spans="2:14" x14ac:dyDescent="0.25">
      <c r="B11" s="207" t="s">
        <v>93</v>
      </c>
      <c r="C11" s="203" t="s">
        <v>211</v>
      </c>
      <c r="E11" s="207" t="s">
        <v>93</v>
      </c>
      <c r="F11" s="203" t="s">
        <v>209</v>
      </c>
      <c r="H11" s="207" t="s">
        <v>93</v>
      </c>
      <c r="I11" s="103" t="s">
        <v>211</v>
      </c>
    </row>
    <row r="12" spans="2:14" ht="15.75" thickBot="1" x14ac:dyDescent="0.3">
      <c r="B12" s="206"/>
      <c r="C12" s="13"/>
      <c r="D12" s="144"/>
      <c r="E12" s="224">
        <f>C7</f>
        <v>41545</v>
      </c>
      <c r="F12" s="183">
        <v>3.38</v>
      </c>
      <c r="H12" s="219"/>
    </row>
    <row r="13" spans="2:14" x14ac:dyDescent="0.25">
      <c r="B13" s="219">
        <f>EOMONTH(C6,12)</f>
        <v>41912</v>
      </c>
      <c r="C13" s="221">
        <v>6.31</v>
      </c>
      <c r="D13" s="144"/>
      <c r="E13" s="224">
        <f>EOMONTH(E12,12)</f>
        <v>41912</v>
      </c>
      <c r="F13" s="183">
        <v>4.2699999999999996</v>
      </c>
      <c r="H13" s="219">
        <f>B13</f>
        <v>41912</v>
      </c>
      <c r="I13" s="200">
        <f>F12*$H$6+F13*$H$7+F14*$H$8</f>
        <v>4.2699999999999996</v>
      </c>
    </row>
    <row r="14" spans="2:14" x14ac:dyDescent="0.25">
      <c r="B14" s="219">
        <f>EOMONTH(B13,12)</f>
        <v>42277</v>
      </c>
      <c r="C14" s="222">
        <v>7</v>
      </c>
      <c r="D14" s="144"/>
      <c r="E14" s="224">
        <f>EOMONTH(E13,12)</f>
        <v>42277</v>
      </c>
      <c r="F14" s="183">
        <v>4.7</v>
      </c>
      <c r="H14" s="219">
        <f>B14</f>
        <v>42277</v>
      </c>
      <c r="I14" s="201">
        <f>F13*$H$6+F14*$H$7+F15*$H$8</f>
        <v>4.7</v>
      </c>
      <c r="M14" s="128"/>
      <c r="N14" s="128"/>
    </row>
    <row r="15" spans="2:14" ht="15.75" thickBot="1" x14ac:dyDescent="0.3">
      <c r="B15" s="219">
        <f>EOMONTH(B14,12)</f>
        <v>42643</v>
      </c>
      <c r="C15" s="223">
        <v>7.7</v>
      </c>
      <c r="D15" s="144"/>
      <c r="E15" s="224">
        <f>EOMONTH(E14,12)</f>
        <v>42643</v>
      </c>
      <c r="F15" s="183">
        <v>5.42</v>
      </c>
      <c r="H15" s="219">
        <f>B15</f>
        <v>42643</v>
      </c>
      <c r="I15" s="202">
        <f>F14*$H$6+F15*$H$7+F16*$H$8</f>
        <v>5.42</v>
      </c>
    </row>
    <row r="16" spans="2:14" x14ac:dyDescent="0.25">
      <c r="B16" s="197"/>
      <c r="C16" s="198"/>
      <c r="D16" s="144"/>
      <c r="E16" s="224">
        <f>EOMONTH(E15,12)</f>
        <v>43008</v>
      </c>
      <c r="F16" s="225">
        <f>F15*1.145</f>
        <v>6.2058999999999997</v>
      </c>
      <c r="H16" s="219"/>
    </row>
    <row r="17" spans="2:9" x14ac:dyDescent="0.25">
      <c r="B17" s="7"/>
      <c r="C17" s="226" t="s">
        <v>210</v>
      </c>
      <c r="D17" s="144"/>
      <c r="E17" s="62"/>
      <c r="F17" s="226" t="s">
        <v>210</v>
      </c>
      <c r="I17" s="203" t="s">
        <v>210</v>
      </c>
    </row>
    <row r="18" spans="2:9" ht="15.75" thickBot="1" x14ac:dyDescent="0.3">
      <c r="B18" s="7"/>
      <c r="C18" s="13"/>
      <c r="D18" s="144"/>
      <c r="E18" s="224">
        <f>$E$12</f>
        <v>41545</v>
      </c>
      <c r="F18" s="182">
        <v>6136</v>
      </c>
      <c r="I18" s="6"/>
    </row>
    <row r="19" spans="2:9" x14ac:dyDescent="0.25">
      <c r="B19" s="210">
        <f>$B$13</f>
        <v>41912</v>
      </c>
      <c r="C19" s="227">
        <v>38973</v>
      </c>
      <c r="D19" s="144"/>
      <c r="E19" s="224">
        <f>$E$13</f>
        <v>41912</v>
      </c>
      <c r="F19" s="182">
        <v>7530</v>
      </c>
      <c r="H19" s="219">
        <f>B19</f>
        <v>41912</v>
      </c>
      <c r="I19" s="211">
        <f>F18*$H$6+F19*$H$7+F20*$H$8</f>
        <v>7530</v>
      </c>
    </row>
    <row r="20" spans="2:9" x14ac:dyDescent="0.25">
      <c r="B20" s="210">
        <f>$B$14</f>
        <v>42277</v>
      </c>
      <c r="C20" s="228">
        <v>41465</v>
      </c>
      <c r="D20" s="144"/>
      <c r="E20" s="224">
        <f>$E$14</f>
        <v>42277</v>
      </c>
      <c r="F20" s="182">
        <v>8013</v>
      </c>
      <c r="H20" s="219">
        <f>B20</f>
        <v>42277</v>
      </c>
      <c r="I20" s="212">
        <f>F19*$H$6+F20*$H$7+F21*$H$8</f>
        <v>8013</v>
      </c>
    </row>
    <row r="21" spans="2:9" ht="15.75" thickBot="1" x14ac:dyDescent="0.3">
      <c r="B21" s="210">
        <f>$B$15</f>
        <v>42643</v>
      </c>
      <c r="C21" s="229">
        <v>43889</v>
      </c>
      <c r="D21" s="144"/>
      <c r="E21" s="224">
        <f>$E$15</f>
        <v>42643</v>
      </c>
      <c r="F21" s="182">
        <v>8958</v>
      </c>
      <c r="H21" s="219">
        <f>B21</f>
        <v>42643</v>
      </c>
      <c r="I21" s="213">
        <f>F20*$H$6+F21*$H$7+F22*$H$8</f>
        <v>8958</v>
      </c>
    </row>
    <row r="22" spans="2:9" x14ac:dyDescent="0.25">
      <c r="B22" s="7"/>
      <c r="C22" s="62"/>
      <c r="D22" s="144"/>
      <c r="E22" s="224">
        <f>$E$16</f>
        <v>43008</v>
      </c>
      <c r="F22" s="131">
        <f>F21*1.145</f>
        <v>10256.91</v>
      </c>
      <c r="I22" s="6"/>
    </row>
    <row r="23" spans="2:9" x14ac:dyDescent="0.25">
      <c r="B23" s="7"/>
      <c r="C23" s="226" t="s">
        <v>212</v>
      </c>
      <c r="D23" s="144"/>
      <c r="E23" s="62"/>
      <c r="F23" s="226" t="s">
        <v>212</v>
      </c>
      <c r="I23" s="226" t="s">
        <v>212</v>
      </c>
    </row>
    <row r="24" spans="2:9" ht="15.75" thickBot="1" x14ac:dyDescent="0.3">
      <c r="B24" s="7"/>
      <c r="C24" s="13"/>
      <c r="D24" s="144"/>
      <c r="E24" s="224">
        <f>$E$12</f>
        <v>41545</v>
      </c>
      <c r="F24" s="182">
        <v>12171</v>
      </c>
      <c r="I24" s="6"/>
    </row>
    <row r="25" spans="2:9" x14ac:dyDescent="0.25">
      <c r="B25" s="210">
        <f>$B$13</f>
        <v>41912</v>
      </c>
      <c r="C25" s="227">
        <v>59335</v>
      </c>
      <c r="D25" s="144"/>
      <c r="E25" s="224">
        <f>$E$13</f>
        <v>41912</v>
      </c>
      <c r="F25" s="182">
        <v>14244</v>
      </c>
      <c r="H25" s="219">
        <f>B25</f>
        <v>41912</v>
      </c>
      <c r="I25" s="211">
        <f>F24*$H$6+F25*$H$7+F26*$H$8</f>
        <v>14244</v>
      </c>
    </row>
    <row r="26" spans="2:9" x14ac:dyDescent="0.25">
      <c r="B26" s="210">
        <f>$B$14</f>
        <v>42277</v>
      </c>
      <c r="C26" s="228">
        <v>65296</v>
      </c>
      <c r="D26" s="144"/>
      <c r="E26" s="224">
        <f>$E$14</f>
        <v>42277</v>
      </c>
      <c r="F26" s="182">
        <v>15128</v>
      </c>
      <c r="H26" s="219">
        <f>B26</f>
        <v>42277</v>
      </c>
      <c r="I26" s="212">
        <f>F25*$H$6+F26*$H$7+F27*$H$8</f>
        <v>15128</v>
      </c>
    </row>
    <row r="27" spans="2:9" ht="15.75" thickBot="1" x14ac:dyDescent="0.3">
      <c r="B27" s="210">
        <f>$B$15</f>
        <v>42643</v>
      </c>
      <c r="C27" s="229">
        <v>70008</v>
      </c>
      <c r="D27" s="144"/>
      <c r="E27" s="224">
        <f>$E$15</f>
        <v>42643</v>
      </c>
      <c r="F27" s="182">
        <v>16656</v>
      </c>
      <c r="H27" s="219">
        <f>B27</f>
        <v>42643</v>
      </c>
      <c r="I27" s="213">
        <f>F26*$H$6+F27*$H$7+F28*$H$8</f>
        <v>16656</v>
      </c>
    </row>
    <row r="28" spans="2:9" x14ac:dyDescent="0.25">
      <c r="B28" s="7"/>
      <c r="C28" s="62"/>
      <c r="D28" s="144"/>
      <c r="E28" s="224">
        <f>$E$16</f>
        <v>43008</v>
      </c>
      <c r="F28" s="131">
        <f>F27*F27/F26-1</f>
        <v>18337.335272342676</v>
      </c>
      <c r="I28" s="6"/>
    </row>
    <row r="29" spans="2:9" x14ac:dyDescent="0.25">
      <c r="B29" s="7"/>
      <c r="C29" s="226" t="s">
        <v>213</v>
      </c>
      <c r="D29" s="144"/>
      <c r="E29" s="62"/>
      <c r="F29" s="226" t="s">
        <v>213</v>
      </c>
      <c r="I29" s="226" t="s">
        <v>213</v>
      </c>
    </row>
    <row r="30" spans="2:9" ht="15.75" thickBot="1" x14ac:dyDescent="0.3">
      <c r="B30" s="7"/>
      <c r="C30" s="13"/>
      <c r="D30" s="144"/>
      <c r="E30" s="224">
        <f>$E$12</f>
        <v>41545</v>
      </c>
      <c r="F30" s="182">
        <v>45041</v>
      </c>
      <c r="I30" s="6"/>
    </row>
    <row r="31" spans="2:9" x14ac:dyDescent="0.25">
      <c r="B31" s="210">
        <f>$B$13</f>
        <v>41912</v>
      </c>
      <c r="C31" s="227">
        <v>180385</v>
      </c>
      <c r="D31" s="144"/>
      <c r="E31" s="224">
        <f>$E$13</f>
        <v>41912</v>
      </c>
      <c r="F31" s="182">
        <v>48749</v>
      </c>
      <c r="H31" s="219">
        <f>B31</f>
        <v>41912</v>
      </c>
      <c r="I31" s="211">
        <f>F30*$H$6+F31*$H$7+F32*$H$8</f>
        <v>48749</v>
      </c>
    </row>
    <row r="32" spans="2:9" x14ac:dyDescent="0.25">
      <c r="B32" s="210">
        <f>$B$14</f>
        <v>42277</v>
      </c>
      <c r="C32" s="228">
        <v>197228</v>
      </c>
      <c r="D32" s="144"/>
      <c r="E32" s="224">
        <f>$E$14</f>
        <v>42277</v>
      </c>
      <c r="F32" s="182">
        <v>51692</v>
      </c>
      <c r="H32" s="219">
        <f>B32</f>
        <v>42277</v>
      </c>
      <c r="I32" s="212">
        <f>F31*$H$6+F32*$H$7+F33*$H$8</f>
        <v>51692</v>
      </c>
    </row>
    <row r="33" spans="2:9" ht="15.75" thickBot="1" x14ac:dyDescent="0.3">
      <c r="B33" s="210">
        <f>$B$15</f>
        <v>42643</v>
      </c>
      <c r="C33" s="229">
        <v>206157</v>
      </c>
      <c r="D33" s="144"/>
      <c r="E33" s="224">
        <f>$E$15</f>
        <v>42643</v>
      </c>
      <c r="F33" s="182">
        <v>55735</v>
      </c>
      <c r="H33" s="219">
        <f>B33</f>
        <v>42643</v>
      </c>
      <c r="I33" s="213">
        <f>F32*$H$6+F33*$H$7+F34*$H$8</f>
        <v>55735</v>
      </c>
    </row>
    <row r="34" spans="2:9" x14ac:dyDescent="0.25">
      <c r="B34" s="7"/>
      <c r="C34" s="62"/>
      <c r="D34" s="144"/>
      <c r="E34" s="224">
        <f>$E$16</f>
        <v>43008</v>
      </c>
      <c r="F34" s="131">
        <f>F33*F33/F32-1</f>
        <v>60093.216223013231</v>
      </c>
      <c r="I34" s="6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P1"/>
  <sheetViews>
    <sheetView workbookViewId="0"/>
  </sheetViews>
  <sheetFormatPr defaultRowHeight="15" x14ac:dyDescent="0.25"/>
  <sheetData>
    <row r="1" spans="1:16" x14ac:dyDescent="0.25">
      <c r="A1">
        <v>16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175</v>
      </c>
      <c r="O1" t="s">
        <v>176</v>
      </c>
      <c r="P1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Shares</vt:lpstr>
      <vt:lpstr>Contribution</vt:lpstr>
      <vt:lpstr>Calendarization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Street Prep</dc:creator>
  <cp:lastModifiedBy>scottmccarthy</cp:lastModifiedBy>
  <dcterms:created xsi:type="dcterms:W3CDTF">2013-04-15T21:20:22Z</dcterms:created>
  <dcterms:modified xsi:type="dcterms:W3CDTF">2014-12-10T23:42:48Z</dcterms:modified>
</cp:coreProperties>
</file>