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ttmccarthy\Dropbox (Wall Street Prep)\Course Materials- WSP\Webinars\7. Simple Cap Table VC\"/>
    </mc:Choice>
  </mc:AlternateContent>
  <bookViews>
    <workbookView xWindow="480" yWindow="135" windowWidth="14610" windowHeight="7890"/>
  </bookViews>
  <sheets>
    <sheet name="Exercise 1" sheetId="12" r:id="rId1"/>
    <sheet name="Exercise 1s" sheetId="9" r:id="rId2"/>
    <sheet name="Exercise 1s (2)" sheetId="33" r:id="rId3"/>
    <sheet name="Exercise 2" sheetId="13" r:id="rId4"/>
    <sheet name="Exercise 2s" sheetId="11" r:id="rId5"/>
    <sheet name="Exercise 2s (2)" sheetId="38" r:id="rId6"/>
    <sheet name="Exercise 3" sheetId="34" r:id="rId7"/>
    <sheet name="Exercise 3 (2)" sheetId="37" r:id="rId8"/>
  </sheets>
  <calcPr calcId="152511" calcMode="autoNoTable" iterate="1"/>
</workbook>
</file>

<file path=xl/calcChain.xml><?xml version="1.0" encoding="utf-8"?>
<calcChain xmlns="http://schemas.openxmlformats.org/spreadsheetml/2006/main">
  <c r="C10" i="37" l="1"/>
  <c r="C43" i="37" l="1"/>
  <c r="C30" i="37"/>
  <c r="B21" i="38"/>
  <c r="E6" i="38"/>
  <c r="K49" i="38"/>
  <c r="C49" i="38"/>
  <c r="D46" i="38"/>
  <c r="J46" i="38" s="1"/>
  <c r="I43" i="38"/>
  <c r="I40" i="38"/>
  <c r="D40" i="38"/>
  <c r="J40" i="38" s="1"/>
  <c r="I37" i="38"/>
  <c r="D37" i="38"/>
  <c r="J37" i="38" s="1"/>
  <c r="I36" i="38"/>
  <c r="D36" i="38"/>
  <c r="J36" i="38" s="1"/>
  <c r="I35" i="38"/>
  <c r="D35" i="38"/>
  <c r="J35" i="38" s="1"/>
  <c r="L32" i="38"/>
  <c r="I32" i="38"/>
  <c r="D32" i="38"/>
  <c r="I28" i="38"/>
  <c r="B23" i="38"/>
  <c r="B20" i="38"/>
  <c r="E5" i="38" s="1"/>
  <c r="E7" i="38" s="1"/>
  <c r="M36" i="38" l="1"/>
  <c r="E36" i="38"/>
  <c r="E40" i="38"/>
  <c r="M35" i="38"/>
  <c r="M37" i="38"/>
  <c r="E32" i="38"/>
  <c r="J32" i="38"/>
  <c r="M32" i="38" s="1"/>
  <c r="E35" i="38"/>
  <c r="E37" i="38"/>
  <c r="E46" i="38"/>
  <c r="E13" i="38" l="1"/>
  <c r="F52" i="37"/>
  <c r="E52" i="37"/>
  <c r="D52" i="37"/>
  <c r="C52" i="37"/>
  <c r="B52" i="37"/>
  <c r="F51" i="37"/>
  <c r="E51" i="37"/>
  <c r="D51" i="37"/>
  <c r="C51" i="37"/>
  <c r="B51" i="37"/>
  <c r="F43" i="37"/>
  <c r="D43" i="37"/>
  <c r="D42" i="37"/>
  <c r="C42" i="37"/>
  <c r="E34" i="37"/>
  <c r="C34" i="37"/>
  <c r="F33" i="37"/>
  <c r="E33" i="37"/>
  <c r="E30" i="37"/>
  <c r="F27" i="37"/>
  <c r="E27" i="37"/>
  <c r="F26" i="37"/>
  <c r="E26" i="37"/>
  <c r="D26" i="37"/>
  <c r="C26" i="37"/>
  <c r="C17" i="37"/>
  <c r="C15" i="37"/>
  <c r="I8" i="37"/>
  <c r="F8" i="37"/>
  <c r="I7" i="37"/>
  <c r="F7" i="37"/>
  <c r="C27" i="37" l="1"/>
  <c r="E28" i="37"/>
  <c r="E29" i="37" s="1"/>
  <c r="F28" i="37"/>
  <c r="F29" i="37" s="1"/>
  <c r="E43" i="37"/>
  <c r="E42" i="37"/>
  <c r="F42" i="37"/>
  <c r="E44" i="37"/>
  <c r="C44" i="37"/>
  <c r="C45" i="37" s="1"/>
  <c r="F44" i="37"/>
  <c r="D44" i="37"/>
  <c r="D45" i="37" s="1"/>
  <c r="D27" i="37"/>
  <c r="D28" i="37" s="1"/>
  <c r="D29" i="37" s="1"/>
  <c r="D30" i="37"/>
  <c r="F30" i="37"/>
  <c r="C48" i="37" l="1"/>
  <c r="C47" i="37"/>
  <c r="C46" i="37"/>
  <c r="F45" i="37"/>
  <c r="E45" i="37"/>
  <c r="C28" i="37"/>
  <c r="D46" i="37"/>
  <c r="D47" i="37"/>
  <c r="D48" i="37"/>
  <c r="F47" i="37" l="1"/>
  <c r="E48" i="37"/>
  <c r="C29" i="37"/>
  <c r="F46" i="37"/>
  <c r="F48" i="37"/>
  <c r="E46" i="37"/>
  <c r="E47" i="37"/>
  <c r="D9" i="37" l="1"/>
  <c r="D8" i="37"/>
  <c r="D7" i="37"/>
  <c r="C26" i="34"/>
  <c r="C25" i="34"/>
  <c r="E16" i="34"/>
  <c r="E15" i="34"/>
  <c r="E14" i="34"/>
  <c r="C9" i="34"/>
  <c r="C20" i="34" s="1"/>
  <c r="C8" i="34"/>
  <c r="C10" i="34" s="1"/>
  <c r="C7" i="34"/>
  <c r="C21" i="34" s="1"/>
  <c r="D16" i="34" l="1"/>
  <c r="D22" i="34" s="1"/>
  <c r="E22" i="34" s="1"/>
  <c r="D15" i="34"/>
  <c r="D21" i="34" s="1"/>
  <c r="E21" i="34" s="1"/>
  <c r="C32" i="34" s="1"/>
  <c r="D14" i="34"/>
  <c r="D20" i="34" s="1"/>
  <c r="H21" i="34"/>
  <c r="H20" i="34"/>
  <c r="E20" i="34"/>
  <c r="C27" i="34"/>
  <c r="C28" i="34" s="1"/>
  <c r="C31" i="34" l="1"/>
  <c r="F21" i="34"/>
  <c r="I21" i="34" s="1"/>
  <c r="E23" i="34"/>
  <c r="F20" i="34"/>
  <c r="I20" i="34" s="1"/>
  <c r="C33" i="34" l="1"/>
  <c r="C34" i="34" s="1"/>
  <c r="K49" i="33"/>
  <c r="D46" i="33"/>
  <c r="J46" i="33" s="1"/>
  <c r="J43" i="33"/>
  <c r="I43" i="33"/>
  <c r="E43" i="33"/>
  <c r="I40" i="33"/>
  <c r="D40" i="33"/>
  <c r="J40" i="33" s="1"/>
  <c r="I37" i="33"/>
  <c r="D37" i="33"/>
  <c r="J37" i="33" s="1"/>
  <c r="I36" i="33"/>
  <c r="D36" i="33"/>
  <c r="J36" i="33" s="1"/>
  <c r="I35" i="33"/>
  <c r="D35" i="33"/>
  <c r="J35" i="33" s="1"/>
  <c r="L32" i="33"/>
  <c r="J32" i="33"/>
  <c r="I32" i="33"/>
  <c r="E32" i="33"/>
  <c r="D32" i="33"/>
  <c r="I28" i="33"/>
  <c r="B23" i="33"/>
  <c r="B20" i="33" s="1"/>
  <c r="B21" i="33" s="1"/>
  <c r="M35" i="33" l="1"/>
  <c r="M37" i="33"/>
  <c r="D49" i="33"/>
  <c r="E35" i="33"/>
  <c r="M36" i="33"/>
  <c r="E37" i="33"/>
  <c r="M43" i="33"/>
  <c r="J49" i="33"/>
  <c r="M32" i="33"/>
  <c r="E36" i="33"/>
  <c r="E40" i="33"/>
  <c r="E31" i="37" l="1"/>
  <c r="E32" i="37" s="1"/>
  <c r="E35" i="37" s="1"/>
  <c r="F31" i="37"/>
  <c r="F32" i="37" s="1"/>
  <c r="D31" i="37"/>
  <c r="D32" i="37" s="1"/>
  <c r="C31" i="37"/>
  <c r="C32" i="37" l="1"/>
  <c r="D33" i="37"/>
  <c r="D34" i="37"/>
  <c r="F34" i="37"/>
  <c r="F35" i="37" s="1"/>
  <c r="C33" i="37" l="1"/>
  <c r="D35" i="37"/>
  <c r="D36" i="37" s="1"/>
  <c r="F37" i="37"/>
  <c r="F53" i="37" s="1"/>
  <c r="F38" i="37"/>
  <c r="F36" i="37"/>
  <c r="C35" i="37" l="1"/>
  <c r="D38" i="37"/>
  <c r="D37" i="37"/>
  <c r="D53" i="37" s="1"/>
  <c r="E38" i="37"/>
  <c r="E36" i="37"/>
  <c r="E37" i="37"/>
  <c r="E53" i="37" s="1"/>
  <c r="F39" i="37"/>
  <c r="F40" i="37" s="1"/>
  <c r="D39" i="37" l="1"/>
  <c r="D40" i="37" s="1"/>
  <c r="C38" i="37"/>
  <c r="C37" i="37"/>
  <c r="C36" i="37"/>
  <c r="E39" i="37"/>
  <c r="E40" i="37" s="1"/>
  <c r="F54" i="37"/>
  <c r="E54" i="37"/>
  <c r="C39" i="37" l="1"/>
  <c r="C40" i="37" s="1"/>
  <c r="C53" i="37"/>
  <c r="D54" i="37" s="1"/>
  <c r="D55" i="37" s="1"/>
  <c r="F55" i="37"/>
  <c r="E55" i="37"/>
  <c r="C54" i="37" l="1"/>
  <c r="C55" i="37" s="1"/>
  <c r="F56" i="37" s="1"/>
  <c r="F57" i="37" s="1"/>
  <c r="C56" i="37" l="1"/>
  <c r="C57" i="37" s="1"/>
  <c r="D56" i="37"/>
  <c r="D57" i="37" s="1"/>
  <c r="E56" i="37"/>
  <c r="E57" i="37" s="1"/>
  <c r="D61" i="37" l="1"/>
  <c r="B67" i="37" s="1"/>
  <c r="C61" i="37"/>
  <c r="D62" i="37"/>
  <c r="C62" i="37"/>
  <c r="F62" i="37" l="1"/>
  <c r="F61" i="37"/>
  <c r="B78" i="37" s="1"/>
  <c r="E61" i="37"/>
  <c r="D63" i="37" l="1"/>
  <c r="E62" i="37"/>
  <c r="J43" i="13" l="1"/>
  <c r="B23" i="13"/>
  <c r="B20" i="13" s="1"/>
  <c r="B23" i="11"/>
  <c r="B20" i="11" s="1"/>
  <c r="B23" i="9"/>
  <c r="B20" i="9" l="1"/>
  <c r="K49" i="13"/>
  <c r="C49" i="13"/>
  <c r="D46" i="13"/>
  <c r="J46" i="13" s="1"/>
  <c r="I43" i="13"/>
  <c r="E43" i="13"/>
  <c r="J40" i="13"/>
  <c r="I40" i="13"/>
  <c r="E40" i="13"/>
  <c r="D40" i="13"/>
  <c r="I37" i="13"/>
  <c r="D37" i="13"/>
  <c r="J37" i="13" s="1"/>
  <c r="J36" i="13"/>
  <c r="I36" i="13"/>
  <c r="E36" i="13"/>
  <c r="D36" i="13"/>
  <c r="I35" i="13"/>
  <c r="D35" i="13"/>
  <c r="J35" i="13" s="1"/>
  <c r="L32" i="13"/>
  <c r="I32" i="13"/>
  <c r="D32" i="13"/>
  <c r="D49" i="13" s="1"/>
  <c r="K49" i="12"/>
  <c r="C49" i="12"/>
  <c r="D46" i="12"/>
  <c r="J46" i="12" s="1"/>
  <c r="I43" i="12"/>
  <c r="D43" i="12"/>
  <c r="J43" i="12" s="1"/>
  <c r="I40" i="12"/>
  <c r="D40" i="12"/>
  <c r="J40" i="12" s="1"/>
  <c r="I37" i="12"/>
  <c r="D37" i="12"/>
  <c r="J37" i="12" s="1"/>
  <c r="I36" i="12"/>
  <c r="D36" i="12"/>
  <c r="J36" i="12" s="1"/>
  <c r="I35" i="12"/>
  <c r="D35" i="12"/>
  <c r="J35" i="12" s="1"/>
  <c r="L32" i="12"/>
  <c r="I32" i="12"/>
  <c r="D32" i="12"/>
  <c r="B21" i="12"/>
  <c r="K49" i="11"/>
  <c r="C49" i="11"/>
  <c r="D46" i="11"/>
  <c r="E46" i="11" s="1"/>
  <c r="I43" i="11"/>
  <c r="I40" i="11"/>
  <c r="D40" i="11"/>
  <c r="J40" i="11" s="1"/>
  <c r="J37" i="11"/>
  <c r="I37" i="11"/>
  <c r="E37" i="11"/>
  <c r="D37" i="11"/>
  <c r="I36" i="11"/>
  <c r="M36" i="11" s="1"/>
  <c r="D36" i="11"/>
  <c r="J36" i="11" s="1"/>
  <c r="J35" i="11"/>
  <c r="I35" i="11"/>
  <c r="E35" i="11"/>
  <c r="D35" i="11"/>
  <c r="L32" i="11"/>
  <c r="I32" i="11"/>
  <c r="D32" i="11"/>
  <c r="J32" i="11" s="1"/>
  <c r="J43" i="9"/>
  <c r="D40" i="9"/>
  <c r="J40" i="9" s="1"/>
  <c r="C49" i="9"/>
  <c r="D46" i="9"/>
  <c r="J46" i="9" s="1"/>
  <c r="K49" i="9"/>
  <c r="I43" i="9"/>
  <c r="I40" i="9"/>
  <c r="I37" i="9"/>
  <c r="D37" i="9"/>
  <c r="J37" i="9" s="1"/>
  <c r="I36" i="9"/>
  <c r="D36" i="9"/>
  <c r="J36" i="9" s="1"/>
  <c r="I35" i="9"/>
  <c r="D35" i="9"/>
  <c r="J35" i="9" s="1"/>
  <c r="L32" i="9"/>
  <c r="I32" i="9"/>
  <c r="D32" i="9"/>
  <c r="J32" i="9" s="1"/>
  <c r="J46" i="11" l="1"/>
  <c r="E40" i="9"/>
  <c r="E32" i="11"/>
  <c r="M35" i="11"/>
  <c r="M37" i="11"/>
  <c r="M36" i="13"/>
  <c r="D49" i="12"/>
  <c r="E36" i="12"/>
  <c r="E40" i="12"/>
  <c r="E43" i="12"/>
  <c r="E32" i="12"/>
  <c r="M36" i="12"/>
  <c r="M43" i="13"/>
  <c r="M35" i="13"/>
  <c r="M37" i="13"/>
  <c r="I28" i="13"/>
  <c r="E32" i="13"/>
  <c r="J32" i="13"/>
  <c r="J49" i="13" s="1"/>
  <c r="E35" i="13"/>
  <c r="E37" i="13"/>
  <c r="E46" i="13"/>
  <c r="M43" i="12"/>
  <c r="M35" i="12"/>
  <c r="M37" i="12"/>
  <c r="I28" i="12"/>
  <c r="J32" i="12"/>
  <c r="J49" i="12" s="1"/>
  <c r="E35" i="12"/>
  <c r="E37" i="12"/>
  <c r="E46" i="12"/>
  <c r="I28" i="11"/>
  <c r="M32" i="11"/>
  <c r="E36" i="11"/>
  <c r="E40" i="11"/>
  <c r="M36" i="9"/>
  <c r="M35" i="9"/>
  <c r="E36" i="9"/>
  <c r="M37" i="9"/>
  <c r="J49" i="9"/>
  <c r="E43" i="9"/>
  <c r="M43" i="9"/>
  <c r="M32" i="9"/>
  <c r="D49" i="9"/>
  <c r="E32" i="9"/>
  <c r="E35" i="9"/>
  <c r="E37" i="9"/>
  <c r="E46" i="9"/>
  <c r="M32" i="12" l="1"/>
  <c r="M32" i="13"/>
  <c r="E49" i="13"/>
  <c r="E49" i="12"/>
  <c r="E49" i="9"/>
  <c r="F32" i="9" l="1"/>
  <c r="F35" i="9"/>
  <c r="I46" i="13"/>
  <c r="L40" i="13"/>
  <c r="F36" i="13"/>
  <c r="G36" i="13" s="1"/>
  <c r="F40" i="13"/>
  <c r="G40" i="13" s="1"/>
  <c r="F43" i="13"/>
  <c r="G43" i="13" s="1"/>
  <c r="F46" i="13"/>
  <c r="G46" i="13" s="1"/>
  <c r="F32" i="13"/>
  <c r="F37" i="13"/>
  <c r="G37" i="13" s="1"/>
  <c r="F35" i="13"/>
  <c r="G35" i="13" s="1"/>
  <c r="F36" i="12"/>
  <c r="G36" i="12" s="1"/>
  <c r="F40" i="12"/>
  <c r="G40" i="12" s="1"/>
  <c r="F43" i="12"/>
  <c r="G43" i="12" s="1"/>
  <c r="F37" i="12"/>
  <c r="G37" i="12" s="1"/>
  <c r="F35" i="12"/>
  <c r="G35" i="12" s="1"/>
  <c r="F32" i="12"/>
  <c r="F46" i="12"/>
  <c r="G46" i="12" s="1"/>
  <c r="F46" i="9"/>
  <c r="F43" i="9"/>
  <c r="F36" i="9"/>
  <c r="F40" i="9"/>
  <c r="F37" i="9"/>
  <c r="M40" i="13" l="1"/>
  <c r="L49" i="13"/>
  <c r="F49" i="13"/>
  <c r="G32" i="13"/>
  <c r="G49" i="13" s="1"/>
  <c r="M46" i="13"/>
  <c r="I49" i="13"/>
  <c r="M40" i="12"/>
  <c r="L49" i="12"/>
  <c r="M46" i="12"/>
  <c r="I49" i="12"/>
  <c r="F49" i="12"/>
  <c r="G32" i="12"/>
  <c r="G49" i="12" s="1"/>
  <c r="F49" i="9"/>
  <c r="M49" i="13" l="1"/>
  <c r="M49" i="12"/>
  <c r="N43" i="13" l="1"/>
  <c r="O43" i="13" s="1"/>
  <c r="N36" i="13"/>
  <c r="O36" i="13" s="1"/>
  <c r="N37" i="13"/>
  <c r="O37" i="13" s="1"/>
  <c r="N35" i="13"/>
  <c r="O35" i="13" s="1"/>
  <c r="N32" i="13"/>
  <c r="N46" i="13"/>
  <c r="O46" i="13" s="1"/>
  <c r="N40" i="13"/>
  <c r="O40" i="13" s="1"/>
  <c r="N43" i="12"/>
  <c r="O43" i="12" s="1"/>
  <c r="N36" i="12"/>
  <c r="O36" i="12" s="1"/>
  <c r="N37" i="12"/>
  <c r="O37" i="12" s="1"/>
  <c r="N32" i="12"/>
  <c r="N35" i="12"/>
  <c r="O35" i="12" s="1"/>
  <c r="N46" i="12"/>
  <c r="O46" i="12" s="1"/>
  <c r="N40" i="12"/>
  <c r="O40" i="12" s="1"/>
  <c r="N49" i="13" l="1"/>
  <c r="O32" i="13"/>
  <c r="O49" i="13" s="1"/>
  <c r="N49" i="12"/>
  <c r="O32" i="12"/>
  <c r="O49" i="12" s="1"/>
  <c r="G40" i="9" l="1"/>
  <c r="G46" i="9"/>
  <c r="G32" i="9"/>
  <c r="G36" i="9"/>
  <c r="G37" i="9"/>
  <c r="G35" i="9"/>
  <c r="G43" i="9"/>
  <c r="I46" i="9"/>
  <c r="I28" i="9"/>
  <c r="L40" i="9"/>
  <c r="L49" i="9" s="1"/>
  <c r="I49" i="9" l="1"/>
  <c r="B21" i="9"/>
  <c r="G49" i="9"/>
  <c r="B22" i="9"/>
  <c r="M40" i="9"/>
  <c r="M46" i="9"/>
  <c r="D21" i="9" l="1"/>
  <c r="D22" i="9"/>
  <c r="D24" i="9"/>
  <c r="M49" i="9"/>
  <c r="N46" i="9" l="1"/>
  <c r="O46" i="9" s="1"/>
  <c r="E25" i="9"/>
  <c r="D23" i="9"/>
  <c r="D25" i="9" s="1"/>
  <c r="N43" i="9"/>
  <c r="O43" i="9" s="1"/>
  <c r="N36" i="9"/>
  <c r="O36" i="9" s="1"/>
  <c r="N35" i="9"/>
  <c r="O35" i="9" s="1"/>
  <c r="N37" i="9"/>
  <c r="O37" i="9" s="1"/>
  <c r="N32" i="9"/>
  <c r="N40" i="9"/>
  <c r="O40" i="9" s="1"/>
  <c r="E21" i="9" l="1"/>
  <c r="E22" i="9"/>
  <c r="N49" i="9"/>
  <c r="O32" i="9"/>
  <c r="O49" i="9" s="1"/>
  <c r="C49" i="33" l="1"/>
  <c r="E46" i="33"/>
  <c r="E49" i="33" s="1"/>
  <c r="I46" i="33" l="1"/>
  <c r="L40" i="33"/>
  <c r="B22" i="33" s="1"/>
  <c r="F35" i="33"/>
  <c r="G35" i="33" s="1"/>
  <c r="F40" i="33"/>
  <c r="G40" i="33" s="1"/>
  <c r="F37" i="33"/>
  <c r="G37" i="33" s="1"/>
  <c r="F36" i="33"/>
  <c r="G36" i="33" s="1"/>
  <c r="F43" i="33"/>
  <c r="G43" i="33" s="1"/>
  <c r="F32" i="33"/>
  <c r="F46" i="33"/>
  <c r="G46" i="33" s="1"/>
  <c r="L49" i="33" l="1"/>
  <c r="M40" i="33"/>
  <c r="I49" i="33"/>
  <c r="M46" i="33"/>
  <c r="F49" i="33"/>
  <c r="G32" i="33"/>
  <c r="G49" i="33" s="1"/>
  <c r="M49" i="33" l="1"/>
  <c r="N40" i="33" s="1"/>
  <c r="O40" i="33" s="1"/>
  <c r="N46" i="33" l="1"/>
  <c r="O46" i="33" s="1"/>
  <c r="N36" i="33"/>
  <c r="O36" i="33" s="1"/>
  <c r="N37" i="33"/>
  <c r="O37" i="33" s="1"/>
  <c r="N35" i="33"/>
  <c r="O35" i="33" s="1"/>
  <c r="N43" i="33"/>
  <c r="O43" i="33" s="1"/>
  <c r="N32" i="33"/>
  <c r="N49" i="33" l="1"/>
  <c r="O32" i="33"/>
  <c r="O49" i="33" s="1"/>
  <c r="D20" i="38"/>
  <c r="D43" i="38"/>
  <c r="D49" i="38" s="1"/>
  <c r="E43" i="38" l="1"/>
  <c r="E14" i="38" s="1"/>
  <c r="E49" i="38"/>
  <c r="J43" i="38"/>
  <c r="F43" i="38"/>
  <c r="G43" i="38" s="1"/>
  <c r="F36" i="38" l="1"/>
  <c r="G36" i="38" s="1"/>
  <c r="F35" i="38"/>
  <c r="G35" i="38" s="1"/>
  <c r="F32" i="38"/>
  <c r="F37" i="38"/>
  <c r="G37" i="38" s="1"/>
  <c r="L40" i="38"/>
  <c r="B22" i="38" s="1"/>
  <c r="F40" i="38"/>
  <c r="G40" i="38" s="1"/>
  <c r="F46" i="38"/>
  <c r="G46" i="38" s="1"/>
  <c r="I46" i="38"/>
  <c r="J49" i="38"/>
  <c r="M43" i="38"/>
  <c r="D22" i="38"/>
  <c r="F49" i="38" l="1"/>
  <c r="G32" i="38"/>
  <c r="G49" i="38" s="1"/>
  <c r="E16" i="38"/>
  <c r="D21" i="38"/>
  <c r="D23" i="38" s="1"/>
  <c r="I49" i="38"/>
  <c r="M46" i="38"/>
  <c r="E15" i="38"/>
  <c r="E17" i="38" s="1"/>
  <c r="E11" i="38" s="1"/>
  <c r="D24" i="38"/>
  <c r="L49" i="38"/>
  <c r="M40" i="38"/>
  <c r="D25" i="38" l="1"/>
  <c r="M49" i="38"/>
  <c r="N46" i="38" s="1"/>
  <c r="O46" i="38" s="1"/>
  <c r="N35" i="38" l="1"/>
  <c r="O35" i="38" s="1"/>
  <c r="N37" i="38"/>
  <c r="O37" i="38" s="1"/>
  <c r="N32" i="38"/>
  <c r="N36" i="38"/>
  <c r="O36" i="38" s="1"/>
  <c r="N43" i="38"/>
  <c r="O43" i="38" s="1"/>
  <c r="N40" i="38"/>
  <c r="O40" i="38" s="1"/>
  <c r="N49" i="38" l="1"/>
  <c r="O32" i="38"/>
  <c r="O49" i="38" s="1"/>
  <c r="D20" i="11" l="1"/>
  <c r="B21" i="11"/>
  <c r="D21" i="11"/>
  <c r="B22" i="11"/>
  <c r="D22" i="11"/>
  <c r="D23" i="11"/>
  <c r="D24" i="11"/>
  <c r="D25" i="11"/>
  <c r="F32" i="11"/>
  <c r="G32" i="11"/>
  <c r="N32" i="11"/>
  <c r="O32" i="11"/>
  <c r="F35" i="11"/>
  <c r="G35" i="11"/>
  <c r="N35" i="11"/>
  <c r="O35" i="11"/>
  <c r="F36" i="11"/>
  <c r="G36" i="11"/>
  <c r="N36" i="11"/>
  <c r="O36" i="11"/>
  <c r="F37" i="11"/>
  <c r="G37" i="11"/>
  <c r="N37" i="11"/>
  <c r="O37" i="11"/>
  <c r="F40" i="11"/>
  <c r="G40" i="11"/>
  <c r="L40" i="11"/>
  <c r="M40" i="11"/>
  <c r="N40" i="11"/>
  <c r="O40" i="11"/>
  <c r="D43" i="11"/>
  <c r="E43" i="11"/>
  <c r="F43" i="11"/>
  <c r="G43" i="11"/>
  <c r="J43" i="11"/>
  <c r="M43" i="11"/>
  <c r="N43" i="11"/>
  <c r="O43" i="11"/>
  <c r="F46" i="11"/>
  <c r="G46" i="11"/>
  <c r="I46" i="11"/>
  <c r="M46" i="11"/>
  <c r="N46" i="11"/>
  <c r="O46" i="11"/>
  <c r="D49" i="11"/>
  <c r="E49" i="11"/>
  <c r="F49" i="11"/>
  <c r="G49" i="11"/>
  <c r="I49" i="11"/>
  <c r="J49" i="11"/>
  <c r="L49" i="11"/>
  <c r="M49" i="11"/>
  <c r="N49" i="11"/>
  <c r="O49" i="11"/>
</calcChain>
</file>

<file path=xl/comments1.xml><?xml version="1.0" encoding="utf-8"?>
<comments xmlns="http://schemas.openxmlformats.org/spreadsheetml/2006/main">
  <authors>
    <author>Wall Street Prep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If no cap, enter 99999999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If no cap, enter 99999999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Values used in dropdown menu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Note: If you modify this section you will also need to modify the decision tree section.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Note: If you modify this section you will also need to modify the decision tree section.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Note: If you modify this section you will also need to modify the decision tree section.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Note: If you modify this section you will also need to modify the decision tree section.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Note: If you modify this section you will also need to modify the decision tree section.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Note: If you modify this section you will also need to modify the decision tree section.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Note: If you modify this section you will also need to modify the decision tree section.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Note: If you modify this section you will also need to modify the decision tree section.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There may be multiple optimal options with identical returns to all.</t>
        </r>
      </text>
    </comment>
  </commentList>
</comments>
</file>

<file path=xl/sharedStrings.xml><?xml version="1.0" encoding="utf-8"?>
<sst xmlns="http://schemas.openxmlformats.org/spreadsheetml/2006/main" count="519" uniqueCount="137">
  <si>
    <t>Ownership</t>
  </si>
  <si>
    <t>Exit Value</t>
  </si>
  <si>
    <t>Post-Money Valuation</t>
  </si>
  <si>
    <t>Total</t>
  </si>
  <si>
    <t>Assumptions</t>
  </si>
  <si>
    <t>Existing Ownership Shares</t>
  </si>
  <si>
    <t>CEO</t>
  </si>
  <si>
    <t>Current Investor 1</t>
  </si>
  <si>
    <t>Current Investor 2</t>
  </si>
  <si>
    <t>Current Investor 3</t>
  </si>
  <si>
    <t>Series B Investors</t>
  </si>
  <si>
    <t>Employees</t>
  </si>
  <si>
    <t>Loan</t>
  </si>
  <si>
    <t>Loan Converts to Equity (Yes/No)</t>
  </si>
  <si>
    <t>Loan Amount</t>
  </si>
  <si>
    <t>Option Pool</t>
  </si>
  <si>
    <t>Option Pool Created (Yes/No)</t>
  </si>
  <si>
    <t>Option Pool % after financing</t>
  </si>
  <si>
    <t>Series B Management Stock Grants</t>
  </si>
  <si>
    <t>Series B Invested Capital ($MM)</t>
  </si>
  <si>
    <t>Ownership Acquired by New Investors</t>
  </si>
  <si>
    <t>Pre-Money Value ($MM)</t>
  </si>
  <si>
    <t>Pre-Money Share Value</t>
  </si>
  <si>
    <t>Series B Price / Share</t>
  </si>
  <si>
    <t>Capitalization Table</t>
  </si>
  <si>
    <t>Current Capitalization</t>
  </si>
  <si>
    <t>Post-Series B Financing Capitalization</t>
  </si>
  <si>
    <t>Options</t>
  </si>
  <si>
    <t>Common</t>
  </si>
  <si>
    <t>Value</t>
  </si>
  <si>
    <t>Existing</t>
  </si>
  <si>
    <t>New</t>
  </si>
  <si>
    <t>Series B</t>
  </si>
  <si>
    <t>Shares</t>
  </si>
  <si>
    <t>%</t>
  </si>
  <si>
    <t>($)</t>
  </si>
  <si>
    <t>Management:</t>
  </si>
  <si>
    <t>Investors</t>
  </si>
  <si>
    <t>New Investors</t>
  </si>
  <si>
    <t>Bridge Note</t>
  </si>
  <si>
    <t>Options Pool</t>
  </si>
  <si>
    <t>Summary</t>
  </si>
  <si>
    <t>Total Shares/Value</t>
  </si>
  <si>
    <t>Yes</t>
  </si>
  <si>
    <t>ABC Company: Series B Investment</t>
  </si>
  <si>
    <t>Series A</t>
  </si>
  <si>
    <t>Investment</t>
  </si>
  <si>
    <t>Exit valuation</t>
  </si>
  <si>
    <t>Exit date</t>
  </si>
  <si>
    <t>Exit values</t>
  </si>
  <si>
    <t>Current date</t>
  </si>
  <si>
    <t>Number of years</t>
  </si>
  <si>
    <t>Exit EBITDA multiple</t>
  </si>
  <si>
    <t>Implied exit EBITDA</t>
  </si>
  <si>
    <t>Exit enterprise value</t>
  </si>
  <si>
    <t>Capital structure summary</t>
  </si>
  <si>
    <t xml:space="preserve">Liquidation </t>
  </si>
  <si>
    <t xml:space="preserve">Participation </t>
  </si>
  <si>
    <t># of years betw.</t>
  </si>
  <si>
    <t>% ownership</t>
  </si>
  <si>
    <t>preferance</t>
  </si>
  <si>
    <t>cap</t>
  </si>
  <si>
    <t>date</t>
  </si>
  <si>
    <t>investm. &amp; exit</t>
  </si>
  <si>
    <t>Series B Preferred</t>
  </si>
  <si>
    <t>Series A Preferred</t>
  </si>
  <si>
    <t>Common Stock (includes all options)</t>
  </si>
  <si>
    <t>Waterfall (flow of funds)</t>
  </si>
  <si>
    <t>n</t>
  </si>
  <si>
    <t>y</t>
  </si>
  <si>
    <t>Series B convert?</t>
  </si>
  <si>
    <t>Series A convert?</t>
  </si>
  <si>
    <t>Exit</t>
  </si>
  <si>
    <t>Liquidation preference B</t>
  </si>
  <si>
    <t>Liquidation preference A</t>
  </si>
  <si>
    <t>Proceeds available for preference B</t>
  </si>
  <si>
    <t>Proceeds available for preference A</t>
  </si>
  <si>
    <t>Remaining proceeds</t>
  </si>
  <si>
    <t>Proceeds to B</t>
  </si>
  <si>
    <t>Proceeds to A</t>
  </si>
  <si>
    <t>Proceeds to common</t>
  </si>
  <si>
    <t>Total proceeds</t>
  </si>
  <si>
    <t>Error check</t>
  </si>
  <si>
    <t>Pro rata shares B</t>
  </si>
  <si>
    <t>Pro rata shares A</t>
  </si>
  <si>
    <t>B ownership</t>
  </si>
  <si>
    <t>A ownership</t>
  </si>
  <si>
    <t>Common ownership</t>
  </si>
  <si>
    <t>Decision tree</t>
  </si>
  <si>
    <t>A proceeds</t>
  </si>
  <si>
    <t>A decision options</t>
  </si>
  <si>
    <t>B proceeds</t>
  </si>
  <si>
    <t>Calculations</t>
  </si>
  <si>
    <t>B decision options</t>
  </si>
  <si>
    <t>Returns summary</t>
  </si>
  <si>
    <t>Convert?</t>
  </si>
  <si>
    <t>Proceeds</t>
  </si>
  <si>
    <t>CAGR</t>
  </si>
  <si>
    <t>Multiple returns</t>
  </si>
  <si>
    <t>Exit value</t>
  </si>
  <si>
    <t>Participation cap</t>
  </si>
  <si>
    <t>Goal Seek</t>
  </si>
  <si>
    <t>Check:</t>
  </si>
  <si>
    <t>Participating cap B</t>
  </si>
  <si>
    <t>Participating cap A</t>
  </si>
  <si>
    <t>Original Investment</t>
  </si>
  <si>
    <t>Net Proceeds</t>
  </si>
  <si>
    <t>(less) liquidation preference Series B</t>
  </si>
  <si>
    <t>Net Proceeds to A</t>
  </si>
  <si>
    <t>(less) liquidation preference Series A</t>
  </si>
  <si>
    <t>Net Proceeds to Common</t>
  </si>
  <si>
    <t>Participation</t>
  </si>
  <si>
    <t>Net Proceeds paid on % Ownership</t>
  </si>
  <si>
    <t>% Ownership</t>
  </si>
  <si>
    <t>Total Proceeds Paid</t>
  </si>
  <si>
    <t>Liq. Pref.</t>
  </si>
  <si>
    <t>Particip.</t>
  </si>
  <si>
    <t>Multiple</t>
  </si>
  <si>
    <t>Cap (x)</t>
  </si>
  <si>
    <t>Cap $</t>
  </si>
  <si>
    <t>Exceed</t>
  </si>
  <si>
    <t>As Converted Basis</t>
  </si>
  <si>
    <t>Actual Proceeds</t>
  </si>
  <si>
    <t>Coverts to common since exceeds 2x cap ($10M) with liquidation preferences ($14.4M)</t>
  </si>
  <si>
    <t>Comes in at cap with participation; proceeds less on an as converted basis</t>
  </si>
  <si>
    <t>Remainder</t>
  </si>
  <si>
    <t>Waterfall</t>
  </si>
  <si>
    <t>Proceeds to B at exit</t>
  </si>
  <si>
    <t>Returns to B at exit</t>
  </si>
  <si>
    <t>Post-Money</t>
  </si>
  <si>
    <t>Pre-Money</t>
  </si>
  <si>
    <t>Shares Pre</t>
  </si>
  <si>
    <t>Price per Share</t>
  </si>
  <si>
    <t>Shares Bridge</t>
  </si>
  <si>
    <t>Shares New</t>
  </si>
  <si>
    <t>Shares Options</t>
  </si>
  <si>
    <t>Post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</si>
</sst>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.00"/>
    <numFmt numFmtId="166" formatCode="0.0\x_);\(0.0\x\);@_)"/>
    <numFmt numFmtId="167" formatCode="&quot;$&quot;#,##0.0_);\(&quot;$&quot;#,##0.0\)"/>
    <numFmt numFmtId="168" formatCode="0.0%"/>
    <numFmt numFmtId="169" formatCode="#,##0.0"/>
    <numFmt numFmtId="170" formatCode="#,##0.0_);\(#,##0.0\);@_)"/>
    <numFmt numFmtId="171" formatCode="#,##0.0_);\(#,##0.0\);\-_);@_)"/>
    <numFmt numFmtId="172" formatCode="0.0%_);\(0.0%\);@_)"/>
    <numFmt numFmtId="173" formatCode="#,##0.0_);\(#,##0.0\)"/>
    <numFmt numFmtId="174" formatCode="mmmm\ d\,\ yyyy;@"/>
    <numFmt numFmtId="175" formatCode="#,##0_);\(#,##0\);@_)"/>
    <numFmt numFmtId="176" formatCode="_(* #,##0_);_(* \(#,##0\);_(* &quot;-&quot;??_);_(@_)"/>
    <numFmt numFmtId="177" formatCode="&quot;$&quot;#,##0.0_);[Red]\(&quot;$&quot;#,##0.0\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39"/>
      <name val="Arial"/>
      <family val="2"/>
    </font>
    <font>
      <sz val="10"/>
      <color theme="1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0"/>
      <color rgb="FF0070C0"/>
      <name val="Arial"/>
      <family val="2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rgb="FF000000"/>
      <name val="Arial"/>
      <family val="2"/>
    </font>
    <font>
      <sz val="11"/>
      <color rgb="FF008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indexed="5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80008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1">
    <xf numFmtId="0" fontId="0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6" fillId="0" borderId="0" xfId="6" applyFont="1"/>
    <xf numFmtId="0" fontId="3" fillId="0" borderId="0" xfId="6" applyFont="1"/>
    <xf numFmtId="0" fontId="6" fillId="2" borderId="10" xfId="6" applyFont="1" applyFill="1" applyBorder="1"/>
    <xf numFmtId="168" fontId="3" fillId="2" borderId="11" xfId="6" applyNumberFormat="1" applyFont="1" applyFill="1" applyBorder="1" applyAlignment="1">
      <alignment horizontal="right" indent="1"/>
    </xf>
    <xf numFmtId="0" fontId="3" fillId="0" borderId="12" xfId="6" applyFont="1" applyFill="1" applyBorder="1"/>
    <xf numFmtId="169" fontId="7" fillId="3" borderId="13" xfId="6" applyNumberFormat="1" applyFont="1" applyFill="1" applyBorder="1" applyAlignment="1">
      <alignment horizontal="right" indent="1"/>
    </xf>
    <xf numFmtId="0" fontId="3" fillId="0" borderId="14" xfId="6" applyFont="1" applyFill="1" applyBorder="1" applyAlignment="1">
      <alignment horizontal="left" indent="1"/>
    </xf>
    <xf numFmtId="0" fontId="3" fillId="0" borderId="14" xfId="6" applyFont="1" applyBorder="1" applyAlignment="1">
      <alignment horizontal="left" indent="1"/>
    </xf>
    <xf numFmtId="0" fontId="3" fillId="0" borderId="14" xfId="6" applyFont="1" applyBorder="1" applyAlignment="1">
      <alignment horizontal="left"/>
    </xf>
    <xf numFmtId="0" fontId="3" fillId="3" borderId="15" xfId="6" applyFont="1" applyFill="1" applyBorder="1"/>
    <xf numFmtId="0" fontId="9" fillId="3" borderId="15" xfId="6" applyFont="1" applyFill="1" applyBorder="1" applyAlignment="1">
      <alignment horizontal="right"/>
    </xf>
    <xf numFmtId="5" fontId="9" fillId="3" borderId="15" xfId="6" applyNumberFormat="1" applyFont="1" applyFill="1" applyBorder="1"/>
    <xf numFmtId="0" fontId="10" fillId="3" borderId="15" xfId="6" applyFont="1" applyFill="1" applyBorder="1"/>
    <xf numFmtId="9" fontId="9" fillId="3" borderId="15" xfId="6" applyNumberFormat="1" applyFont="1" applyFill="1" applyBorder="1" applyAlignment="1">
      <alignment horizontal="right"/>
    </xf>
    <xf numFmtId="37" fontId="9" fillId="3" borderId="15" xfId="7" applyNumberFormat="1" applyFont="1" applyFill="1" applyBorder="1" applyAlignment="1">
      <alignment horizontal="right"/>
    </xf>
    <xf numFmtId="9" fontId="9" fillId="3" borderId="15" xfId="6" applyNumberFormat="1" applyFont="1" applyFill="1" applyBorder="1"/>
    <xf numFmtId="0" fontId="3" fillId="0" borderId="14" xfId="6" applyFont="1" applyFill="1" applyBorder="1" applyAlignment="1">
      <alignment horizontal="left"/>
    </xf>
    <xf numFmtId="7" fontId="8" fillId="3" borderId="15" xfId="6" applyNumberFormat="1" applyFont="1" applyFill="1" applyBorder="1"/>
    <xf numFmtId="0" fontId="3" fillId="0" borderId="16" xfId="6" applyFont="1" applyBorder="1"/>
    <xf numFmtId="0" fontId="3" fillId="0" borderId="17" xfId="6" applyFont="1" applyBorder="1"/>
    <xf numFmtId="5" fontId="8" fillId="3" borderId="18" xfId="6" applyNumberFormat="1" applyFont="1" applyFill="1" applyBorder="1"/>
    <xf numFmtId="0" fontId="11" fillId="4" borderId="10" xfId="6" applyFont="1" applyFill="1" applyBorder="1"/>
    <xf numFmtId="0" fontId="6" fillId="4" borderId="19" xfId="6" applyFont="1" applyFill="1" applyBorder="1"/>
    <xf numFmtId="0" fontId="3" fillId="4" borderId="19" xfId="6" applyFont="1" applyFill="1" applyBorder="1"/>
    <xf numFmtId="0" fontId="3" fillId="4" borderId="20" xfId="6" applyFont="1" applyFill="1" applyBorder="1"/>
    <xf numFmtId="0" fontId="3" fillId="4" borderId="21" xfId="6" applyFont="1" applyFill="1" applyBorder="1"/>
    <xf numFmtId="0" fontId="3" fillId="4" borderId="11" xfId="6" applyFont="1" applyFill="1" applyBorder="1"/>
    <xf numFmtId="0" fontId="3" fillId="4" borderId="14" xfId="6" applyFont="1" applyFill="1" applyBorder="1"/>
    <xf numFmtId="0" fontId="3" fillId="4" borderId="7" xfId="6" applyFont="1" applyFill="1" applyBorder="1"/>
    <xf numFmtId="0" fontId="3" fillId="4" borderId="3" xfId="6" applyFont="1" applyFill="1" applyBorder="1"/>
    <xf numFmtId="0" fontId="3" fillId="4" borderId="15" xfId="6" applyFont="1" applyFill="1" applyBorder="1"/>
    <xf numFmtId="0" fontId="3" fillId="2" borderId="0" xfId="6" applyFont="1" applyFill="1" applyBorder="1" applyAlignment="1">
      <alignment horizontal="center"/>
    </xf>
    <xf numFmtId="0" fontId="3" fillId="2" borderId="7" xfId="6" applyFont="1" applyFill="1" applyBorder="1" applyAlignment="1">
      <alignment horizontal="center"/>
    </xf>
    <xf numFmtId="0" fontId="3" fillId="2" borderId="3" xfId="6" applyFont="1" applyFill="1" applyBorder="1" applyAlignment="1">
      <alignment horizontal="center"/>
    </xf>
    <xf numFmtId="0" fontId="3" fillId="4" borderId="22" xfId="6" applyFont="1" applyFill="1" applyBorder="1"/>
    <xf numFmtId="0" fontId="3" fillId="4" borderId="9" xfId="6" applyFont="1" applyFill="1" applyBorder="1"/>
    <xf numFmtId="0" fontId="3" fillId="2" borderId="1" xfId="6" applyFont="1" applyFill="1" applyBorder="1" applyAlignment="1">
      <alignment horizontal="center"/>
    </xf>
    <xf numFmtId="0" fontId="3" fillId="2" borderId="9" xfId="6" applyFont="1" applyFill="1" applyBorder="1" applyAlignment="1">
      <alignment horizontal="center"/>
    </xf>
    <xf numFmtId="0" fontId="3" fillId="4" borderId="8" xfId="6" applyFont="1" applyFill="1" applyBorder="1"/>
    <xf numFmtId="0" fontId="3" fillId="2" borderId="8" xfId="6" applyFont="1" applyFill="1" applyBorder="1" applyAlignment="1">
      <alignment horizontal="center"/>
    </xf>
    <xf numFmtId="0" fontId="3" fillId="4" borderId="23" xfId="6" applyFont="1" applyFill="1" applyBorder="1"/>
    <xf numFmtId="0" fontId="6" fillId="0" borderId="12" xfId="6" applyFont="1" applyBorder="1"/>
    <xf numFmtId="0" fontId="6" fillId="0" borderId="5" xfId="6" applyFont="1" applyBorder="1"/>
    <xf numFmtId="0" fontId="3" fillId="0" borderId="4" xfId="6" applyFont="1" applyBorder="1"/>
    <xf numFmtId="0" fontId="3" fillId="0" borderId="7" xfId="6" applyFont="1" applyBorder="1"/>
    <xf numFmtId="0" fontId="3" fillId="0" borderId="24" xfId="6" applyFont="1" applyBorder="1"/>
    <xf numFmtId="0" fontId="3" fillId="0" borderId="13" xfId="6" applyFont="1" applyBorder="1"/>
    <xf numFmtId="0" fontId="3" fillId="0" borderId="7" xfId="6" applyFont="1" applyBorder="1" applyAlignment="1">
      <alignment horizontal="left" indent="1"/>
    </xf>
    <xf numFmtId="37" fontId="10" fillId="0" borderId="0" xfId="6" applyNumberFormat="1" applyFont="1" applyBorder="1" applyAlignment="1">
      <alignment horizontal="right" indent="1"/>
    </xf>
    <xf numFmtId="37" fontId="3" fillId="0" borderId="0" xfId="6" applyNumberFormat="1" applyFont="1" applyBorder="1" applyAlignment="1">
      <alignment horizontal="right" indent="1"/>
    </xf>
    <xf numFmtId="168" fontId="3" fillId="0" borderId="0" xfId="6" applyNumberFormat="1" applyFont="1" applyBorder="1" applyAlignment="1">
      <alignment horizontal="right" indent="1"/>
    </xf>
    <xf numFmtId="164" fontId="3" fillId="0" borderId="7" xfId="8" applyNumberFormat="1" applyFont="1" applyBorder="1" applyAlignment="1">
      <alignment horizontal="right" indent="1"/>
    </xf>
    <xf numFmtId="0" fontId="3" fillId="0" borderId="6" xfId="6" applyFont="1" applyBorder="1"/>
    <xf numFmtId="0" fontId="3" fillId="0" borderId="15" xfId="6" applyFont="1" applyBorder="1"/>
    <xf numFmtId="0" fontId="3" fillId="0" borderId="14" xfId="6" applyFont="1" applyBorder="1"/>
    <xf numFmtId="169" fontId="3" fillId="0" borderId="7" xfId="6" applyNumberFormat="1" applyFont="1" applyBorder="1" applyAlignment="1">
      <alignment horizontal="right" indent="1"/>
    </xf>
    <xf numFmtId="0" fontId="6" fillId="0" borderId="14" xfId="6" applyFont="1" applyBorder="1"/>
    <xf numFmtId="0" fontId="6" fillId="0" borderId="7" xfId="6" applyFont="1" applyBorder="1"/>
    <xf numFmtId="37" fontId="3" fillId="0" borderId="0" xfId="6" applyNumberFormat="1" applyFont="1" applyBorder="1"/>
    <xf numFmtId="168" fontId="3" fillId="0" borderId="0" xfId="6" applyNumberFormat="1" applyFont="1" applyBorder="1"/>
    <xf numFmtId="164" fontId="3" fillId="0" borderId="7" xfId="8" applyNumberFormat="1" applyFont="1" applyBorder="1"/>
    <xf numFmtId="37" fontId="3" fillId="0" borderId="1" xfId="6" applyNumberFormat="1" applyFont="1" applyBorder="1" applyAlignment="1">
      <alignment horizontal="right" indent="1"/>
    </xf>
    <xf numFmtId="0" fontId="3" fillId="0" borderId="5" xfId="6" applyFont="1" applyBorder="1" applyAlignment="1">
      <alignment horizontal="left" indent="1"/>
    </xf>
    <xf numFmtId="37" fontId="3" fillId="0" borderId="4" xfId="6" applyNumberFormat="1" applyFont="1" applyBorder="1" applyAlignment="1">
      <alignment horizontal="right" indent="1"/>
    </xf>
    <xf numFmtId="168" fontId="3" fillId="0" borderId="4" xfId="6" applyNumberFormat="1" applyFont="1" applyBorder="1" applyAlignment="1">
      <alignment horizontal="right" indent="1"/>
    </xf>
    <xf numFmtId="164" fontId="3" fillId="0" borderId="5" xfId="8" applyNumberFormat="1" applyFont="1" applyBorder="1" applyAlignment="1">
      <alignment horizontal="right" indent="1"/>
    </xf>
    <xf numFmtId="0" fontId="6" fillId="0" borderId="17" xfId="6" applyFont="1" applyBorder="1"/>
    <xf numFmtId="0" fontId="6" fillId="0" borderId="25" xfId="6" applyFont="1" applyBorder="1"/>
    <xf numFmtId="0" fontId="3" fillId="0" borderId="26" xfId="6" applyFont="1" applyBorder="1" applyAlignment="1">
      <alignment horizontal="right" indent="1"/>
    </xf>
    <xf numFmtId="169" fontId="3" fillId="0" borderId="25" xfId="6" applyNumberFormat="1" applyFont="1" applyBorder="1" applyAlignment="1">
      <alignment horizontal="right" indent="1"/>
    </xf>
    <xf numFmtId="0" fontId="3" fillId="0" borderId="27" xfId="6" applyFont="1" applyBorder="1"/>
    <xf numFmtId="0" fontId="3" fillId="0" borderId="18" xfId="6" applyFont="1" applyBorder="1"/>
    <xf numFmtId="43" fontId="3" fillId="0" borderId="0" xfId="7" applyFont="1"/>
    <xf numFmtId="9" fontId="3" fillId="0" borderId="0" xfId="9" applyFont="1"/>
    <xf numFmtId="37" fontId="12" fillId="3" borderId="15" xfId="6" applyNumberFormat="1" applyFont="1" applyFill="1" applyBorder="1"/>
    <xf numFmtId="37" fontId="12" fillId="3" borderId="15" xfId="6" applyNumberFormat="1" applyFont="1" applyFill="1" applyBorder="1" applyAlignment="1">
      <alignment horizontal="right"/>
    </xf>
    <xf numFmtId="0" fontId="14" fillId="0" borderId="28" xfId="0" applyFont="1" applyBorder="1"/>
    <xf numFmtId="0" fontId="15" fillId="0" borderId="28" xfId="0" applyFont="1" applyBorder="1"/>
    <xf numFmtId="0" fontId="0" fillId="0" borderId="0" xfId="0" applyFont="1"/>
    <xf numFmtId="0" fontId="13" fillId="0" borderId="29" xfId="0" applyFont="1" applyBorder="1"/>
    <xf numFmtId="0" fontId="0" fillId="0" borderId="0" xfId="0" applyFont="1" applyBorder="1"/>
    <xf numFmtId="172" fontId="0" fillId="0" borderId="0" xfId="0" applyNumberFormat="1" applyFont="1" applyBorder="1"/>
    <xf numFmtId="170" fontId="16" fillId="6" borderId="0" xfId="0" applyNumberFormat="1" applyFont="1" applyFill="1"/>
    <xf numFmtId="172" fontId="0" fillId="0" borderId="0" xfId="0" applyNumberFormat="1" applyFont="1"/>
    <xf numFmtId="0" fontId="13" fillId="0" borderId="0" xfId="0" applyFont="1" applyBorder="1"/>
    <xf numFmtId="0" fontId="0" fillId="0" borderId="29" xfId="0" applyFont="1" applyBorder="1"/>
    <xf numFmtId="0" fontId="0" fillId="0" borderId="0" xfId="0" applyFont="1" applyFill="1" applyBorder="1"/>
    <xf numFmtId="166" fontId="16" fillId="6" borderId="0" xfId="0" applyNumberFormat="1" applyFont="1" applyFill="1"/>
    <xf numFmtId="0" fontId="13" fillId="0" borderId="29" xfId="0" applyFont="1" applyFill="1" applyBorder="1"/>
    <xf numFmtId="166" fontId="16" fillId="6" borderId="0" xfId="0" applyNumberFormat="1" applyFont="1" applyFill="1" applyBorder="1"/>
    <xf numFmtId="170" fontId="8" fillId="0" borderId="0" xfId="0" applyNumberFormat="1" applyFont="1"/>
    <xf numFmtId="0" fontId="3" fillId="0" borderId="0" xfId="0" applyFont="1"/>
    <xf numFmtId="171" fontId="17" fillId="0" borderId="0" xfId="0" applyNumberFormat="1" applyFont="1"/>
    <xf numFmtId="170" fontId="4" fillId="0" borderId="0" xfId="0" applyNumberFormat="1" applyFont="1" applyBorder="1"/>
    <xf numFmtId="170" fontId="4" fillId="0" borderId="28" xfId="0" applyNumberFormat="1" applyFont="1" applyBorder="1"/>
    <xf numFmtId="0" fontId="0" fillId="0" borderId="28" xfId="0" applyFont="1" applyBorder="1"/>
    <xf numFmtId="174" fontId="16" fillId="6" borderId="0" xfId="0" applyNumberFormat="1" applyFont="1" applyFill="1" applyBorder="1"/>
    <xf numFmtId="0" fontId="19" fillId="0" borderId="0" xfId="0" applyFont="1" applyFill="1" applyBorder="1" applyAlignment="1">
      <alignment horizontal="left"/>
    </xf>
    <xf numFmtId="170" fontId="20" fillId="6" borderId="0" xfId="0" applyNumberFormat="1" applyFont="1" applyFill="1" applyBorder="1" applyAlignment="1">
      <alignment horizontal="left"/>
    </xf>
    <xf numFmtId="175" fontId="4" fillId="0" borderId="0" xfId="0" applyNumberFormat="1" applyFont="1" applyBorder="1"/>
    <xf numFmtId="170" fontId="21" fillId="0" borderId="0" xfId="0" applyNumberFormat="1" applyFont="1" applyFill="1" applyBorder="1"/>
    <xf numFmtId="170" fontId="22" fillId="6" borderId="31" xfId="0" applyNumberFormat="1" applyFont="1" applyFill="1" applyBorder="1"/>
    <xf numFmtId="0" fontId="23" fillId="0" borderId="0" xfId="0" applyFont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13" fillId="0" borderId="0" xfId="0" applyFont="1"/>
    <xf numFmtId="0" fontId="23" fillId="0" borderId="28" xfId="0" applyFont="1" applyBorder="1" applyAlignment="1">
      <alignment horizontal="center"/>
    </xf>
    <xf numFmtId="0" fontId="23" fillId="0" borderId="28" xfId="0" applyFont="1" applyBorder="1"/>
    <xf numFmtId="0" fontId="23" fillId="0" borderId="28" xfId="0" applyFont="1" applyFill="1" applyBorder="1" applyAlignment="1">
      <alignment horizontal="center"/>
    </xf>
    <xf numFmtId="174" fontId="16" fillId="6" borderId="0" xfId="0" applyNumberFormat="1" applyFont="1" applyFill="1" applyBorder="1" applyAlignment="1"/>
    <xf numFmtId="170" fontId="4" fillId="0" borderId="0" xfId="0" applyNumberFormat="1" applyFont="1"/>
    <xf numFmtId="170" fontId="16" fillId="0" borderId="0" xfId="0" applyNumberFormat="1" applyFont="1" applyBorder="1"/>
    <xf numFmtId="0" fontId="24" fillId="7" borderId="32" xfId="0" applyFont="1" applyFill="1" applyBorder="1"/>
    <xf numFmtId="170" fontId="0" fillId="0" borderId="0" xfId="0" applyNumberFormat="1" applyFont="1"/>
    <xf numFmtId="0" fontId="26" fillId="0" borderId="0" xfId="0" applyFont="1"/>
    <xf numFmtId="170" fontId="27" fillId="0" borderId="0" xfId="0" applyNumberFormat="1" applyFont="1"/>
    <xf numFmtId="173" fontId="27" fillId="0" borderId="0" xfId="0" applyNumberFormat="1" applyFont="1"/>
    <xf numFmtId="173" fontId="13" fillId="0" borderId="0" xfId="0" applyNumberFormat="1" applyFont="1"/>
    <xf numFmtId="173" fontId="0" fillId="0" borderId="0" xfId="0" applyNumberFormat="1" applyFont="1"/>
    <xf numFmtId="173" fontId="13" fillId="0" borderId="0" xfId="0" applyNumberFormat="1" applyFont="1" applyBorder="1"/>
    <xf numFmtId="0" fontId="0" fillId="0" borderId="33" xfId="0" applyFont="1" applyBorder="1"/>
    <xf numFmtId="0" fontId="0" fillId="0" borderId="34" xfId="0" applyFont="1" applyBorder="1"/>
    <xf numFmtId="170" fontId="0" fillId="0" borderId="28" xfId="0" applyNumberFormat="1" applyFont="1" applyBorder="1"/>
    <xf numFmtId="170" fontId="13" fillId="0" borderId="0" xfId="0" applyNumberFormat="1" applyFont="1" applyBorder="1"/>
    <xf numFmtId="0" fontId="27" fillId="0" borderId="0" xfId="0" applyFont="1"/>
    <xf numFmtId="0" fontId="27" fillId="0" borderId="0" xfId="0" applyFont="1" applyAlignment="1">
      <alignment horizontal="center"/>
    </xf>
    <xf numFmtId="9" fontId="27" fillId="0" borderId="0" xfId="0" applyNumberFormat="1" applyFont="1"/>
    <xf numFmtId="170" fontId="13" fillId="0" borderId="0" xfId="0" applyNumberFormat="1" applyFont="1"/>
    <xf numFmtId="170" fontId="13" fillId="0" borderId="29" xfId="0" applyNumberFormat="1" applyFont="1" applyBorder="1"/>
    <xf numFmtId="0" fontId="18" fillId="0" borderId="0" xfId="0" applyFont="1" applyBorder="1" applyAlignment="1">
      <alignment horizontal="center"/>
    </xf>
    <xf numFmtId="0" fontId="27" fillId="0" borderId="0" xfId="0" applyFont="1" applyBorder="1"/>
    <xf numFmtId="171" fontId="28" fillId="0" borderId="28" xfId="0" applyNumberFormat="1" applyFont="1" applyFill="1" applyBorder="1" applyAlignment="1">
      <alignment horizontal="center"/>
    </xf>
    <xf numFmtId="171" fontId="28" fillId="0" borderId="34" xfId="0" applyNumberFormat="1" applyFont="1" applyFill="1" applyBorder="1" applyAlignment="1">
      <alignment horizontal="center"/>
    </xf>
    <xf numFmtId="171" fontId="28" fillId="0" borderId="0" xfId="0" applyNumberFormat="1" applyFont="1" applyFill="1" applyBorder="1" applyAlignment="1">
      <alignment horizontal="center"/>
    </xf>
    <xf numFmtId="171" fontId="28" fillId="0" borderId="30" xfId="0" applyNumberFormat="1" applyFont="1" applyFill="1" applyBorder="1" applyAlignment="1">
      <alignment horizontal="center"/>
    </xf>
    <xf numFmtId="170" fontId="25" fillId="0" borderId="0" xfId="0" applyNumberFormat="1" applyFont="1" applyFill="1" applyBorder="1" applyAlignment="1">
      <alignment horizontal="center"/>
    </xf>
    <xf numFmtId="0" fontId="13" fillId="0" borderId="35" xfId="0" applyFont="1" applyBorder="1"/>
    <xf numFmtId="166" fontId="0" fillId="0" borderId="0" xfId="0" applyNumberFormat="1" applyFont="1" applyBorder="1"/>
    <xf numFmtId="166" fontId="0" fillId="0" borderId="29" xfId="0" applyNumberFormat="1" applyFont="1" applyBorder="1"/>
    <xf numFmtId="0" fontId="0" fillId="0" borderId="36" xfId="0" applyFont="1" applyFill="1" applyBorder="1" applyAlignment="1">
      <alignment horizontal="centerContinuous"/>
    </xf>
    <xf numFmtId="0" fontId="0" fillId="0" borderId="36" xfId="0" applyFont="1" applyBorder="1" applyAlignment="1">
      <alignment horizontal="centerContinuous"/>
    </xf>
    <xf numFmtId="170" fontId="29" fillId="0" borderId="0" xfId="0" applyNumberFormat="1" applyFont="1" applyFill="1" applyBorder="1"/>
    <xf numFmtId="166" fontId="16" fillId="6" borderId="0" xfId="0" applyNumberFormat="1" applyFont="1" applyFill="1" applyBorder="1" applyAlignment="1">
      <alignment horizontal="left"/>
    </xf>
    <xf numFmtId="170" fontId="16" fillId="6" borderId="0" xfId="0" applyNumberFormat="1" applyFont="1" applyFill="1" applyBorder="1" applyAlignment="1">
      <alignment horizontal="left"/>
    </xf>
    <xf numFmtId="166" fontId="29" fillId="0" borderId="0" xfId="0" applyNumberFormat="1" applyFont="1" applyFill="1" applyBorder="1"/>
    <xf numFmtId="166" fontId="0" fillId="0" borderId="0" xfId="0" applyNumberFormat="1" applyFont="1"/>
    <xf numFmtId="173" fontId="0" fillId="0" borderId="0" xfId="0" applyNumberFormat="1" applyFont="1" applyFill="1" applyBorder="1"/>
    <xf numFmtId="170" fontId="0" fillId="0" borderId="0" xfId="0" applyNumberFormat="1" applyFont="1" applyFill="1" applyBorder="1"/>
    <xf numFmtId="37" fontId="12" fillId="8" borderId="38" xfId="6" applyNumberFormat="1" applyFont="1" applyFill="1" applyBorder="1" applyAlignment="1">
      <alignment horizontal="right"/>
    </xf>
    <xf numFmtId="37" fontId="12" fillId="8" borderId="39" xfId="6" applyNumberFormat="1" applyFont="1" applyFill="1" applyBorder="1" applyAlignment="1">
      <alignment horizontal="right"/>
    </xf>
    <xf numFmtId="37" fontId="12" fillId="8" borderId="39" xfId="6" applyNumberFormat="1" applyFont="1" applyFill="1" applyBorder="1"/>
    <xf numFmtId="37" fontId="12" fillId="8" borderId="40" xfId="6" applyNumberFormat="1" applyFont="1" applyFill="1" applyBorder="1"/>
    <xf numFmtId="37" fontId="3" fillId="8" borderId="37" xfId="6" applyNumberFormat="1" applyFont="1" applyFill="1" applyBorder="1" applyAlignment="1">
      <alignment horizontal="right" indent="1"/>
    </xf>
    <xf numFmtId="5" fontId="9" fillId="8" borderId="38" xfId="6" applyNumberFormat="1" applyFont="1" applyFill="1" applyBorder="1"/>
    <xf numFmtId="9" fontId="9" fillId="8" borderId="39" xfId="6" applyNumberFormat="1" applyFont="1" applyFill="1" applyBorder="1"/>
    <xf numFmtId="5" fontId="9" fillId="8" borderId="39" xfId="6" applyNumberFormat="1" applyFont="1" applyFill="1" applyBorder="1"/>
    <xf numFmtId="7" fontId="8" fillId="8" borderId="39" xfId="6" applyNumberFormat="1" applyFont="1" applyFill="1" applyBorder="1"/>
    <xf numFmtId="5" fontId="8" fillId="8" borderId="40" xfId="6" applyNumberFormat="1" applyFont="1" applyFill="1" applyBorder="1"/>
    <xf numFmtId="5" fontId="3" fillId="3" borderId="15" xfId="6" applyNumberFormat="1" applyFont="1" applyFill="1" applyBorder="1"/>
    <xf numFmtId="0" fontId="9" fillId="8" borderId="38" xfId="6" applyFont="1" applyFill="1" applyBorder="1" applyAlignment="1">
      <alignment horizontal="right"/>
    </xf>
    <xf numFmtId="5" fontId="9" fillId="8" borderId="40" xfId="6" applyNumberFormat="1" applyFont="1" applyFill="1" applyBorder="1"/>
    <xf numFmtId="5" fontId="3" fillId="0" borderId="0" xfId="6" applyNumberFormat="1" applyFont="1"/>
    <xf numFmtId="37" fontId="3" fillId="0" borderId="0" xfId="6" applyNumberFormat="1" applyFont="1" applyFill="1" applyBorder="1" applyAlignment="1">
      <alignment horizontal="right" indent="1"/>
    </xf>
    <xf numFmtId="6" fontId="0" fillId="0" borderId="0" xfId="0" applyNumberFormat="1"/>
    <xf numFmtId="166" fontId="0" fillId="0" borderId="0" xfId="0" applyNumberFormat="1"/>
    <xf numFmtId="0" fontId="2" fillId="0" borderId="0" xfId="0" applyFont="1" applyBorder="1"/>
    <xf numFmtId="9" fontId="0" fillId="0" borderId="0" xfId="0" applyNumberFormat="1" applyAlignment="1">
      <alignment horizontal="center"/>
    </xf>
    <xf numFmtId="176" fontId="0" fillId="0" borderId="0" xfId="10" applyNumberFormat="1" applyFont="1"/>
    <xf numFmtId="177" fontId="0" fillId="0" borderId="0" xfId="0" applyNumberFormat="1"/>
    <xf numFmtId="9" fontId="3" fillId="0" borderId="0" xfId="5" applyFont="1" applyAlignment="1">
      <alignment horizontal="center"/>
    </xf>
    <xf numFmtId="7" fontId="3" fillId="0" borderId="0" xfId="6" applyNumberFormat="1" applyFont="1"/>
    <xf numFmtId="7" fontId="3" fillId="0" borderId="0" xfId="6" applyNumberFormat="1" applyFont="1" applyAlignment="1">
      <alignment horizontal="center"/>
    </xf>
    <xf numFmtId="167" fontId="3" fillId="0" borderId="0" xfId="6" applyNumberFormat="1" applyFont="1"/>
    <xf numFmtId="5" fontId="3" fillId="0" borderId="0" xfId="6" applyNumberFormat="1" applyFont="1" applyAlignment="1">
      <alignment horizontal="center"/>
    </xf>
    <xf numFmtId="37" fontId="3" fillId="0" borderId="0" xfId="6" applyNumberFormat="1" applyFont="1"/>
    <xf numFmtId="5" fontId="3" fillId="0" borderId="1" xfId="6" applyNumberFormat="1" applyFont="1" applyBorder="1"/>
    <xf numFmtId="37" fontId="3" fillId="0" borderId="1" xfId="6" applyNumberFormat="1" applyFont="1" applyBorder="1"/>
    <xf numFmtId="165" fontId="3" fillId="0" borderId="0" xfId="6" applyNumberFormat="1" applyFont="1"/>
    <xf numFmtId="43" fontId="0" fillId="0" borderId="0" xfId="10" applyFont="1"/>
    <xf numFmtId="170" fontId="0" fillId="0" borderId="2" xfId="0" applyNumberFormat="1" applyFont="1" applyBorder="1" applyAlignment="1">
      <alignment horizontal="center"/>
    </xf>
    <xf numFmtId="170" fontId="0" fillId="0" borderId="4" xfId="0" applyNumberFormat="1" applyFont="1" applyBorder="1" applyAlignment="1">
      <alignment horizontal="center"/>
    </xf>
    <xf numFmtId="170" fontId="0" fillId="0" borderId="41" xfId="0" applyNumberFormat="1" applyFont="1" applyBorder="1" applyAlignment="1">
      <alignment horizontal="center"/>
    </xf>
    <xf numFmtId="171" fontId="28" fillId="0" borderId="3" xfId="0" applyNumberFormat="1" applyFont="1" applyFill="1" applyBorder="1" applyAlignment="1">
      <alignment horizontal="center"/>
    </xf>
    <xf numFmtId="171" fontId="28" fillId="0" borderId="42" xfId="0" applyNumberFormat="1" applyFont="1" applyFill="1" applyBorder="1" applyAlignment="1">
      <alignment horizontal="center"/>
    </xf>
    <xf numFmtId="170" fontId="25" fillId="0" borderId="3" xfId="0" applyNumberFormat="1" applyFont="1" applyFill="1" applyBorder="1" applyAlignment="1">
      <alignment horizontal="center"/>
    </xf>
    <xf numFmtId="171" fontId="28" fillId="0" borderId="8" xfId="0" applyNumberFormat="1" applyFont="1" applyFill="1" applyBorder="1" applyAlignment="1">
      <alignment horizontal="center"/>
    </xf>
    <xf numFmtId="171" fontId="28" fillId="0" borderId="1" xfId="0" applyNumberFormat="1" applyFont="1" applyFill="1" applyBorder="1" applyAlignment="1">
      <alignment horizontal="center"/>
    </xf>
    <xf numFmtId="173" fontId="13" fillId="0" borderId="0" xfId="0" applyNumberFormat="1" applyFont="1" applyFill="1" applyBorder="1"/>
    <xf numFmtId="170" fontId="13" fillId="0" borderId="0" xfId="0" applyNumberFormat="1" applyFont="1" applyFill="1" applyBorder="1"/>
    <xf numFmtId="0" fontId="18" fillId="0" borderId="0" xfId="0" applyFont="1" applyFill="1" applyBorder="1" applyAlignment="1">
      <alignment horizontal="center"/>
    </xf>
    <xf numFmtId="0" fontId="24" fillId="7" borderId="43" xfId="0" applyFont="1" applyFill="1" applyBorder="1"/>
    <xf numFmtId="0" fontId="24" fillId="0" borderId="0" xfId="0" applyFont="1" applyFill="1" applyBorder="1"/>
    <xf numFmtId="170" fontId="27" fillId="0" borderId="0" xfId="0" applyNumberFormat="1" applyFont="1" applyFill="1" applyBorder="1"/>
    <xf numFmtId="173" fontId="27" fillId="0" borderId="0" xfId="0" applyNumberFormat="1" applyFont="1" applyFill="1" applyBorder="1"/>
    <xf numFmtId="0" fontId="27" fillId="0" borderId="0" xfId="0" applyFont="1" applyFill="1" applyBorder="1" applyAlignment="1">
      <alignment horizontal="center"/>
    </xf>
    <xf numFmtId="9" fontId="27" fillId="0" borderId="0" xfId="0" applyNumberFormat="1" applyFont="1" applyFill="1" applyBorder="1"/>
    <xf numFmtId="170" fontId="0" fillId="0" borderId="0" xfId="0" applyNumberFormat="1" applyFont="1" applyFill="1" applyBorder="1" applyAlignment="1">
      <alignment horizontal="center"/>
    </xf>
    <xf numFmtId="0" fontId="6" fillId="5" borderId="4" xfId="6" applyFont="1" applyFill="1" applyBorder="1" applyAlignment="1">
      <alignment horizontal="center"/>
    </xf>
    <xf numFmtId="0" fontId="6" fillId="5" borderId="5" xfId="6" applyFont="1" applyFill="1" applyBorder="1" applyAlignment="1">
      <alignment horizontal="center"/>
    </xf>
    <xf numFmtId="0" fontId="6" fillId="5" borderId="2" xfId="6" applyFont="1" applyFill="1" applyBorder="1" applyAlignment="1">
      <alignment horizontal="center"/>
    </xf>
    <xf numFmtId="0" fontId="6" fillId="5" borderId="1" xfId="6" applyFont="1" applyFill="1" applyBorder="1" applyAlignment="1">
      <alignment horizontal="center"/>
    </xf>
    <xf numFmtId="0" fontId="6" fillId="5" borderId="9" xfId="6" applyFont="1" applyFill="1" applyBorder="1" applyAlignment="1">
      <alignment horizontal="center"/>
    </xf>
    <xf numFmtId="43" fontId="6" fillId="5" borderId="8" xfId="7" applyFont="1" applyFill="1" applyBorder="1" applyAlignment="1">
      <alignment horizontal="center"/>
    </xf>
    <xf numFmtId="43" fontId="6" fillId="5" borderId="1" xfId="7" applyFont="1" applyFill="1" applyBorder="1" applyAlignment="1">
      <alignment horizontal="center"/>
    </xf>
    <xf numFmtId="43" fontId="6" fillId="5" borderId="9" xfId="7" applyFont="1" applyFill="1" applyBorder="1" applyAlignment="1">
      <alignment horizontal="center"/>
    </xf>
  </cellXfs>
  <cellStyles count="11">
    <cellStyle name="Comma" xfId="10" builtinId="3"/>
    <cellStyle name="Comma 2" xfId="3"/>
    <cellStyle name="Comma 3" xfId="7"/>
    <cellStyle name="Currency 2" xfId="2"/>
    <cellStyle name="Currency 3" xfId="8"/>
    <cellStyle name="Normal" xfId="0" builtinId="0"/>
    <cellStyle name="Normal 2" xfId="1"/>
    <cellStyle name="Normal 3" xfId="6"/>
    <cellStyle name="Percent" xfId="5" builtinId="5"/>
    <cellStyle name="Percent 2" xfId="4"/>
    <cellStyle name="Percent 3" xfId="9"/>
  </cellStyles>
  <dxfs count="2">
    <dxf>
      <font>
        <color theme="0"/>
      </font>
      <fill>
        <patternFill>
          <bgColor theme="0" tint="-0.34998626667073579"/>
        </patternFill>
      </fill>
    </dxf>
    <dxf>
      <font>
        <color theme="0"/>
      </font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964407</xdr:colOff>
      <xdr:row>11</xdr:row>
      <xdr:rowOff>11906</xdr:rowOff>
    </xdr:from>
    <xdr:to>
      <xdr:col>6</xdr:col>
      <xdr:colOff>792116</xdr:colOff>
      <xdr:row>14</xdr:row>
      <xdr:rowOff>76994</xdr:rowOff>
    </xdr:to>
    <xdr:sp macro="" textlink="">
      <xdr:nvSpPr>
        <xdr:cNvPr id="4" name="AutoShape 1"/>
        <xdr:cNvSpPr>
          <a:spLocks noChangeArrowheads="1"/>
        </xdr:cNvSpPr>
      </xdr:nvSpPr>
      <xdr:spPr bwMode="auto">
        <a:xfrm rot="10800000">
          <a:off x="5298282" y="1845469"/>
          <a:ext cx="2947147" cy="565150"/>
        </a:xfrm>
        <a:prstGeom prst="homePlate">
          <a:avLst>
            <a:gd name="adj" fmla="val 4192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Go to "File - Options - Formulas" and select "Enable Iterative Calculations" and set to 100.</a:t>
          </a: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119064</xdr:colOff>
      <xdr:row>8</xdr:row>
      <xdr:rowOff>107157</xdr:rowOff>
    </xdr:from>
    <xdr:to>
      <xdr:col>9</xdr:col>
      <xdr:colOff>411117</xdr:colOff>
      <xdr:row>12</xdr:row>
      <xdr:rowOff>5557</xdr:rowOff>
    </xdr:to>
    <xdr:sp macro="" textlink="">
      <xdr:nvSpPr>
        <xdr:cNvPr id="3" name="AutoShape 1"/>
        <xdr:cNvSpPr>
          <a:spLocks noChangeArrowheads="1"/>
        </xdr:cNvSpPr>
      </xdr:nvSpPr>
      <xdr:spPr bwMode="auto">
        <a:xfrm rot="10800000">
          <a:off x="6834189" y="1440657"/>
          <a:ext cx="2947147" cy="565150"/>
        </a:xfrm>
        <a:prstGeom prst="homePlate">
          <a:avLst>
            <a:gd name="adj" fmla="val 4192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Go to "Data -What If Analysis - Goal Seek". "Set cell" E11 "to Value of" 0 :by changing cell" E10.  This allows the calculation of the share price based on the new investment parameters. </a:t>
          </a:r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1187834</xdr:colOff>
      <xdr:row>50</xdr:row>
      <xdr:rowOff>0</xdr:rowOff>
    </xdr:from>
    <xdr:ext cx="5916705" cy="3798794"/>
    <xdr:sp macro="" textlink="">
      <xdr:nvSpPr>
        <xdr:cNvPr id="2" name="TextBox 1"/>
        <xdr:cNvSpPr txBox="1"/>
      </xdr:nvSpPr>
      <xdr:spPr>
        <a:xfrm>
          <a:off x="13894184" y="26631900"/>
          <a:ext cx="5916705" cy="3798794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The decision triee</a:t>
          </a:r>
        </a:p>
        <a:p>
          <a:r>
            <a:rPr lang="en-US" sz="1100"/>
            <a:t>The waterfall (flow of funds) schedule in this model uses a decision tree that lays out every possible permutation of decisions for the providers of capital, and determines proceeds to each provider of capital.</a:t>
          </a:r>
        </a:p>
        <a:p>
          <a:endParaRPr lang="en-US" sz="1100"/>
        </a:p>
        <a:p>
          <a:r>
            <a:rPr lang="en-US" sz="1100"/>
            <a:t>For example, let's analyze A's optimal outcome  with a $150m exit with a 2x cap across</a:t>
          </a:r>
          <a:r>
            <a:rPr lang="en-US" sz="1100" baseline="0"/>
            <a:t> the board</a:t>
          </a:r>
          <a:r>
            <a:rPr lang="en-US" sz="1100"/>
            <a:t>:</a:t>
          </a:r>
        </a:p>
        <a:p>
          <a:endParaRPr lang="en-US" sz="1100"/>
        </a:p>
        <a:p>
          <a:r>
            <a:rPr lang="en-US" sz="1100" u="sng"/>
            <a:t>A's choices:</a:t>
          </a:r>
        </a:p>
        <a:p>
          <a:r>
            <a:rPr lang="en-US" sz="1100"/>
            <a:t>If neither C nor B convert : </a:t>
          </a:r>
          <a:r>
            <a:rPr lang="en-US" sz="1100" b="1"/>
            <a:t>not convert</a:t>
          </a:r>
          <a:endParaRPr lang="en-US" sz="1100" b="0"/>
        </a:p>
        <a:p>
          <a:r>
            <a:rPr lang="en-US" sz="1100"/>
            <a:t>If C doesn't convert but B converts:  </a:t>
          </a:r>
          <a:r>
            <a:rPr lang="en-US" sz="1100" b="1"/>
            <a:t>not convert</a:t>
          </a:r>
        </a:p>
        <a:p>
          <a:r>
            <a:rPr lang="en-US" sz="1100"/>
            <a:t>If both C and B convert :</a:t>
          </a:r>
          <a:r>
            <a:rPr lang="en-US" sz="1100" baseline="0"/>
            <a:t> </a:t>
          </a:r>
          <a:r>
            <a:rPr lang="en-US" sz="1100" b="1" baseline="0"/>
            <a:t>convert</a:t>
          </a:r>
        </a:p>
        <a:p>
          <a:r>
            <a:rPr lang="en-US" sz="1100" baseline="0"/>
            <a:t>If C converts but B doesn't convert: </a:t>
          </a:r>
          <a:r>
            <a:rPr lang="en-US" sz="1100" b="1" baseline="0"/>
            <a:t>convert</a:t>
          </a:r>
        </a:p>
        <a:p>
          <a:r>
            <a:rPr lang="en-US" sz="1100"/>
            <a:t> </a:t>
          </a:r>
        </a:p>
        <a:p>
          <a:r>
            <a:rPr lang="en-US" sz="1100" u="sng"/>
            <a:t>This informs B's choice:</a:t>
          </a:r>
        </a:p>
        <a:p>
          <a:r>
            <a:rPr lang="en-US" sz="1100"/>
            <a:t>If C doesn't convert,</a:t>
          </a:r>
          <a:r>
            <a:rPr lang="en-US" sz="1100" baseline="0"/>
            <a:t> B is best off  </a:t>
          </a:r>
          <a:r>
            <a:rPr lang="en-US" sz="1100" b="1" baseline="0"/>
            <a:t>not converting</a:t>
          </a:r>
          <a:r>
            <a:rPr lang="en-US" sz="1100" baseline="0"/>
            <a:t>, because A won't convert (had A converted, B would have been best off converting as well).</a:t>
          </a:r>
        </a:p>
        <a:p>
          <a:r>
            <a:rPr lang="en-US" sz="1100" baseline="0"/>
            <a:t>If C converts, B is best off </a:t>
          </a:r>
          <a:r>
            <a:rPr lang="en-US" sz="1100" b="1" baseline="0"/>
            <a:t>converting, </a:t>
          </a:r>
          <a:r>
            <a:rPr lang="en-US" sz="1100" b="0" baseline="0"/>
            <a:t>given A's choice to convert.</a:t>
          </a:r>
        </a:p>
        <a:p>
          <a:endParaRPr lang="en-US" sz="1100" b="0" baseline="0"/>
        </a:p>
        <a:p>
          <a:r>
            <a:rPr lang="en-US" sz="1100" b="0" u="sng" baseline="0"/>
            <a:t>This informs C's choice :</a:t>
          </a:r>
        </a:p>
        <a:p>
          <a:r>
            <a:rPr lang="en-US" sz="1100" b="0" baseline="0"/>
            <a:t>C determines that </a:t>
          </a:r>
          <a:r>
            <a:rPr lang="en-US" sz="1100" b="1" baseline="0"/>
            <a:t>not converting</a:t>
          </a:r>
          <a:r>
            <a:rPr lang="en-US" sz="1100" b="0" baseline="0"/>
            <a:t> is optimal,  since C knows that if it converts, both A and B will convert, while if it doesn't, A and B will not. In this example, by the way, C clearly should not convert under any circumstances, but that is not always the case.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zoomScale="80" zoomScaleNormal="80" workbookViewId="0"/>
  </sheetViews>
  <sheetFormatPr defaultColWidth="8.85546875" defaultRowHeight="12.75" x14ac:dyDescent="0.2"/>
  <cols>
    <col min="1" max="1" width="36.5703125" style="4" bestFit="1" customWidth="1"/>
    <col min="2" max="2" width="15.140625" style="4" bestFit="1" customWidth="1"/>
    <col min="3" max="3" width="13.140625" style="4" bestFit="1" customWidth="1"/>
    <col min="4" max="4" width="12.5703125" style="4" bestFit="1" customWidth="1"/>
    <col min="5" max="5" width="21" style="4" bestFit="1" customWidth="1"/>
    <col min="6" max="6" width="11.140625" style="4" customWidth="1"/>
    <col min="7" max="7" width="14.5703125" style="4" bestFit="1" customWidth="1"/>
    <col min="8" max="8" width="2.28515625" style="4" customWidth="1"/>
    <col min="9" max="9" width="11.7109375" style="4" bestFit="1" customWidth="1"/>
    <col min="10" max="10" width="12.5703125" style="4" bestFit="1" customWidth="1"/>
    <col min="11" max="11" width="11.140625" style="4" customWidth="1"/>
    <col min="12" max="13" width="12.5703125" style="4" bestFit="1" customWidth="1"/>
    <col min="14" max="14" width="11.140625" style="4" customWidth="1"/>
    <col min="15" max="15" width="15.140625" style="4" bestFit="1" customWidth="1"/>
    <col min="16" max="16" width="2.28515625" style="4" customWidth="1"/>
    <col min="17" max="256" width="8.85546875" style="4"/>
    <col min="257" max="257" width="36.5703125" style="4" bestFit="1" customWidth="1"/>
    <col min="258" max="258" width="15.140625" style="4" bestFit="1" customWidth="1"/>
    <col min="259" max="259" width="13.140625" style="4" bestFit="1" customWidth="1"/>
    <col min="260" max="260" width="12.5703125" style="4" bestFit="1" customWidth="1"/>
    <col min="261" max="261" width="21" style="4" bestFit="1" customWidth="1"/>
    <col min="262" max="262" width="11.140625" style="4" customWidth="1"/>
    <col min="263" max="263" width="14.5703125" style="4" bestFit="1" customWidth="1"/>
    <col min="264" max="264" width="2.28515625" style="4" customWidth="1"/>
    <col min="265" max="265" width="11.7109375" style="4" bestFit="1" customWidth="1"/>
    <col min="266" max="266" width="12.5703125" style="4" bestFit="1" customWidth="1"/>
    <col min="267" max="267" width="11.140625" style="4" customWidth="1"/>
    <col min="268" max="269" width="12.5703125" style="4" bestFit="1" customWidth="1"/>
    <col min="270" max="270" width="11.140625" style="4" customWidth="1"/>
    <col min="271" max="271" width="15.140625" style="4" bestFit="1" customWidth="1"/>
    <col min="272" max="272" width="2.28515625" style="4" customWidth="1"/>
    <col min="273" max="512" width="8.85546875" style="4"/>
    <col min="513" max="513" width="36.5703125" style="4" bestFit="1" customWidth="1"/>
    <col min="514" max="514" width="15.140625" style="4" bestFit="1" customWidth="1"/>
    <col min="515" max="515" width="13.140625" style="4" bestFit="1" customWidth="1"/>
    <col min="516" max="516" width="12.5703125" style="4" bestFit="1" customWidth="1"/>
    <col min="517" max="517" width="21" style="4" bestFit="1" customWidth="1"/>
    <col min="518" max="518" width="11.140625" style="4" customWidth="1"/>
    <col min="519" max="519" width="14.5703125" style="4" bestFit="1" customWidth="1"/>
    <col min="520" max="520" width="2.28515625" style="4" customWidth="1"/>
    <col min="521" max="521" width="11.7109375" style="4" bestFit="1" customWidth="1"/>
    <col min="522" max="522" width="12.5703125" style="4" bestFit="1" customWidth="1"/>
    <col min="523" max="523" width="11.140625" style="4" customWidth="1"/>
    <col min="524" max="525" width="12.5703125" style="4" bestFit="1" customWidth="1"/>
    <col min="526" max="526" width="11.140625" style="4" customWidth="1"/>
    <col min="527" max="527" width="15.140625" style="4" bestFit="1" customWidth="1"/>
    <col min="528" max="528" width="2.28515625" style="4" customWidth="1"/>
    <col min="529" max="768" width="8.85546875" style="4"/>
    <col min="769" max="769" width="36.5703125" style="4" bestFit="1" customWidth="1"/>
    <col min="770" max="770" width="15.140625" style="4" bestFit="1" customWidth="1"/>
    <col min="771" max="771" width="13.140625" style="4" bestFit="1" customWidth="1"/>
    <col min="772" max="772" width="12.5703125" style="4" bestFit="1" customWidth="1"/>
    <col min="773" max="773" width="21" style="4" bestFit="1" customWidth="1"/>
    <col min="774" max="774" width="11.140625" style="4" customWidth="1"/>
    <col min="775" max="775" width="14.5703125" style="4" bestFit="1" customWidth="1"/>
    <col min="776" max="776" width="2.28515625" style="4" customWidth="1"/>
    <col min="777" max="777" width="11.7109375" style="4" bestFit="1" customWidth="1"/>
    <col min="778" max="778" width="12.5703125" style="4" bestFit="1" customWidth="1"/>
    <col min="779" max="779" width="11.140625" style="4" customWidth="1"/>
    <col min="780" max="781" width="12.5703125" style="4" bestFit="1" customWidth="1"/>
    <col min="782" max="782" width="11.140625" style="4" customWidth="1"/>
    <col min="783" max="783" width="15.140625" style="4" bestFit="1" customWidth="1"/>
    <col min="784" max="784" width="2.28515625" style="4" customWidth="1"/>
    <col min="785" max="1024" width="8.85546875" style="4"/>
    <col min="1025" max="1025" width="36.5703125" style="4" bestFit="1" customWidth="1"/>
    <col min="1026" max="1026" width="15.140625" style="4" bestFit="1" customWidth="1"/>
    <col min="1027" max="1027" width="13.140625" style="4" bestFit="1" customWidth="1"/>
    <col min="1028" max="1028" width="12.5703125" style="4" bestFit="1" customWidth="1"/>
    <col min="1029" max="1029" width="21" style="4" bestFit="1" customWidth="1"/>
    <col min="1030" max="1030" width="11.140625" style="4" customWidth="1"/>
    <col min="1031" max="1031" width="14.5703125" style="4" bestFit="1" customWidth="1"/>
    <col min="1032" max="1032" width="2.28515625" style="4" customWidth="1"/>
    <col min="1033" max="1033" width="11.7109375" style="4" bestFit="1" customWidth="1"/>
    <col min="1034" max="1034" width="12.5703125" style="4" bestFit="1" customWidth="1"/>
    <col min="1035" max="1035" width="11.140625" style="4" customWidth="1"/>
    <col min="1036" max="1037" width="12.5703125" style="4" bestFit="1" customWidth="1"/>
    <col min="1038" max="1038" width="11.140625" style="4" customWidth="1"/>
    <col min="1039" max="1039" width="15.140625" style="4" bestFit="1" customWidth="1"/>
    <col min="1040" max="1040" width="2.28515625" style="4" customWidth="1"/>
    <col min="1041" max="1280" width="8.85546875" style="4"/>
    <col min="1281" max="1281" width="36.5703125" style="4" bestFit="1" customWidth="1"/>
    <col min="1282" max="1282" width="15.140625" style="4" bestFit="1" customWidth="1"/>
    <col min="1283" max="1283" width="13.140625" style="4" bestFit="1" customWidth="1"/>
    <col min="1284" max="1284" width="12.5703125" style="4" bestFit="1" customWidth="1"/>
    <col min="1285" max="1285" width="21" style="4" bestFit="1" customWidth="1"/>
    <col min="1286" max="1286" width="11.140625" style="4" customWidth="1"/>
    <col min="1287" max="1287" width="14.5703125" style="4" bestFit="1" customWidth="1"/>
    <col min="1288" max="1288" width="2.28515625" style="4" customWidth="1"/>
    <col min="1289" max="1289" width="11.7109375" style="4" bestFit="1" customWidth="1"/>
    <col min="1290" max="1290" width="12.5703125" style="4" bestFit="1" customWidth="1"/>
    <col min="1291" max="1291" width="11.140625" style="4" customWidth="1"/>
    <col min="1292" max="1293" width="12.5703125" style="4" bestFit="1" customWidth="1"/>
    <col min="1294" max="1294" width="11.140625" style="4" customWidth="1"/>
    <col min="1295" max="1295" width="15.140625" style="4" bestFit="1" customWidth="1"/>
    <col min="1296" max="1296" width="2.28515625" style="4" customWidth="1"/>
    <col min="1297" max="1536" width="8.85546875" style="4"/>
    <col min="1537" max="1537" width="36.5703125" style="4" bestFit="1" customWidth="1"/>
    <col min="1538" max="1538" width="15.140625" style="4" bestFit="1" customWidth="1"/>
    <col min="1539" max="1539" width="13.140625" style="4" bestFit="1" customWidth="1"/>
    <col min="1540" max="1540" width="12.5703125" style="4" bestFit="1" customWidth="1"/>
    <col min="1541" max="1541" width="21" style="4" bestFit="1" customWidth="1"/>
    <col min="1542" max="1542" width="11.140625" style="4" customWidth="1"/>
    <col min="1543" max="1543" width="14.5703125" style="4" bestFit="1" customWidth="1"/>
    <col min="1544" max="1544" width="2.28515625" style="4" customWidth="1"/>
    <col min="1545" max="1545" width="11.7109375" style="4" bestFit="1" customWidth="1"/>
    <col min="1546" max="1546" width="12.5703125" style="4" bestFit="1" customWidth="1"/>
    <col min="1547" max="1547" width="11.140625" style="4" customWidth="1"/>
    <col min="1548" max="1549" width="12.5703125" style="4" bestFit="1" customWidth="1"/>
    <col min="1550" max="1550" width="11.140625" style="4" customWidth="1"/>
    <col min="1551" max="1551" width="15.140625" style="4" bestFit="1" customWidth="1"/>
    <col min="1552" max="1552" width="2.28515625" style="4" customWidth="1"/>
    <col min="1553" max="1792" width="8.85546875" style="4"/>
    <col min="1793" max="1793" width="36.5703125" style="4" bestFit="1" customWidth="1"/>
    <col min="1794" max="1794" width="15.140625" style="4" bestFit="1" customWidth="1"/>
    <col min="1795" max="1795" width="13.140625" style="4" bestFit="1" customWidth="1"/>
    <col min="1796" max="1796" width="12.5703125" style="4" bestFit="1" customWidth="1"/>
    <col min="1797" max="1797" width="21" style="4" bestFit="1" customWidth="1"/>
    <col min="1798" max="1798" width="11.140625" style="4" customWidth="1"/>
    <col min="1799" max="1799" width="14.5703125" style="4" bestFit="1" customWidth="1"/>
    <col min="1800" max="1800" width="2.28515625" style="4" customWidth="1"/>
    <col min="1801" max="1801" width="11.7109375" style="4" bestFit="1" customWidth="1"/>
    <col min="1802" max="1802" width="12.5703125" style="4" bestFit="1" customWidth="1"/>
    <col min="1803" max="1803" width="11.140625" style="4" customWidth="1"/>
    <col min="1804" max="1805" width="12.5703125" style="4" bestFit="1" customWidth="1"/>
    <col min="1806" max="1806" width="11.140625" style="4" customWidth="1"/>
    <col min="1807" max="1807" width="15.140625" style="4" bestFit="1" customWidth="1"/>
    <col min="1808" max="1808" width="2.28515625" style="4" customWidth="1"/>
    <col min="1809" max="2048" width="8.85546875" style="4"/>
    <col min="2049" max="2049" width="36.5703125" style="4" bestFit="1" customWidth="1"/>
    <col min="2050" max="2050" width="15.140625" style="4" bestFit="1" customWidth="1"/>
    <col min="2051" max="2051" width="13.140625" style="4" bestFit="1" customWidth="1"/>
    <col min="2052" max="2052" width="12.5703125" style="4" bestFit="1" customWidth="1"/>
    <col min="2053" max="2053" width="21" style="4" bestFit="1" customWidth="1"/>
    <col min="2054" max="2054" width="11.140625" style="4" customWidth="1"/>
    <col min="2055" max="2055" width="14.5703125" style="4" bestFit="1" customWidth="1"/>
    <col min="2056" max="2056" width="2.28515625" style="4" customWidth="1"/>
    <col min="2057" max="2057" width="11.7109375" style="4" bestFit="1" customWidth="1"/>
    <col min="2058" max="2058" width="12.5703125" style="4" bestFit="1" customWidth="1"/>
    <col min="2059" max="2059" width="11.140625" style="4" customWidth="1"/>
    <col min="2060" max="2061" width="12.5703125" style="4" bestFit="1" customWidth="1"/>
    <col min="2062" max="2062" width="11.140625" style="4" customWidth="1"/>
    <col min="2063" max="2063" width="15.140625" style="4" bestFit="1" customWidth="1"/>
    <col min="2064" max="2064" width="2.28515625" style="4" customWidth="1"/>
    <col min="2065" max="2304" width="8.85546875" style="4"/>
    <col min="2305" max="2305" width="36.5703125" style="4" bestFit="1" customWidth="1"/>
    <col min="2306" max="2306" width="15.140625" style="4" bestFit="1" customWidth="1"/>
    <col min="2307" max="2307" width="13.140625" style="4" bestFit="1" customWidth="1"/>
    <col min="2308" max="2308" width="12.5703125" style="4" bestFit="1" customWidth="1"/>
    <col min="2309" max="2309" width="21" style="4" bestFit="1" customWidth="1"/>
    <col min="2310" max="2310" width="11.140625" style="4" customWidth="1"/>
    <col min="2311" max="2311" width="14.5703125" style="4" bestFit="1" customWidth="1"/>
    <col min="2312" max="2312" width="2.28515625" style="4" customWidth="1"/>
    <col min="2313" max="2313" width="11.7109375" style="4" bestFit="1" customWidth="1"/>
    <col min="2314" max="2314" width="12.5703125" style="4" bestFit="1" customWidth="1"/>
    <col min="2315" max="2315" width="11.140625" style="4" customWidth="1"/>
    <col min="2316" max="2317" width="12.5703125" style="4" bestFit="1" customWidth="1"/>
    <col min="2318" max="2318" width="11.140625" style="4" customWidth="1"/>
    <col min="2319" max="2319" width="15.140625" style="4" bestFit="1" customWidth="1"/>
    <col min="2320" max="2320" width="2.28515625" style="4" customWidth="1"/>
    <col min="2321" max="2560" width="8.85546875" style="4"/>
    <col min="2561" max="2561" width="36.5703125" style="4" bestFit="1" customWidth="1"/>
    <col min="2562" max="2562" width="15.140625" style="4" bestFit="1" customWidth="1"/>
    <col min="2563" max="2563" width="13.140625" style="4" bestFit="1" customWidth="1"/>
    <col min="2564" max="2564" width="12.5703125" style="4" bestFit="1" customWidth="1"/>
    <col min="2565" max="2565" width="21" style="4" bestFit="1" customWidth="1"/>
    <col min="2566" max="2566" width="11.140625" style="4" customWidth="1"/>
    <col min="2567" max="2567" width="14.5703125" style="4" bestFit="1" customWidth="1"/>
    <col min="2568" max="2568" width="2.28515625" style="4" customWidth="1"/>
    <col min="2569" max="2569" width="11.7109375" style="4" bestFit="1" customWidth="1"/>
    <col min="2570" max="2570" width="12.5703125" style="4" bestFit="1" customWidth="1"/>
    <col min="2571" max="2571" width="11.140625" style="4" customWidth="1"/>
    <col min="2572" max="2573" width="12.5703125" style="4" bestFit="1" customWidth="1"/>
    <col min="2574" max="2574" width="11.140625" style="4" customWidth="1"/>
    <col min="2575" max="2575" width="15.140625" style="4" bestFit="1" customWidth="1"/>
    <col min="2576" max="2576" width="2.28515625" style="4" customWidth="1"/>
    <col min="2577" max="2816" width="8.85546875" style="4"/>
    <col min="2817" max="2817" width="36.5703125" style="4" bestFit="1" customWidth="1"/>
    <col min="2818" max="2818" width="15.140625" style="4" bestFit="1" customWidth="1"/>
    <col min="2819" max="2819" width="13.140625" style="4" bestFit="1" customWidth="1"/>
    <col min="2820" max="2820" width="12.5703125" style="4" bestFit="1" customWidth="1"/>
    <col min="2821" max="2821" width="21" style="4" bestFit="1" customWidth="1"/>
    <col min="2822" max="2822" width="11.140625" style="4" customWidth="1"/>
    <col min="2823" max="2823" width="14.5703125" style="4" bestFit="1" customWidth="1"/>
    <col min="2824" max="2824" width="2.28515625" style="4" customWidth="1"/>
    <col min="2825" max="2825" width="11.7109375" style="4" bestFit="1" customWidth="1"/>
    <col min="2826" max="2826" width="12.5703125" style="4" bestFit="1" customWidth="1"/>
    <col min="2827" max="2827" width="11.140625" style="4" customWidth="1"/>
    <col min="2828" max="2829" width="12.5703125" style="4" bestFit="1" customWidth="1"/>
    <col min="2830" max="2830" width="11.140625" style="4" customWidth="1"/>
    <col min="2831" max="2831" width="15.140625" style="4" bestFit="1" customWidth="1"/>
    <col min="2832" max="2832" width="2.28515625" style="4" customWidth="1"/>
    <col min="2833" max="3072" width="8.85546875" style="4"/>
    <col min="3073" max="3073" width="36.5703125" style="4" bestFit="1" customWidth="1"/>
    <col min="3074" max="3074" width="15.140625" style="4" bestFit="1" customWidth="1"/>
    <col min="3075" max="3075" width="13.140625" style="4" bestFit="1" customWidth="1"/>
    <col min="3076" max="3076" width="12.5703125" style="4" bestFit="1" customWidth="1"/>
    <col min="3077" max="3077" width="21" style="4" bestFit="1" customWidth="1"/>
    <col min="3078" max="3078" width="11.140625" style="4" customWidth="1"/>
    <col min="3079" max="3079" width="14.5703125" style="4" bestFit="1" customWidth="1"/>
    <col min="3080" max="3080" width="2.28515625" style="4" customWidth="1"/>
    <col min="3081" max="3081" width="11.7109375" style="4" bestFit="1" customWidth="1"/>
    <col min="3082" max="3082" width="12.5703125" style="4" bestFit="1" customWidth="1"/>
    <col min="3083" max="3083" width="11.140625" style="4" customWidth="1"/>
    <col min="3084" max="3085" width="12.5703125" style="4" bestFit="1" customWidth="1"/>
    <col min="3086" max="3086" width="11.140625" style="4" customWidth="1"/>
    <col min="3087" max="3087" width="15.140625" style="4" bestFit="1" customWidth="1"/>
    <col min="3088" max="3088" width="2.28515625" style="4" customWidth="1"/>
    <col min="3089" max="3328" width="8.85546875" style="4"/>
    <col min="3329" max="3329" width="36.5703125" style="4" bestFit="1" customWidth="1"/>
    <col min="3330" max="3330" width="15.140625" style="4" bestFit="1" customWidth="1"/>
    <col min="3331" max="3331" width="13.140625" style="4" bestFit="1" customWidth="1"/>
    <col min="3332" max="3332" width="12.5703125" style="4" bestFit="1" customWidth="1"/>
    <col min="3333" max="3333" width="21" style="4" bestFit="1" customWidth="1"/>
    <col min="3334" max="3334" width="11.140625" style="4" customWidth="1"/>
    <col min="3335" max="3335" width="14.5703125" style="4" bestFit="1" customWidth="1"/>
    <col min="3336" max="3336" width="2.28515625" style="4" customWidth="1"/>
    <col min="3337" max="3337" width="11.7109375" style="4" bestFit="1" customWidth="1"/>
    <col min="3338" max="3338" width="12.5703125" style="4" bestFit="1" customWidth="1"/>
    <col min="3339" max="3339" width="11.140625" style="4" customWidth="1"/>
    <col min="3340" max="3341" width="12.5703125" style="4" bestFit="1" customWidth="1"/>
    <col min="3342" max="3342" width="11.140625" style="4" customWidth="1"/>
    <col min="3343" max="3343" width="15.140625" style="4" bestFit="1" customWidth="1"/>
    <col min="3344" max="3344" width="2.28515625" style="4" customWidth="1"/>
    <col min="3345" max="3584" width="8.85546875" style="4"/>
    <col min="3585" max="3585" width="36.5703125" style="4" bestFit="1" customWidth="1"/>
    <col min="3586" max="3586" width="15.140625" style="4" bestFit="1" customWidth="1"/>
    <col min="3587" max="3587" width="13.140625" style="4" bestFit="1" customWidth="1"/>
    <col min="3588" max="3588" width="12.5703125" style="4" bestFit="1" customWidth="1"/>
    <col min="3589" max="3589" width="21" style="4" bestFit="1" customWidth="1"/>
    <col min="3590" max="3590" width="11.140625" style="4" customWidth="1"/>
    <col min="3591" max="3591" width="14.5703125" style="4" bestFit="1" customWidth="1"/>
    <col min="3592" max="3592" width="2.28515625" style="4" customWidth="1"/>
    <col min="3593" max="3593" width="11.7109375" style="4" bestFit="1" customWidth="1"/>
    <col min="3594" max="3594" width="12.5703125" style="4" bestFit="1" customWidth="1"/>
    <col min="3595" max="3595" width="11.140625" style="4" customWidth="1"/>
    <col min="3596" max="3597" width="12.5703125" style="4" bestFit="1" customWidth="1"/>
    <col min="3598" max="3598" width="11.140625" style="4" customWidth="1"/>
    <col min="3599" max="3599" width="15.140625" style="4" bestFit="1" customWidth="1"/>
    <col min="3600" max="3600" width="2.28515625" style="4" customWidth="1"/>
    <col min="3601" max="3840" width="8.85546875" style="4"/>
    <col min="3841" max="3841" width="36.5703125" style="4" bestFit="1" customWidth="1"/>
    <col min="3842" max="3842" width="15.140625" style="4" bestFit="1" customWidth="1"/>
    <col min="3843" max="3843" width="13.140625" style="4" bestFit="1" customWidth="1"/>
    <col min="3844" max="3844" width="12.5703125" style="4" bestFit="1" customWidth="1"/>
    <col min="3845" max="3845" width="21" style="4" bestFit="1" customWidth="1"/>
    <col min="3846" max="3846" width="11.140625" style="4" customWidth="1"/>
    <col min="3847" max="3847" width="14.5703125" style="4" bestFit="1" customWidth="1"/>
    <col min="3848" max="3848" width="2.28515625" style="4" customWidth="1"/>
    <col min="3849" max="3849" width="11.7109375" style="4" bestFit="1" customWidth="1"/>
    <col min="3850" max="3850" width="12.5703125" style="4" bestFit="1" customWidth="1"/>
    <col min="3851" max="3851" width="11.140625" style="4" customWidth="1"/>
    <col min="3852" max="3853" width="12.5703125" style="4" bestFit="1" customWidth="1"/>
    <col min="3854" max="3854" width="11.140625" style="4" customWidth="1"/>
    <col min="3855" max="3855" width="15.140625" style="4" bestFit="1" customWidth="1"/>
    <col min="3856" max="3856" width="2.28515625" style="4" customWidth="1"/>
    <col min="3857" max="4096" width="8.85546875" style="4"/>
    <col min="4097" max="4097" width="36.5703125" style="4" bestFit="1" customWidth="1"/>
    <col min="4098" max="4098" width="15.140625" style="4" bestFit="1" customWidth="1"/>
    <col min="4099" max="4099" width="13.140625" style="4" bestFit="1" customWidth="1"/>
    <col min="4100" max="4100" width="12.5703125" style="4" bestFit="1" customWidth="1"/>
    <col min="4101" max="4101" width="21" style="4" bestFit="1" customWidth="1"/>
    <col min="4102" max="4102" width="11.140625" style="4" customWidth="1"/>
    <col min="4103" max="4103" width="14.5703125" style="4" bestFit="1" customWidth="1"/>
    <col min="4104" max="4104" width="2.28515625" style="4" customWidth="1"/>
    <col min="4105" max="4105" width="11.7109375" style="4" bestFit="1" customWidth="1"/>
    <col min="4106" max="4106" width="12.5703125" style="4" bestFit="1" customWidth="1"/>
    <col min="4107" max="4107" width="11.140625" style="4" customWidth="1"/>
    <col min="4108" max="4109" width="12.5703125" style="4" bestFit="1" customWidth="1"/>
    <col min="4110" max="4110" width="11.140625" style="4" customWidth="1"/>
    <col min="4111" max="4111" width="15.140625" style="4" bestFit="1" customWidth="1"/>
    <col min="4112" max="4112" width="2.28515625" style="4" customWidth="1"/>
    <col min="4113" max="4352" width="8.85546875" style="4"/>
    <col min="4353" max="4353" width="36.5703125" style="4" bestFit="1" customWidth="1"/>
    <col min="4354" max="4354" width="15.140625" style="4" bestFit="1" customWidth="1"/>
    <col min="4355" max="4355" width="13.140625" style="4" bestFit="1" customWidth="1"/>
    <col min="4356" max="4356" width="12.5703125" style="4" bestFit="1" customWidth="1"/>
    <col min="4357" max="4357" width="21" style="4" bestFit="1" customWidth="1"/>
    <col min="4358" max="4358" width="11.140625" style="4" customWidth="1"/>
    <col min="4359" max="4359" width="14.5703125" style="4" bestFit="1" customWidth="1"/>
    <col min="4360" max="4360" width="2.28515625" style="4" customWidth="1"/>
    <col min="4361" max="4361" width="11.7109375" style="4" bestFit="1" customWidth="1"/>
    <col min="4362" max="4362" width="12.5703125" style="4" bestFit="1" customWidth="1"/>
    <col min="4363" max="4363" width="11.140625" style="4" customWidth="1"/>
    <col min="4364" max="4365" width="12.5703125" style="4" bestFit="1" customWidth="1"/>
    <col min="4366" max="4366" width="11.140625" style="4" customWidth="1"/>
    <col min="4367" max="4367" width="15.140625" style="4" bestFit="1" customWidth="1"/>
    <col min="4368" max="4368" width="2.28515625" style="4" customWidth="1"/>
    <col min="4369" max="4608" width="8.85546875" style="4"/>
    <col min="4609" max="4609" width="36.5703125" style="4" bestFit="1" customWidth="1"/>
    <col min="4610" max="4610" width="15.140625" style="4" bestFit="1" customWidth="1"/>
    <col min="4611" max="4611" width="13.140625" style="4" bestFit="1" customWidth="1"/>
    <col min="4612" max="4612" width="12.5703125" style="4" bestFit="1" customWidth="1"/>
    <col min="4613" max="4613" width="21" style="4" bestFit="1" customWidth="1"/>
    <col min="4614" max="4614" width="11.140625" style="4" customWidth="1"/>
    <col min="4615" max="4615" width="14.5703125" style="4" bestFit="1" customWidth="1"/>
    <col min="4616" max="4616" width="2.28515625" style="4" customWidth="1"/>
    <col min="4617" max="4617" width="11.7109375" style="4" bestFit="1" customWidth="1"/>
    <col min="4618" max="4618" width="12.5703125" style="4" bestFit="1" customWidth="1"/>
    <col min="4619" max="4619" width="11.140625" style="4" customWidth="1"/>
    <col min="4620" max="4621" width="12.5703125" style="4" bestFit="1" customWidth="1"/>
    <col min="4622" max="4622" width="11.140625" style="4" customWidth="1"/>
    <col min="4623" max="4623" width="15.140625" style="4" bestFit="1" customWidth="1"/>
    <col min="4624" max="4624" width="2.28515625" style="4" customWidth="1"/>
    <col min="4625" max="4864" width="8.85546875" style="4"/>
    <col min="4865" max="4865" width="36.5703125" style="4" bestFit="1" customWidth="1"/>
    <col min="4866" max="4866" width="15.140625" style="4" bestFit="1" customWidth="1"/>
    <col min="4867" max="4867" width="13.140625" style="4" bestFit="1" customWidth="1"/>
    <col min="4868" max="4868" width="12.5703125" style="4" bestFit="1" customWidth="1"/>
    <col min="4869" max="4869" width="21" style="4" bestFit="1" customWidth="1"/>
    <col min="4870" max="4870" width="11.140625" style="4" customWidth="1"/>
    <col min="4871" max="4871" width="14.5703125" style="4" bestFit="1" customWidth="1"/>
    <col min="4872" max="4872" width="2.28515625" style="4" customWidth="1"/>
    <col min="4873" max="4873" width="11.7109375" style="4" bestFit="1" customWidth="1"/>
    <col min="4874" max="4874" width="12.5703125" style="4" bestFit="1" customWidth="1"/>
    <col min="4875" max="4875" width="11.140625" style="4" customWidth="1"/>
    <col min="4876" max="4877" width="12.5703125" style="4" bestFit="1" customWidth="1"/>
    <col min="4878" max="4878" width="11.140625" style="4" customWidth="1"/>
    <col min="4879" max="4879" width="15.140625" style="4" bestFit="1" customWidth="1"/>
    <col min="4880" max="4880" width="2.28515625" style="4" customWidth="1"/>
    <col min="4881" max="5120" width="8.85546875" style="4"/>
    <col min="5121" max="5121" width="36.5703125" style="4" bestFit="1" customWidth="1"/>
    <col min="5122" max="5122" width="15.140625" style="4" bestFit="1" customWidth="1"/>
    <col min="5123" max="5123" width="13.140625" style="4" bestFit="1" customWidth="1"/>
    <col min="5124" max="5124" width="12.5703125" style="4" bestFit="1" customWidth="1"/>
    <col min="5125" max="5125" width="21" style="4" bestFit="1" customWidth="1"/>
    <col min="5126" max="5126" width="11.140625" style="4" customWidth="1"/>
    <col min="5127" max="5127" width="14.5703125" style="4" bestFit="1" customWidth="1"/>
    <col min="5128" max="5128" width="2.28515625" style="4" customWidth="1"/>
    <col min="5129" max="5129" width="11.7109375" style="4" bestFit="1" customWidth="1"/>
    <col min="5130" max="5130" width="12.5703125" style="4" bestFit="1" customWidth="1"/>
    <col min="5131" max="5131" width="11.140625" style="4" customWidth="1"/>
    <col min="5132" max="5133" width="12.5703125" style="4" bestFit="1" customWidth="1"/>
    <col min="5134" max="5134" width="11.140625" style="4" customWidth="1"/>
    <col min="5135" max="5135" width="15.140625" style="4" bestFit="1" customWidth="1"/>
    <col min="5136" max="5136" width="2.28515625" style="4" customWidth="1"/>
    <col min="5137" max="5376" width="8.85546875" style="4"/>
    <col min="5377" max="5377" width="36.5703125" style="4" bestFit="1" customWidth="1"/>
    <col min="5378" max="5378" width="15.140625" style="4" bestFit="1" customWidth="1"/>
    <col min="5379" max="5379" width="13.140625" style="4" bestFit="1" customWidth="1"/>
    <col min="5380" max="5380" width="12.5703125" style="4" bestFit="1" customWidth="1"/>
    <col min="5381" max="5381" width="21" style="4" bestFit="1" customWidth="1"/>
    <col min="5382" max="5382" width="11.140625" style="4" customWidth="1"/>
    <col min="5383" max="5383" width="14.5703125" style="4" bestFit="1" customWidth="1"/>
    <col min="5384" max="5384" width="2.28515625" style="4" customWidth="1"/>
    <col min="5385" max="5385" width="11.7109375" style="4" bestFit="1" customWidth="1"/>
    <col min="5386" max="5386" width="12.5703125" style="4" bestFit="1" customWidth="1"/>
    <col min="5387" max="5387" width="11.140625" style="4" customWidth="1"/>
    <col min="5388" max="5389" width="12.5703125" style="4" bestFit="1" customWidth="1"/>
    <col min="5390" max="5390" width="11.140625" style="4" customWidth="1"/>
    <col min="5391" max="5391" width="15.140625" style="4" bestFit="1" customWidth="1"/>
    <col min="5392" max="5392" width="2.28515625" style="4" customWidth="1"/>
    <col min="5393" max="5632" width="8.85546875" style="4"/>
    <col min="5633" max="5633" width="36.5703125" style="4" bestFit="1" customWidth="1"/>
    <col min="5634" max="5634" width="15.140625" style="4" bestFit="1" customWidth="1"/>
    <col min="5635" max="5635" width="13.140625" style="4" bestFit="1" customWidth="1"/>
    <col min="5636" max="5636" width="12.5703125" style="4" bestFit="1" customWidth="1"/>
    <col min="5637" max="5637" width="21" style="4" bestFit="1" customWidth="1"/>
    <col min="5638" max="5638" width="11.140625" style="4" customWidth="1"/>
    <col min="5639" max="5639" width="14.5703125" style="4" bestFit="1" customWidth="1"/>
    <col min="5640" max="5640" width="2.28515625" style="4" customWidth="1"/>
    <col min="5641" max="5641" width="11.7109375" style="4" bestFit="1" customWidth="1"/>
    <col min="5642" max="5642" width="12.5703125" style="4" bestFit="1" customWidth="1"/>
    <col min="5643" max="5643" width="11.140625" style="4" customWidth="1"/>
    <col min="5644" max="5645" width="12.5703125" style="4" bestFit="1" customWidth="1"/>
    <col min="5646" max="5646" width="11.140625" style="4" customWidth="1"/>
    <col min="5647" max="5647" width="15.140625" style="4" bestFit="1" customWidth="1"/>
    <col min="5648" max="5648" width="2.28515625" style="4" customWidth="1"/>
    <col min="5649" max="5888" width="8.85546875" style="4"/>
    <col min="5889" max="5889" width="36.5703125" style="4" bestFit="1" customWidth="1"/>
    <col min="5890" max="5890" width="15.140625" style="4" bestFit="1" customWidth="1"/>
    <col min="5891" max="5891" width="13.140625" style="4" bestFit="1" customWidth="1"/>
    <col min="5892" max="5892" width="12.5703125" style="4" bestFit="1" customWidth="1"/>
    <col min="5893" max="5893" width="21" style="4" bestFit="1" customWidth="1"/>
    <col min="5894" max="5894" width="11.140625" style="4" customWidth="1"/>
    <col min="5895" max="5895" width="14.5703125" style="4" bestFit="1" customWidth="1"/>
    <col min="5896" max="5896" width="2.28515625" style="4" customWidth="1"/>
    <col min="5897" max="5897" width="11.7109375" style="4" bestFit="1" customWidth="1"/>
    <col min="5898" max="5898" width="12.5703125" style="4" bestFit="1" customWidth="1"/>
    <col min="5899" max="5899" width="11.140625" style="4" customWidth="1"/>
    <col min="5900" max="5901" width="12.5703125" style="4" bestFit="1" customWidth="1"/>
    <col min="5902" max="5902" width="11.140625" style="4" customWidth="1"/>
    <col min="5903" max="5903" width="15.140625" style="4" bestFit="1" customWidth="1"/>
    <col min="5904" max="5904" width="2.28515625" style="4" customWidth="1"/>
    <col min="5905" max="6144" width="8.85546875" style="4"/>
    <col min="6145" max="6145" width="36.5703125" style="4" bestFit="1" customWidth="1"/>
    <col min="6146" max="6146" width="15.140625" style="4" bestFit="1" customWidth="1"/>
    <col min="6147" max="6147" width="13.140625" style="4" bestFit="1" customWidth="1"/>
    <col min="6148" max="6148" width="12.5703125" style="4" bestFit="1" customWidth="1"/>
    <col min="6149" max="6149" width="21" style="4" bestFit="1" customWidth="1"/>
    <col min="6150" max="6150" width="11.140625" style="4" customWidth="1"/>
    <col min="6151" max="6151" width="14.5703125" style="4" bestFit="1" customWidth="1"/>
    <col min="6152" max="6152" width="2.28515625" style="4" customWidth="1"/>
    <col min="6153" max="6153" width="11.7109375" style="4" bestFit="1" customWidth="1"/>
    <col min="6154" max="6154" width="12.5703125" style="4" bestFit="1" customWidth="1"/>
    <col min="6155" max="6155" width="11.140625" style="4" customWidth="1"/>
    <col min="6156" max="6157" width="12.5703125" style="4" bestFit="1" customWidth="1"/>
    <col min="6158" max="6158" width="11.140625" style="4" customWidth="1"/>
    <col min="6159" max="6159" width="15.140625" style="4" bestFit="1" customWidth="1"/>
    <col min="6160" max="6160" width="2.28515625" style="4" customWidth="1"/>
    <col min="6161" max="6400" width="8.85546875" style="4"/>
    <col min="6401" max="6401" width="36.5703125" style="4" bestFit="1" customWidth="1"/>
    <col min="6402" max="6402" width="15.140625" style="4" bestFit="1" customWidth="1"/>
    <col min="6403" max="6403" width="13.140625" style="4" bestFit="1" customWidth="1"/>
    <col min="6404" max="6404" width="12.5703125" style="4" bestFit="1" customWidth="1"/>
    <col min="6405" max="6405" width="21" style="4" bestFit="1" customWidth="1"/>
    <col min="6406" max="6406" width="11.140625" style="4" customWidth="1"/>
    <col min="6407" max="6407" width="14.5703125" style="4" bestFit="1" customWidth="1"/>
    <col min="6408" max="6408" width="2.28515625" style="4" customWidth="1"/>
    <col min="6409" max="6409" width="11.7109375" style="4" bestFit="1" customWidth="1"/>
    <col min="6410" max="6410" width="12.5703125" style="4" bestFit="1" customWidth="1"/>
    <col min="6411" max="6411" width="11.140625" style="4" customWidth="1"/>
    <col min="6412" max="6413" width="12.5703125" style="4" bestFit="1" customWidth="1"/>
    <col min="6414" max="6414" width="11.140625" style="4" customWidth="1"/>
    <col min="6415" max="6415" width="15.140625" style="4" bestFit="1" customWidth="1"/>
    <col min="6416" max="6416" width="2.28515625" style="4" customWidth="1"/>
    <col min="6417" max="6656" width="8.85546875" style="4"/>
    <col min="6657" max="6657" width="36.5703125" style="4" bestFit="1" customWidth="1"/>
    <col min="6658" max="6658" width="15.140625" style="4" bestFit="1" customWidth="1"/>
    <col min="6659" max="6659" width="13.140625" style="4" bestFit="1" customWidth="1"/>
    <col min="6660" max="6660" width="12.5703125" style="4" bestFit="1" customWidth="1"/>
    <col min="6661" max="6661" width="21" style="4" bestFit="1" customWidth="1"/>
    <col min="6662" max="6662" width="11.140625" style="4" customWidth="1"/>
    <col min="6663" max="6663" width="14.5703125" style="4" bestFit="1" customWidth="1"/>
    <col min="6664" max="6664" width="2.28515625" style="4" customWidth="1"/>
    <col min="6665" max="6665" width="11.7109375" style="4" bestFit="1" customWidth="1"/>
    <col min="6666" max="6666" width="12.5703125" style="4" bestFit="1" customWidth="1"/>
    <col min="6667" max="6667" width="11.140625" style="4" customWidth="1"/>
    <col min="6668" max="6669" width="12.5703125" style="4" bestFit="1" customWidth="1"/>
    <col min="6670" max="6670" width="11.140625" style="4" customWidth="1"/>
    <col min="6671" max="6671" width="15.140625" style="4" bestFit="1" customWidth="1"/>
    <col min="6672" max="6672" width="2.28515625" style="4" customWidth="1"/>
    <col min="6673" max="6912" width="8.85546875" style="4"/>
    <col min="6913" max="6913" width="36.5703125" style="4" bestFit="1" customWidth="1"/>
    <col min="6914" max="6914" width="15.140625" style="4" bestFit="1" customWidth="1"/>
    <col min="6915" max="6915" width="13.140625" style="4" bestFit="1" customWidth="1"/>
    <col min="6916" max="6916" width="12.5703125" style="4" bestFit="1" customWidth="1"/>
    <col min="6917" max="6917" width="21" style="4" bestFit="1" customWidth="1"/>
    <col min="6918" max="6918" width="11.140625" style="4" customWidth="1"/>
    <col min="6919" max="6919" width="14.5703125" style="4" bestFit="1" customWidth="1"/>
    <col min="6920" max="6920" width="2.28515625" style="4" customWidth="1"/>
    <col min="6921" max="6921" width="11.7109375" style="4" bestFit="1" customWidth="1"/>
    <col min="6922" max="6922" width="12.5703125" style="4" bestFit="1" customWidth="1"/>
    <col min="6923" max="6923" width="11.140625" style="4" customWidth="1"/>
    <col min="6924" max="6925" width="12.5703125" style="4" bestFit="1" customWidth="1"/>
    <col min="6926" max="6926" width="11.140625" style="4" customWidth="1"/>
    <col min="6927" max="6927" width="15.140625" style="4" bestFit="1" customWidth="1"/>
    <col min="6928" max="6928" width="2.28515625" style="4" customWidth="1"/>
    <col min="6929" max="7168" width="8.85546875" style="4"/>
    <col min="7169" max="7169" width="36.5703125" style="4" bestFit="1" customWidth="1"/>
    <col min="7170" max="7170" width="15.140625" style="4" bestFit="1" customWidth="1"/>
    <col min="7171" max="7171" width="13.140625" style="4" bestFit="1" customWidth="1"/>
    <col min="7172" max="7172" width="12.5703125" style="4" bestFit="1" customWidth="1"/>
    <col min="7173" max="7173" width="21" style="4" bestFit="1" customWidth="1"/>
    <col min="7174" max="7174" width="11.140625" style="4" customWidth="1"/>
    <col min="7175" max="7175" width="14.5703125" style="4" bestFit="1" customWidth="1"/>
    <col min="7176" max="7176" width="2.28515625" style="4" customWidth="1"/>
    <col min="7177" max="7177" width="11.7109375" style="4" bestFit="1" customWidth="1"/>
    <col min="7178" max="7178" width="12.5703125" style="4" bestFit="1" customWidth="1"/>
    <col min="7179" max="7179" width="11.140625" style="4" customWidth="1"/>
    <col min="7180" max="7181" width="12.5703125" style="4" bestFit="1" customWidth="1"/>
    <col min="7182" max="7182" width="11.140625" style="4" customWidth="1"/>
    <col min="7183" max="7183" width="15.140625" style="4" bestFit="1" customWidth="1"/>
    <col min="7184" max="7184" width="2.28515625" style="4" customWidth="1"/>
    <col min="7185" max="7424" width="8.85546875" style="4"/>
    <col min="7425" max="7425" width="36.5703125" style="4" bestFit="1" customWidth="1"/>
    <col min="7426" max="7426" width="15.140625" style="4" bestFit="1" customWidth="1"/>
    <col min="7427" max="7427" width="13.140625" style="4" bestFit="1" customWidth="1"/>
    <col min="7428" max="7428" width="12.5703125" style="4" bestFit="1" customWidth="1"/>
    <col min="7429" max="7429" width="21" style="4" bestFit="1" customWidth="1"/>
    <col min="7430" max="7430" width="11.140625" style="4" customWidth="1"/>
    <col min="7431" max="7431" width="14.5703125" style="4" bestFit="1" customWidth="1"/>
    <col min="7432" max="7432" width="2.28515625" style="4" customWidth="1"/>
    <col min="7433" max="7433" width="11.7109375" style="4" bestFit="1" customWidth="1"/>
    <col min="7434" max="7434" width="12.5703125" style="4" bestFit="1" customWidth="1"/>
    <col min="7435" max="7435" width="11.140625" style="4" customWidth="1"/>
    <col min="7436" max="7437" width="12.5703125" style="4" bestFit="1" customWidth="1"/>
    <col min="7438" max="7438" width="11.140625" style="4" customWidth="1"/>
    <col min="7439" max="7439" width="15.140625" style="4" bestFit="1" customWidth="1"/>
    <col min="7440" max="7440" width="2.28515625" style="4" customWidth="1"/>
    <col min="7441" max="7680" width="8.85546875" style="4"/>
    <col min="7681" max="7681" width="36.5703125" style="4" bestFit="1" customWidth="1"/>
    <col min="7682" max="7682" width="15.140625" style="4" bestFit="1" customWidth="1"/>
    <col min="7683" max="7683" width="13.140625" style="4" bestFit="1" customWidth="1"/>
    <col min="7684" max="7684" width="12.5703125" style="4" bestFit="1" customWidth="1"/>
    <col min="7685" max="7685" width="21" style="4" bestFit="1" customWidth="1"/>
    <col min="7686" max="7686" width="11.140625" style="4" customWidth="1"/>
    <col min="7687" max="7687" width="14.5703125" style="4" bestFit="1" customWidth="1"/>
    <col min="7688" max="7688" width="2.28515625" style="4" customWidth="1"/>
    <col min="7689" max="7689" width="11.7109375" style="4" bestFit="1" customWidth="1"/>
    <col min="7690" max="7690" width="12.5703125" style="4" bestFit="1" customWidth="1"/>
    <col min="7691" max="7691" width="11.140625" style="4" customWidth="1"/>
    <col min="7692" max="7693" width="12.5703125" style="4" bestFit="1" customWidth="1"/>
    <col min="7694" max="7694" width="11.140625" style="4" customWidth="1"/>
    <col min="7695" max="7695" width="15.140625" style="4" bestFit="1" customWidth="1"/>
    <col min="7696" max="7696" width="2.28515625" style="4" customWidth="1"/>
    <col min="7697" max="7936" width="8.85546875" style="4"/>
    <col min="7937" max="7937" width="36.5703125" style="4" bestFit="1" customWidth="1"/>
    <col min="7938" max="7938" width="15.140625" style="4" bestFit="1" customWidth="1"/>
    <col min="7939" max="7939" width="13.140625" style="4" bestFit="1" customWidth="1"/>
    <col min="7940" max="7940" width="12.5703125" style="4" bestFit="1" customWidth="1"/>
    <col min="7941" max="7941" width="21" style="4" bestFit="1" customWidth="1"/>
    <col min="7942" max="7942" width="11.140625" style="4" customWidth="1"/>
    <col min="7943" max="7943" width="14.5703125" style="4" bestFit="1" customWidth="1"/>
    <col min="7944" max="7944" width="2.28515625" style="4" customWidth="1"/>
    <col min="7945" max="7945" width="11.7109375" style="4" bestFit="1" customWidth="1"/>
    <col min="7946" max="7946" width="12.5703125" style="4" bestFit="1" customWidth="1"/>
    <col min="7947" max="7947" width="11.140625" style="4" customWidth="1"/>
    <col min="7948" max="7949" width="12.5703125" style="4" bestFit="1" customWidth="1"/>
    <col min="7950" max="7950" width="11.140625" style="4" customWidth="1"/>
    <col min="7951" max="7951" width="15.140625" style="4" bestFit="1" customWidth="1"/>
    <col min="7952" max="7952" width="2.28515625" style="4" customWidth="1"/>
    <col min="7953" max="8192" width="8.85546875" style="4"/>
    <col min="8193" max="8193" width="36.5703125" style="4" bestFit="1" customWidth="1"/>
    <col min="8194" max="8194" width="15.140625" style="4" bestFit="1" customWidth="1"/>
    <col min="8195" max="8195" width="13.140625" style="4" bestFit="1" customWidth="1"/>
    <col min="8196" max="8196" width="12.5703125" style="4" bestFit="1" customWidth="1"/>
    <col min="8197" max="8197" width="21" style="4" bestFit="1" customWidth="1"/>
    <col min="8198" max="8198" width="11.140625" style="4" customWidth="1"/>
    <col min="8199" max="8199" width="14.5703125" style="4" bestFit="1" customWidth="1"/>
    <col min="8200" max="8200" width="2.28515625" style="4" customWidth="1"/>
    <col min="8201" max="8201" width="11.7109375" style="4" bestFit="1" customWidth="1"/>
    <col min="8202" max="8202" width="12.5703125" style="4" bestFit="1" customWidth="1"/>
    <col min="8203" max="8203" width="11.140625" style="4" customWidth="1"/>
    <col min="8204" max="8205" width="12.5703125" style="4" bestFit="1" customWidth="1"/>
    <col min="8206" max="8206" width="11.140625" style="4" customWidth="1"/>
    <col min="8207" max="8207" width="15.140625" style="4" bestFit="1" customWidth="1"/>
    <col min="8208" max="8208" width="2.28515625" style="4" customWidth="1"/>
    <col min="8209" max="8448" width="8.85546875" style="4"/>
    <col min="8449" max="8449" width="36.5703125" style="4" bestFit="1" customWidth="1"/>
    <col min="8450" max="8450" width="15.140625" style="4" bestFit="1" customWidth="1"/>
    <col min="8451" max="8451" width="13.140625" style="4" bestFit="1" customWidth="1"/>
    <col min="8452" max="8452" width="12.5703125" style="4" bestFit="1" customWidth="1"/>
    <col min="8453" max="8453" width="21" style="4" bestFit="1" customWidth="1"/>
    <col min="8454" max="8454" width="11.140625" style="4" customWidth="1"/>
    <col min="8455" max="8455" width="14.5703125" style="4" bestFit="1" customWidth="1"/>
    <col min="8456" max="8456" width="2.28515625" style="4" customWidth="1"/>
    <col min="8457" max="8457" width="11.7109375" style="4" bestFit="1" customWidth="1"/>
    <col min="8458" max="8458" width="12.5703125" style="4" bestFit="1" customWidth="1"/>
    <col min="8459" max="8459" width="11.140625" style="4" customWidth="1"/>
    <col min="8460" max="8461" width="12.5703125" style="4" bestFit="1" customWidth="1"/>
    <col min="8462" max="8462" width="11.140625" style="4" customWidth="1"/>
    <col min="8463" max="8463" width="15.140625" style="4" bestFit="1" customWidth="1"/>
    <col min="8464" max="8464" width="2.28515625" style="4" customWidth="1"/>
    <col min="8465" max="8704" width="8.85546875" style="4"/>
    <col min="8705" max="8705" width="36.5703125" style="4" bestFit="1" customWidth="1"/>
    <col min="8706" max="8706" width="15.140625" style="4" bestFit="1" customWidth="1"/>
    <col min="8707" max="8707" width="13.140625" style="4" bestFit="1" customWidth="1"/>
    <col min="8708" max="8708" width="12.5703125" style="4" bestFit="1" customWidth="1"/>
    <col min="8709" max="8709" width="21" style="4" bestFit="1" customWidth="1"/>
    <col min="8710" max="8710" width="11.140625" style="4" customWidth="1"/>
    <col min="8711" max="8711" width="14.5703125" style="4" bestFit="1" customWidth="1"/>
    <col min="8712" max="8712" width="2.28515625" style="4" customWidth="1"/>
    <col min="8713" max="8713" width="11.7109375" style="4" bestFit="1" customWidth="1"/>
    <col min="8714" max="8714" width="12.5703125" style="4" bestFit="1" customWidth="1"/>
    <col min="8715" max="8715" width="11.140625" style="4" customWidth="1"/>
    <col min="8716" max="8717" width="12.5703125" style="4" bestFit="1" customWidth="1"/>
    <col min="8718" max="8718" width="11.140625" style="4" customWidth="1"/>
    <col min="8719" max="8719" width="15.140625" style="4" bestFit="1" customWidth="1"/>
    <col min="8720" max="8720" width="2.28515625" style="4" customWidth="1"/>
    <col min="8721" max="8960" width="8.85546875" style="4"/>
    <col min="8961" max="8961" width="36.5703125" style="4" bestFit="1" customWidth="1"/>
    <col min="8962" max="8962" width="15.140625" style="4" bestFit="1" customWidth="1"/>
    <col min="8963" max="8963" width="13.140625" style="4" bestFit="1" customWidth="1"/>
    <col min="8964" max="8964" width="12.5703125" style="4" bestFit="1" customWidth="1"/>
    <col min="8965" max="8965" width="21" style="4" bestFit="1" customWidth="1"/>
    <col min="8966" max="8966" width="11.140625" style="4" customWidth="1"/>
    <col min="8967" max="8967" width="14.5703125" style="4" bestFit="1" customWidth="1"/>
    <col min="8968" max="8968" width="2.28515625" style="4" customWidth="1"/>
    <col min="8969" max="8969" width="11.7109375" style="4" bestFit="1" customWidth="1"/>
    <col min="8970" max="8970" width="12.5703125" style="4" bestFit="1" customWidth="1"/>
    <col min="8971" max="8971" width="11.140625" style="4" customWidth="1"/>
    <col min="8972" max="8973" width="12.5703125" style="4" bestFit="1" customWidth="1"/>
    <col min="8974" max="8974" width="11.140625" style="4" customWidth="1"/>
    <col min="8975" max="8975" width="15.140625" style="4" bestFit="1" customWidth="1"/>
    <col min="8976" max="8976" width="2.28515625" style="4" customWidth="1"/>
    <col min="8977" max="9216" width="8.85546875" style="4"/>
    <col min="9217" max="9217" width="36.5703125" style="4" bestFit="1" customWidth="1"/>
    <col min="9218" max="9218" width="15.140625" style="4" bestFit="1" customWidth="1"/>
    <col min="9219" max="9219" width="13.140625" style="4" bestFit="1" customWidth="1"/>
    <col min="9220" max="9220" width="12.5703125" style="4" bestFit="1" customWidth="1"/>
    <col min="9221" max="9221" width="21" style="4" bestFit="1" customWidth="1"/>
    <col min="9222" max="9222" width="11.140625" style="4" customWidth="1"/>
    <col min="9223" max="9223" width="14.5703125" style="4" bestFit="1" customWidth="1"/>
    <col min="9224" max="9224" width="2.28515625" style="4" customWidth="1"/>
    <col min="9225" max="9225" width="11.7109375" style="4" bestFit="1" customWidth="1"/>
    <col min="9226" max="9226" width="12.5703125" style="4" bestFit="1" customWidth="1"/>
    <col min="9227" max="9227" width="11.140625" style="4" customWidth="1"/>
    <col min="9228" max="9229" width="12.5703125" style="4" bestFit="1" customWidth="1"/>
    <col min="9230" max="9230" width="11.140625" style="4" customWidth="1"/>
    <col min="9231" max="9231" width="15.140625" style="4" bestFit="1" customWidth="1"/>
    <col min="9232" max="9232" width="2.28515625" style="4" customWidth="1"/>
    <col min="9233" max="9472" width="8.85546875" style="4"/>
    <col min="9473" max="9473" width="36.5703125" style="4" bestFit="1" customWidth="1"/>
    <col min="9474" max="9474" width="15.140625" style="4" bestFit="1" customWidth="1"/>
    <col min="9475" max="9475" width="13.140625" style="4" bestFit="1" customWidth="1"/>
    <col min="9476" max="9476" width="12.5703125" style="4" bestFit="1" customWidth="1"/>
    <col min="9477" max="9477" width="21" style="4" bestFit="1" customWidth="1"/>
    <col min="9478" max="9478" width="11.140625" style="4" customWidth="1"/>
    <col min="9479" max="9479" width="14.5703125" style="4" bestFit="1" customWidth="1"/>
    <col min="9480" max="9480" width="2.28515625" style="4" customWidth="1"/>
    <col min="9481" max="9481" width="11.7109375" style="4" bestFit="1" customWidth="1"/>
    <col min="9482" max="9482" width="12.5703125" style="4" bestFit="1" customWidth="1"/>
    <col min="9483" max="9483" width="11.140625" style="4" customWidth="1"/>
    <col min="9484" max="9485" width="12.5703125" style="4" bestFit="1" customWidth="1"/>
    <col min="9486" max="9486" width="11.140625" style="4" customWidth="1"/>
    <col min="9487" max="9487" width="15.140625" style="4" bestFit="1" customWidth="1"/>
    <col min="9488" max="9488" width="2.28515625" style="4" customWidth="1"/>
    <col min="9489" max="9728" width="8.85546875" style="4"/>
    <col min="9729" max="9729" width="36.5703125" style="4" bestFit="1" customWidth="1"/>
    <col min="9730" max="9730" width="15.140625" style="4" bestFit="1" customWidth="1"/>
    <col min="9731" max="9731" width="13.140625" style="4" bestFit="1" customWidth="1"/>
    <col min="9732" max="9732" width="12.5703125" style="4" bestFit="1" customWidth="1"/>
    <col min="9733" max="9733" width="21" style="4" bestFit="1" customWidth="1"/>
    <col min="9734" max="9734" width="11.140625" style="4" customWidth="1"/>
    <col min="9735" max="9735" width="14.5703125" style="4" bestFit="1" customWidth="1"/>
    <col min="9736" max="9736" width="2.28515625" style="4" customWidth="1"/>
    <col min="9737" max="9737" width="11.7109375" style="4" bestFit="1" customWidth="1"/>
    <col min="9738" max="9738" width="12.5703125" style="4" bestFit="1" customWidth="1"/>
    <col min="9739" max="9739" width="11.140625" style="4" customWidth="1"/>
    <col min="9740" max="9741" width="12.5703125" style="4" bestFit="1" customWidth="1"/>
    <col min="9742" max="9742" width="11.140625" style="4" customWidth="1"/>
    <col min="9743" max="9743" width="15.140625" style="4" bestFit="1" customWidth="1"/>
    <col min="9744" max="9744" width="2.28515625" style="4" customWidth="1"/>
    <col min="9745" max="9984" width="8.85546875" style="4"/>
    <col min="9985" max="9985" width="36.5703125" style="4" bestFit="1" customWidth="1"/>
    <col min="9986" max="9986" width="15.140625" style="4" bestFit="1" customWidth="1"/>
    <col min="9987" max="9987" width="13.140625" style="4" bestFit="1" customWidth="1"/>
    <col min="9988" max="9988" width="12.5703125" style="4" bestFit="1" customWidth="1"/>
    <col min="9989" max="9989" width="21" style="4" bestFit="1" customWidth="1"/>
    <col min="9990" max="9990" width="11.140625" style="4" customWidth="1"/>
    <col min="9991" max="9991" width="14.5703125" style="4" bestFit="1" customWidth="1"/>
    <col min="9992" max="9992" width="2.28515625" style="4" customWidth="1"/>
    <col min="9993" max="9993" width="11.7109375" style="4" bestFit="1" customWidth="1"/>
    <col min="9994" max="9994" width="12.5703125" style="4" bestFit="1" customWidth="1"/>
    <col min="9995" max="9995" width="11.140625" style="4" customWidth="1"/>
    <col min="9996" max="9997" width="12.5703125" style="4" bestFit="1" customWidth="1"/>
    <col min="9998" max="9998" width="11.140625" style="4" customWidth="1"/>
    <col min="9999" max="9999" width="15.140625" style="4" bestFit="1" customWidth="1"/>
    <col min="10000" max="10000" width="2.28515625" style="4" customWidth="1"/>
    <col min="10001" max="10240" width="8.85546875" style="4"/>
    <col min="10241" max="10241" width="36.5703125" style="4" bestFit="1" customWidth="1"/>
    <col min="10242" max="10242" width="15.140625" style="4" bestFit="1" customWidth="1"/>
    <col min="10243" max="10243" width="13.140625" style="4" bestFit="1" customWidth="1"/>
    <col min="10244" max="10244" width="12.5703125" style="4" bestFit="1" customWidth="1"/>
    <col min="10245" max="10245" width="21" style="4" bestFit="1" customWidth="1"/>
    <col min="10246" max="10246" width="11.140625" style="4" customWidth="1"/>
    <col min="10247" max="10247" width="14.5703125" style="4" bestFit="1" customWidth="1"/>
    <col min="10248" max="10248" width="2.28515625" style="4" customWidth="1"/>
    <col min="10249" max="10249" width="11.7109375" style="4" bestFit="1" customWidth="1"/>
    <col min="10250" max="10250" width="12.5703125" style="4" bestFit="1" customWidth="1"/>
    <col min="10251" max="10251" width="11.140625" style="4" customWidth="1"/>
    <col min="10252" max="10253" width="12.5703125" style="4" bestFit="1" customWidth="1"/>
    <col min="10254" max="10254" width="11.140625" style="4" customWidth="1"/>
    <col min="10255" max="10255" width="15.140625" style="4" bestFit="1" customWidth="1"/>
    <col min="10256" max="10256" width="2.28515625" style="4" customWidth="1"/>
    <col min="10257" max="10496" width="8.85546875" style="4"/>
    <col min="10497" max="10497" width="36.5703125" style="4" bestFit="1" customWidth="1"/>
    <col min="10498" max="10498" width="15.140625" style="4" bestFit="1" customWidth="1"/>
    <col min="10499" max="10499" width="13.140625" style="4" bestFit="1" customWidth="1"/>
    <col min="10500" max="10500" width="12.5703125" style="4" bestFit="1" customWidth="1"/>
    <col min="10501" max="10501" width="21" style="4" bestFit="1" customWidth="1"/>
    <col min="10502" max="10502" width="11.140625" style="4" customWidth="1"/>
    <col min="10503" max="10503" width="14.5703125" style="4" bestFit="1" customWidth="1"/>
    <col min="10504" max="10504" width="2.28515625" style="4" customWidth="1"/>
    <col min="10505" max="10505" width="11.7109375" style="4" bestFit="1" customWidth="1"/>
    <col min="10506" max="10506" width="12.5703125" style="4" bestFit="1" customWidth="1"/>
    <col min="10507" max="10507" width="11.140625" style="4" customWidth="1"/>
    <col min="10508" max="10509" width="12.5703125" style="4" bestFit="1" customWidth="1"/>
    <col min="10510" max="10510" width="11.140625" style="4" customWidth="1"/>
    <col min="10511" max="10511" width="15.140625" style="4" bestFit="1" customWidth="1"/>
    <col min="10512" max="10512" width="2.28515625" style="4" customWidth="1"/>
    <col min="10513" max="10752" width="8.85546875" style="4"/>
    <col min="10753" max="10753" width="36.5703125" style="4" bestFit="1" customWidth="1"/>
    <col min="10754" max="10754" width="15.140625" style="4" bestFit="1" customWidth="1"/>
    <col min="10755" max="10755" width="13.140625" style="4" bestFit="1" customWidth="1"/>
    <col min="10756" max="10756" width="12.5703125" style="4" bestFit="1" customWidth="1"/>
    <col min="10757" max="10757" width="21" style="4" bestFit="1" customWidth="1"/>
    <col min="10758" max="10758" width="11.140625" style="4" customWidth="1"/>
    <col min="10759" max="10759" width="14.5703125" style="4" bestFit="1" customWidth="1"/>
    <col min="10760" max="10760" width="2.28515625" style="4" customWidth="1"/>
    <col min="10761" max="10761" width="11.7109375" style="4" bestFit="1" customWidth="1"/>
    <col min="10762" max="10762" width="12.5703125" style="4" bestFit="1" customWidth="1"/>
    <col min="10763" max="10763" width="11.140625" style="4" customWidth="1"/>
    <col min="10764" max="10765" width="12.5703125" style="4" bestFit="1" customWidth="1"/>
    <col min="10766" max="10766" width="11.140625" style="4" customWidth="1"/>
    <col min="10767" max="10767" width="15.140625" style="4" bestFit="1" customWidth="1"/>
    <col min="10768" max="10768" width="2.28515625" style="4" customWidth="1"/>
    <col min="10769" max="11008" width="8.85546875" style="4"/>
    <col min="11009" max="11009" width="36.5703125" style="4" bestFit="1" customWidth="1"/>
    <col min="11010" max="11010" width="15.140625" style="4" bestFit="1" customWidth="1"/>
    <col min="11011" max="11011" width="13.140625" style="4" bestFit="1" customWidth="1"/>
    <col min="11012" max="11012" width="12.5703125" style="4" bestFit="1" customWidth="1"/>
    <col min="11013" max="11013" width="21" style="4" bestFit="1" customWidth="1"/>
    <col min="11014" max="11014" width="11.140625" style="4" customWidth="1"/>
    <col min="11015" max="11015" width="14.5703125" style="4" bestFit="1" customWidth="1"/>
    <col min="11016" max="11016" width="2.28515625" style="4" customWidth="1"/>
    <col min="11017" max="11017" width="11.7109375" style="4" bestFit="1" customWidth="1"/>
    <col min="11018" max="11018" width="12.5703125" style="4" bestFit="1" customWidth="1"/>
    <col min="11019" max="11019" width="11.140625" style="4" customWidth="1"/>
    <col min="11020" max="11021" width="12.5703125" style="4" bestFit="1" customWidth="1"/>
    <col min="11022" max="11022" width="11.140625" style="4" customWidth="1"/>
    <col min="11023" max="11023" width="15.140625" style="4" bestFit="1" customWidth="1"/>
    <col min="11024" max="11024" width="2.28515625" style="4" customWidth="1"/>
    <col min="11025" max="11264" width="8.85546875" style="4"/>
    <col min="11265" max="11265" width="36.5703125" style="4" bestFit="1" customWidth="1"/>
    <col min="11266" max="11266" width="15.140625" style="4" bestFit="1" customWidth="1"/>
    <col min="11267" max="11267" width="13.140625" style="4" bestFit="1" customWidth="1"/>
    <col min="11268" max="11268" width="12.5703125" style="4" bestFit="1" customWidth="1"/>
    <col min="11269" max="11269" width="21" style="4" bestFit="1" customWidth="1"/>
    <col min="11270" max="11270" width="11.140625" style="4" customWidth="1"/>
    <col min="11271" max="11271" width="14.5703125" style="4" bestFit="1" customWidth="1"/>
    <col min="11272" max="11272" width="2.28515625" style="4" customWidth="1"/>
    <col min="11273" max="11273" width="11.7109375" style="4" bestFit="1" customWidth="1"/>
    <col min="11274" max="11274" width="12.5703125" style="4" bestFit="1" customWidth="1"/>
    <col min="11275" max="11275" width="11.140625" style="4" customWidth="1"/>
    <col min="11276" max="11277" width="12.5703125" style="4" bestFit="1" customWidth="1"/>
    <col min="11278" max="11278" width="11.140625" style="4" customWidth="1"/>
    <col min="11279" max="11279" width="15.140625" style="4" bestFit="1" customWidth="1"/>
    <col min="11280" max="11280" width="2.28515625" style="4" customWidth="1"/>
    <col min="11281" max="11520" width="8.85546875" style="4"/>
    <col min="11521" max="11521" width="36.5703125" style="4" bestFit="1" customWidth="1"/>
    <col min="11522" max="11522" width="15.140625" style="4" bestFit="1" customWidth="1"/>
    <col min="11523" max="11523" width="13.140625" style="4" bestFit="1" customWidth="1"/>
    <col min="11524" max="11524" width="12.5703125" style="4" bestFit="1" customWidth="1"/>
    <col min="11525" max="11525" width="21" style="4" bestFit="1" customWidth="1"/>
    <col min="11526" max="11526" width="11.140625" style="4" customWidth="1"/>
    <col min="11527" max="11527" width="14.5703125" style="4" bestFit="1" customWidth="1"/>
    <col min="11528" max="11528" width="2.28515625" style="4" customWidth="1"/>
    <col min="11529" max="11529" width="11.7109375" style="4" bestFit="1" customWidth="1"/>
    <col min="11530" max="11530" width="12.5703125" style="4" bestFit="1" customWidth="1"/>
    <col min="11531" max="11531" width="11.140625" style="4" customWidth="1"/>
    <col min="11532" max="11533" width="12.5703125" style="4" bestFit="1" customWidth="1"/>
    <col min="11534" max="11534" width="11.140625" style="4" customWidth="1"/>
    <col min="11535" max="11535" width="15.140625" style="4" bestFit="1" customWidth="1"/>
    <col min="11536" max="11536" width="2.28515625" style="4" customWidth="1"/>
    <col min="11537" max="11776" width="8.85546875" style="4"/>
    <col min="11777" max="11777" width="36.5703125" style="4" bestFit="1" customWidth="1"/>
    <col min="11778" max="11778" width="15.140625" style="4" bestFit="1" customWidth="1"/>
    <col min="11779" max="11779" width="13.140625" style="4" bestFit="1" customWidth="1"/>
    <col min="11780" max="11780" width="12.5703125" style="4" bestFit="1" customWidth="1"/>
    <col min="11781" max="11781" width="21" style="4" bestFit="1" customWidth="1"/>
    <col min="11782" max="11782" width="11.140625" style="4" customWidth="1"/>
    <col min="11783" max="11783" width="14.5703125" style="4" bestFit="1" customWidth="1"/>
    <col min="11784" max="11784" width="2.28515625" style="4" customWidth="1"/>
    <col min="11785" max="11785" width="11.7109375" style="4" bestFit="1" customWidth="1"/>
    <col min="11786" max="11786" width="12.5703125" style="4" bestFit="1" customWidth="1"/>
    <col min="11787" max="11787" width="11.140625" style="4" customWidth="1"/>
    <col min="11788" max="11789" width="12.5703125" style="4" bestFit="1" customWidth="1"/>
    <col min="11790" max="11790" width="11.140625" style="4" customWidth="1"/>
    <col min="11791" max="11791" width="15.140625" style="4" bestFit="1" customWidth="1"/>
    <col min="11792" max="11792" width="2.28515625" style="4" customWidth="1"/>
    <col min="11793" max="12032" width="8.85546875" style="4"/>
    <col min="12033" max="12033" width="36.5703125" style="4" bestFit="1" customWidth="1"/>
    <col min="12034" max="12034" width="15.140625" style="4" bestFit="1" customWidth="1"/>
    <col min="12035" max="12035" width="13.140625" style="4" bestFit="1" customWidth="1"/>
    <col min="12036" max="12036" width="12.5703125" style="4" bestFit="1" customWidth="1"/>
    <col min="12037" max="12037" width="21" style="4" bestFit="1" customWidth="1"/>
    <col min="12038" max="12038" width="11.140625" style="4" customWidth="1"/>
    <col min="12039" max="12039" width="14.5703125" style="4" bestFit="1" customWidth="1"/>
    <col min="12040" max="12040" width="2.28515625" style="4" customWidth="1"/>
    <col min="12041" max="12041" width="11.7109375" style="4" bestFit="1" customWidth="1"/>
    <col min="12042" max="12042" width="12.5703125" style="4" bestFit="1" customWidth="1"/>
    <col min="12043" max="12043" width="11.140625" style="4" customWidth="1"/>
    <col min="12044" max="12045" width="12.5703125" style="4" bestFit="1" customWidth="1"/>
    <col min="12046" max="12046" width="11.140625" style="4" customWidth="1"/>
    <col min="12047" max="12047" width="15.140625" style="4" bestFit="1" customWidth="1"/>
    <col min="12048" max="12048" width="2.28515625" style="4" customWidth="1"/>
    <col min="12049" max="12288" width="8.85546875" style="4"/>
    <col min="12289" max="12289" width="36.5703125" style="4" bestFit="1" customWidth="1"/>
    <col min="12290" max="12290" width="15.140625" style="4" bestFit="1" customWidth="1"/>
    <col min="12291" max="12291" width="13.140625" style="4" bestFit="1" customWidth="1"/>
    <col min="12292" max="12292" width="12.5703125" style="4" bestFit="1" customWidth="1"/>
    <col min="12293" max="12293" width="21" style="4" bestFit="1" customWidth="1"/>
    <col min="12294" max="12294" width="11.140625" style="4" customWidth="1"/>
    <col min="12295" max="12295" width="14.5703125" style="4" bestFit="1" customWidth="1"/>
    <col min="12296" max="12296" width="2.28515625" style="4" customWidth="1"/>
    <col min="12297" max="12297" width="11.7109375" style="4" bestFit="1" customWidth="1"/>
    <col min="12298" max="12298" width="12.5703125" style="4" bestFit="1" customWidth="1"/>
    <col min="12299" max="12299" width="11.140625" style="4" customWidth="1"/>
    <col min="12300" max="12301" width="12.5703125" style="4" bestFit="1" customWidth="1"/>
    <col min="12302" max="12302" width="11.140625" style="4" customWidth="1"/>
    <col min="12303" max="12303" width="15.140625" style="4" bestFit="1" customWidth="1"/>
    <col min="12304" max="12304" width="2.28515625" style="4" customWidth="1"/>
    <col min="12305" max="12544" width="8.85546875" style="4"/>
    <col min="12545" max="12545" width="36.5703125" style="4" bestFit="1" customWidth="1"/>
    <col min="12546" max="12546" width="15.140625" style="4" bestFit="1" customWidth="1"/>
    <col min="12547" max="12547" width="13.140625" style="4" bestFit="1" customWidth="1"/>
    <col min="12548" max="12548" width="12.5703125" style="4" bestFit="1" customWidth="1"/>
    <col min="12549" max="12549" width="21" style="4" bestFit="1" customWidth="1"/>
    <col min="12550" max="12550" width="11.140625" style="4" customWidth="1"/>
    <col min="12551" max="12551" width="14.5703125" style="4" bestFit="1" customWidth="1"/>
    <col min="12552" max="12552" width="2.28515625" style="4" customWidth="1"/>
    <col min="12553" max="12553" width="11.7109375" style="4" bestFit="1" customWidth="1"/>
    <col min="12554" max="12554" width="12.5703125" style="4" bestFit="1" customWidth="1"/>
    <col min="12555" max="12555" width="11.140625" style="4" customWidth="1"/>
    <col min="12556" max="12557" width="12.5703125" style="4" bestFit="1" customWidth="1"/>
    <col min="12558" max="12558" width="11.140625" style="4" customWidth="1"/>
    <col min="12559" max="12559" width="15.140625" style="4" bestFit="1" customWidth="1"/>
    <col min="12560" max="12560" width="2.28515625" style="4" customWidth="1"/>
    <col min="12561" max="12800" width="8.85546875" style="4"/>
    <col min="12801" max="12801" width="36.5703125" style="4" bestFit="1" customWidth="1"/>
    <col min="12802" max="12802" width="15.140625" style="4" bestFit="1" customWidth="1"/>
    <col min="12803" max="12803" width="13.140625" style="4" bestFit="1" customWidth="1"/>
    <col min="12804" max="12804" width="12.5703125" style="4" bestFit="1" customWidth="1"/>
    <col min="12805" max="12805" width="21" style="4" bestFit="1" customWidth="1"/>
    <col min="12806" max="12806" width="11.140625" style="4" customWidth="1"/>
    <col min="12807" max="12807" width="14.5703125" style="4" bestFit="1" customWidth="1"/>
    <col min="12808" max="12808" width="2.28515625" style="4" customWidth="1"/>
    <col min="12809" max="12809" width="11.7109375" style="4" bestFit="1" customWidth="1"/>
    <col min="12810" max="12810" width="12.5703125" style="4" bestFit="1" customWidth="1"/>
    <col min="12811" max="12811" width="11.140625" style="4" customWidth="1"/>
    <col min="12812" max="12813" width="12.5703125" style="4" bestFit="1" customWidth="1"/>
    <col min="12814" max="12814" width="11.140625" style="4" customWidth="1"/>
    <col min="12815" max="12815" width="15.140625" style="4" bestFit="1" customWidth="1"/>
    <col min="12816" max="12816" width="2.28515625" style="4" customWidth="1"/>
    <col min="12817" max="13056" width="8.85546875" style="4"/>
    <col min="13057" max="13057" width="36.5703125" style="4" bestFit="1" customWidth="1"/>
    <col min="13058" max="13058" width="15.140625" style="4" bestFit="1" customWidth="1"/>
    <col min="13059" max="13059" width="13.140625" style="4" bestFit="1" customWidth="1"/>
    <col min="13060" max="13060" width="12.5703125" style="4" bestFit="1" customWidth="1"/>
    <col min="13061" max="13061" width="21" style="4" bestFit="1" customWidth="1"/>
    <col min="13062" max="13062" width="11.140625" style="4" customWidth="1"/>
    <col min="13063" max="13063" width="14.5703125" style="4" bestFit="1" customWidth="1"/>
    <col min="13064" max="13064" width="2.28515625" style="4" customWidth="1"/>
    <col min="13065" max="13065" width="11.7109375" style="4" bestFit="1" customWidth="1"/>
    <col min="13066" max="13066" width="12.5703125" style="4" bestFit="1" customWidth="1"/>
    <col min="13067" max="13067" width="11.140625" style="4" customWidth="1"/>
    <col min="13068" max="13069" width="12.5703125" style="4" bestFit="1" customWidth="1"/>
    <col min="13070" max="13070" width="11.140625" style="4" customWidth="1"/>
    <col min="13071" max="13071" width="15.140625" style="4" bestFit="1" customWidth="1"/>
    <col min="13072" max="13072" width="2.28515625" style="4" customWidth="1"/>
    <col min="13073" max="13312" width="8.85546875" style="4"/>
    <col min="13313" max="13313" width="36.5703125" style="4" bestFit="1" customWidth="1"/>
    <col min="13314" max="13314" width="15.140625" style="4" bestFit="1" customWidth="1"/>
    <col min="13315" max="13315" width="13.140625" style="4" bestFit="1" customWidth="1"/>
    <col min="13316" max="13316" width="12.5703125" style="4" bestFit="1" customWidth="1"/>
    <col min="13317" max="13317" width="21" style="4" bestFit="1" customWidth="1"/>
    <col min="13318" max="13318" width="11.140625" style="4" customWidth="1"/>
    <col min="13319" max="13319" width="14.5703125" style="4" bestFit="1" customWidth="1"/>
    <col min="13320" max="13320" width="2.28515625" style="4" customWidth="1"/>
    <col min="13321" max="13321" width="11.7109375" style="4" bestFit="1" customWidth="1"/>
    <col min="13322" max="13322" width="12.5703125" style="4" bestFit="1" customWidth="1"/>
    <col min="13323" max="13323" width="11.140625" style="4" customWidth="1"/>
    <col min="13324" max="13325" width="12.5703125" style="4" bestFit="1" customWidth="1"/>
    <col min="13326" max="13326" width="11.140625" style="4" customWidth="1"/>
    <col min="13327" max="13327" width="15.140625" style="4" bestFit="1" customWidth="1"/>
    <col min="13328" max="13328" width="2.28515625" style="4" customWidth="1"/>
    <col min="13329" max="13568" width="8.85546875" style="4"/>
    <col min="13569" max="13569" width="36.5703125" style="4" bestFit="1" customWidth="1"/>
    <col min="13570" max="13570" width="15.140625" style="4" bestFit="1" customWidth="1"/>
    <col min="13571" max="13571" width="13.140625" style="4" bestFit="1" customWidth="1"/>
    <col min="13572" max="13572" width="12.5703125" style="4" bestFit="1" customWidth="1"/>
    <col min="13573" max="13573" width="21" style="4" bestFit="1" customWidth="1"/>
    <col min="13574" max="13574" width="11.140625" style="4" customWidth="1"/>
    <col min="13575" max="13575" width="14.5703125" style="4" bestFit="1" customWidth="1"/>
    <col min="13576" max="13576" width="2.28515625" style="4" customWidth="1"/>
    <col min="13577" max="13577" width="11.7109375" style="4" bestFit="1" customWidth="1"/>
    <col min="13578" max="13578" width="12.5703125" style="4" bestFit="1" customWidth="1"/>
    <col min="13579" max="13579" width="11.140625" style="4" customWidth="1"/>
    <col min="13580" max="13581" width="12.5703125" style="4" bestFit="1" customWidth="1"/>
    <col min="13582" max="13582" width="11.140625" style="4" customWidth="1"/>
    <col min="13583" max="13583" width="15.140625" style="4" bestFit="1" customWidth="1"/>
    <col min="13584" max="13584" width="2.28515625" style="4" customWidth="1"/>
    <col min="13585" max="13824" width="8.85546875" style="4"/>
    <col min="13825" max="13825" width="36.5703125" style="4" bestFit="1" customWidth="1"/>
    <col min="13826" max="13826" width="15.140625" style="4" bestFit="1" customWidth="1"/>
    <col min="13827" max="13827" width="13.140625" style="4" bestFit="1" customWidth="1"/>
    <col min="13828" max="13828" width="12.5703125" style="4" bestFit="1" customWidth="1"/>
    <col min="13829" max="13829" width="21" style="4" bestFit="1" customWidth="1"/>
    <col min="13830" max="13830" width="11.140625" style="4" customWidth="1"/>
    <col min="13831" max="13831" width="14.5703125" style="4" bestFit="1" customWidth="1"/>
    <col min="13832" max="13832" width="2.28515625" style="4" customWidth="1"/>
    <col min="13833" max="13833" width="11.7109375" style="4" bestFit="1" customWidth="1"/>
    <col min="13834" max="13834" width="12.5703125" style="4" bestFit="1" customWidth="1"/>
    <col min="13835" max="13835" width="11.140625" style="4" customWidth="1"/>
    <col min="13836" max="13837" width="12.5703125" style="4" bestFit="1" customWidth="1"/>
    <col min="13838" max="13838" width="11.140625" style="4" customWidth="1"/>
    <col min="13839" max="13839" width="15.140625" style="4" bestFit="1" customWidth="1"/>
    <col min="13840" max="13840" width="2.28515625" style="4" customWidth="1"/>
    <col min="13841" max="14080" width="8.85546875" style="4"/>
    <col min="14081" max="14081" width="36.5703125" style="4" bestFit="1" customWidth="1"/>
    <col min="14082" max="14082" width="15.140625" style="4" bestFit="1" customWidth="1"/>
    <col min="14083" max="14083" width="13.140625" style="4" bestFit="1" customWidth="1"/>
    <col min="14084" max="14084" width="12.5703125" style="4" bestFit="1" customWidth="1"/>
    <col min="14085" max="14085" width="21" style="4" bestFit="1" customWidth="1"/>
    <col min="14086" max="14086" width="11.140625" style="4" customWidth="1"/>
    <col min="14087" max="14087" width="14.5703125" style="4" bestFit="1" customWidth="1"/>
    <col min="14088" max="14088" width="2.28515625" style="4" customWidth="1"/>
    <col min="14089" max="14089" width="11.7109375" style="4" bestFit="1" customWidth="1"/>
    <col min="14090" max="14090" width="12.5703125" style="4" bestFit="1" customWidth="1"/>
    <col min="14091" max="14091" width="11.140625" style="4" customWidth="1"/>
    <col min="14092" max="14093" width="12.5703125" style="4" bestFit="1" customWidth="1"/>
    <col min="14094" max="14094" width="11.140625" style="4" customWidth="1"/>
    <col min="14095" max="14095" width="15.140625" style="4" bestFit="1" customWidth="1"/>
    <col min="14096" max="14096" width="2.28515625" style="4" customWidth="1"/>
    <col min="14097" max="14336" width="8.85546875" style="4"/>
    <col min="14337" max="14337" width="36.5703125" style="4" bestFit="1" customWidth="1"/>
    <col min="14338" max="14338" width="15.140625" style="4" bestFit="1" customWidth="1"/>
    <col min="14339" max="14339" width="13.140625" style="4" bestFit="1" customWidth="1"/>
    <col min="14340" max="14340" width="12.5703125" style="4" bestFit="1" customWidth="1"/>
    <col min="14341" max="14341" width="21" style="4" bestFit="1" customWidth="1"/>
    <col min="14342" max="14342" width="11.140625" style="4" customWidth="1"/>
    <col min="14343" max="14343" width="14.5703125" style="4" bestFit="1" customWidth="1"/>
    <col min="14344" max="14344" width="2.28515625" style="4" customWidth="1"/>
    <col min="14345" max="14345" width="11.7109375" style="4" bestFit="1" customWidth="1"/>
    <col min="14346" max="14346" width="12.5703125" style="4" bestFit="1" customWidth="1"/>
    <col min="14347" max="14347" width="11.140625" style="4" customWidth="1"/>
    <col min="14348" max="14349" width="12.5703125" style="4" bestFit="1" customWidth="1"/>
    <col min="14350" max="14350" width="11.140625" style="4" customWidth="1"/>
    <col min="14351" max="14351" width="15.140625" style="4" bestFit="1" customWidth="1"/>
    <col min="14352" max="14352" width="2.28515625" style="4" customWidth="1"/>
    <col min="14353" max="14592" width="8.85546875" style="4"/>
    <col min="14593" max="14593" width="36.5703125" style="4" bestFit="1" customWidth="1"/>
    <col min="14594" max="14594" width="15.140625" style="4" bestFit="1" customWidth="1"/>
    <col min="14595" max="14595" width="13.140625" style="4" bestFit="1" customWidth="1"/>
    <col min="14596" max="14596" width="12.5703125" style="4" bestFit="1" customWidth="1"/>
    <col min="14597" max="14597" width="21" style="4" bestFit="1" customWidth="1"/>
    <col min="14598" max="14598" width="11.140625" style="4" customWidth="1"/>
    <col min="14599" max="14599" width="14.5703125" style="4" bestFit="1" customWidth="1"/>
    <col min="14600" max="14600" width="2.28515625" style="4" customWidth="1"/>
    <col min="14601" max="14601" width="11.7109375" style="4" bestFit="1" customWidth="1"/>
    <col min="14602" max="14602" width="12.5703125" style="4" bestFit="1" customWidth="1"/>
    <col min="14603" max="14603" width="11.140625" style="4" customWidth="1"/>
    <col min="14604" max="14605" width="12.5703125" style="4" bestFit="1" customWidth="1"/>
    <col min="14606" max="14606" width="11.140625" style="4" customWidth="1"/>
    <col min="14607" max="14607" width="15.140625" style="4" bestFit="1" customWidth="1"/>
    <col min="14608" max="14608" width="2.28515625" style="4" customWidth="1"/>
    <col min="14609" max="14848" width="8.85546875" style="4"/>
    <col min="14849" max="14849" width="36.5703125" style="4" bestFit="1" customWidth="1"/>
    <col min="14850" max="14850" width="15.140625" style="4" bestFit="1" customWidth="1"/>
    <col min="14851" max="14851" width="13.140625" style="4" bestFit="1" customWidth="1"/>
    <col min="14852" max="14852" width="12.5703125" style="4" bestFit="1" customWidth="1"/>
    <col min="14853" max="14853" width="21" style="4" bestFit="1" customWidth="1"/>
    <col min="14854" max="14854" width="11.140625" style="4" customWidth="1"/>
    <col min="14855" max="14855" width="14.5703125" style="4" bestFit="1" customWidth="1"/>
    <col min="14856" max="14856" width="2.28515625" style="4" customWidth="1"/>
    <col min="14857" max="14857" width="11.7109375" style="4" bestFit="1" customWidth="1"/>
    <col min="14858" max="14858" width="12.5703125" style="4" bestFit="1" customWidth="1"/>
    <col min="14859" max="14859" width="11.140625" style="4" customWidth="1"/>
    <col min="14860" max="14861" width="12.5703125" style="4" bestFit="1" customWidth="1"/>
    <col min="14862" max="14862" width="11.140625" style="4" customWidth="1"/>
    <col min="14863" max="14863" width="15.140625" style="4" bestFit="1" customWidth="1"/>
    <col min="14864" max="14864" width="2.28515625" style="4" customWidth="1"/>
    <col min="14865" max="15104" width="8.85546875" style="4"/>
    <col min="15105" max="15105" width="36.5703125" style="4" bestFit="1" customWidth="1"/>
    <col min="15106" max="15106" width="15.140625" style="4" bestFit="1" customWidth="1"/>
    <col min="15107" max="15107" width="13.140625" style="4" bestFit="1" customWidth="1"/>
    <col min="15108" max="15108" width="12.5703125" style="4" bestFit="1" customWidth="1"/>
    <col min="15109" max="15109" width="21" style="4" bestFit="1" customWidth="1"/>
    <col min="15110" max="15110" width="11.140625" style="4" customWidth="1"/>
    <col min="15111" max="15111" width="14.5703125" style="4" bestFit="1" customWidth="1"/>
    <col min="15112" max="15112" width="2.28515625" style="4" customWidth="1"/>
    <col min="15113" max="15113" width="11.7109375" style="4" bestFit="1" customWidth="1"/>
    <col min="15114" max="15114" width="12.5703125" style="4" bestFit="1" customWidth="1"/>
    <col min="15115" max="15115" width="11.140625" style="4" customWidth="1"/>
    <col min="15116" max="15117" width="12.5703125" style="4" bestFit="1" customWidth="1"/>
    <col min="15118" max="15118" width="11.140625" style="4" customWidth="1"/>
    <col min="15119" max="15119" width="15.140625" style="4" bestFit="1" customWidth="1"/>
    <col min="15120" max="15120" width="2.28515625" style="4" customWidth="1"/>
    <col min="15121" max="15360" width="8.85546875" style="4"/>
    <col min="15361" max="15361" width="36.5703125" style="4" bestFit="1" customWidth="1"/>
    <col min="15362" max="15362" width="15.140625" style="4" bestFit="1" customWidth="1"/>
    <col min="15363" max="15363" width="13.140625" style="4" bestFit="1" customWidth="1"/>
    <col min="15364" max="15364" width="12.5703125" style="4" bestFit="1" customWidth="1"/>
    <col min="15365" max="15365" width="21" style="4" bestFit="1" customWidth="1"/>
    <col min="15366" max="15366" width="11.140625" style="4" customWidth="1"/>
    <col min="15367" max="15367" width="14.5703125" style="4" bestFit="1" customWidth="1"/>
    <col min="15368" max="15368" width="2.28515625" style="4" customWidth="1"/>
    <col min="15369" max="15369" width="11.7109375" style="4" bestFit="1" customWidth="1"/>
    <col min="15370" max="15370" width="12.5703125" style="4" bestFit="1" customWidth="1"/>
    <col min="15371" max="15371" width="11.140625" style="4" customWidth="1"/>
    <col min="15372" max="15373" width="12.5703125" style="4" bestFit="1" customWidth="1"/>
    <col min="15374" max="15374" width="11.140625" style="4" customWidth="1"/>
    <col min="15375" max="15375" width="15.140625" style="4" bestFit="1" customWidth="1"/>
    <col min="15376" max="15376" width="2.28515625" style="4" customWidth="1"/>
    <col min="15377" max="15616" width="8.85546875" style="4"/>
    <col min="15617" max="15617" width="36.5703125" style="4" bestFit="1" customWidth="1"/>
    <col min="15618" max="15618" width="15.140625" style="4" bestFit="1" customWidth="1"/>
    <col min="15619" max="15619" width="13.140625" style="4" bestFit="1" customWidth="1"/>
    <col min="15620" max="15620" width="12.5703125" style="4" bestFit="1" customWidth="1"/>
    <col min="15621" max="15621" width="21" style="4" bestFit="1" customWidth="1"/>
    <col min="15622" max="15622" width="11.140625" style="4" customWidth="1"/>
    <col min="15623" max="15623" width="14.5703125" style="4" bestFit="1" customWidth="1"/>
    <col min="15624" max="15624" width="2.28515625" style="4" customWidth="1"/>
    <col min="15625" max="15625" width="11.7109375" style="4" bestFit="1" customWidth="1"/>
    <col min="15626" max="15626" width="12.5703125" style="4" bestFit="1" customWidth="1"/>
    <col min="15627" max="15627" width="11.140625" style="4" customWidth="1"/>
    <col min="15628" max="15629" width="12.5703125" style="4" bestFit="1" customWidth="1"/>
    <col min="15630" max="15630" width="11.140625" style="4" customWidth="1"/>
    <col min="15631" max="15631" width="15.140625" style="4" bestFit="1" customWidth="1"/>
    <col min="15632" max="15632" width="2.28515625" style="4" customWidth="1"/>
    <col min="15633" max="15872" width="8.85546875" style="4"/>
    <col min="15873" max="15873" width="36.5703125" style="4" bestFit="1" customWidth="1"/>
    <col min="15874" max="15874" width="15.140625" style="4" bestFit="1" customWidth="1"/>
    <col min="15875" max="15875" width="13.140625" style="4" bestFit="1" customWidth="1"/>
    <col min="15876" max="15876" width="12.5703125" style="4" bestFit="1" customWidth="1"/>
    <col min="15877" max="15877" width="21" style="4" bestFit="1" customWidth="1"/>
    <col min="15878" max="15878" width="11.140625" style="4" customWidth="1"/>
    <col min="15879" max="15879" width="14.5703125" style="4" bestFit="1" customWidth="1"/>
    <col min="15880" max="15880" width="2.28515625" style="4" customWidth="1"/>
    <col min="15881" max="15881" width="11.7109375" style="4" bestFit="1" customWidth="1"/>
    <col min="15882" max="15882" width="12.5703125" style="4" bestFit="1" customWidth="1"/>
    <col min="15883" max="15883" width="11.140625" style="4" customWidth="1"/>
    <col min="15884" max="15885" width="12.5703125" style="4" bestFit="1" customWidth="1"/>
    <col min="15886" max="15886" width="11.140625" style="4" customWidth="1"/>
    <col min="15887" max="15887" width="15.140625" style="4" bestFit="1" customWidth="1"/>
    <col min="15888" max="15888" width="2.28515625" style="4" customWidth="1"/>
    <col min="15889" max="16128" width="8.85546875" style="4"/>
    <col min="16129" max="16129" width="36.5703125" style="4" bestFit="1" customWidth="1"/>
    <col min="16130" max="16130" width="15.140625" style="4" bestFit="1" customWidth="1"/>
    <col min="16131" max="16131" width="13.140625" style="4" bestFit="1" customWidth="1"/>
    <col min="16132" max="16132" width="12.5703125" style="4" bestFit="1" customWidth="1"/>
    <col min="16133" max="16133" width="21" style="4" bestFit="1" customWidth="1"/>
    <col min="16134" max="16134" width="11.140625" style="4" customWidth="1"/>
    <col min="16135" max="16135" width="14.5703125" style="4" bestFit="1" customWidth="1"/>
    <col min="16136" max="16136" width="2.28515625" style="4" customWidth="1"/>
    <col min="16137" max="16137" width="11.7109375" style="4" bestFit="1" customWidth="1"/>
    <col min="16138" max="16138" width="12.5703125" style="4" bestFit="1" customWidth="1"/>
    <col min="16139" max="16139" width="11.140625" style="4" customWidth="1"/>
    <col min="16140" max="16141" width="12.5703125" style="4" bestFit="1" customWidth="1"/>
    <col min="16142" max="16142" width="11.140625" style="4" customWidth="1"/>
    <col min="16143" max="16143" width="15.140625" style="4" bestFit="1" customWidth="1"/>
    <col min="16144" max="16144" width="2.28515625" style="4" customWidth="1"/>
    <col min="16145" max="16384" width="8.85546875" style="4"/>
  </cols>
  <sheetData>
    <row r="1" spans="1:2" x14ac:dyDescent="0.2">
      <c r="A1" s="3" t="s">
        <v>44</v>
      </c>
    </row>
    <row r="2" spans="1:2" ht="13.5" thickBot="1" x14ac:dyDescent="0.25">
      <c r="A2" s="3"/>
    </row>
    <row r="3" spans="1:2" ht="13.5" thickTop="1" x14ac:dyDescent="0.2">
      <c r="A3" s="5" t="s">
        <v>4</v>
      </c>
      <c r="B3" s="6"/>
    </row>
    <row r="4" spans="1:2" ht="13.5" thickBot="1" x14ac:dyDescent="0.25">
      <c r="A4" s="7" t="s">
        <v>5</v>
      </c>
      <c r="B4" s="8"/>
    </row>
    <row r="5" spans="1:2" x14ac:dyDescent="0.2">
      <c r="A5" s="9" t="s">
        <v>6</v>
      </c>
      <c r="B5" s="150"/>
    </row>
    <row r="6" spans="1:2" x14ac:dyDescent="0.2">
      <c r="A6" s="9" t="s">
        <v>7</v>
      </c>
      <c r="B6" s="151"/>
    </row>
    <row r="7" spans="1:2" x14ac:dyDescent="0.2">
      <c r="A7" s="10" t="s">
        <v>8</v>
      </c>
      <c r="B7" s="152"/>
    </row>
    <row r="8" spans="1:2" x14ac:dyDescent="0.2">
      <c r="A8" s="10" t="s">
        <v>9</v>
      </c>
      <c r="B8" s="152"/>
    </row>
    <row r="9" spans="1:2" x14ac:dyDescent="0.2">
      <c r="A9" s="10" t="s">
        <v>10</v>
      </c>
      <c r="B9" s="152"/>
    </row>
    <row r="10" spans="1:2" ht="13.5" thickBot="1" x14ac:dyDescent="0.25">
      <c r="A10" s="10" t="s">
        <v>11</v>
      </c>
      <c r="B10" s="153"/>
    </row>
    <row r="11" spans="1:2" x14ac:dyDescent="0.2">
      <c r="A11" s="11" t="s">
        <v>12</v>
      </c>
      <c r="B11" s="12"/>
    </row>
    <row r="12" spans="1:2" x14ac:dyDescent="0.2">
      <c r="A12" s="10" t="s">
        <v>13</v>
      </c>
      <c r="B12" s="13"/>
    </row>
    <row r="13" spans="1:2" x14ac:dyDescent="0.2">
      <c r="A13" s="10" t="s">
        <v>14</v>
      </c>
      <c r="B13" s="14"/>
    </row>
    <row r="14" spans="1:2" x14ac:dyDescent="0.2">
      <c r="A14" s="11" t="s">
        <v>15</v>
      </c>
      <c r="B14" s="15"/>
    </row>
    <row r="15" spans="1:2" x14ac:dyDescent="0.2">
      <c r="A15" s="10" t="s">
        <v>16</v>
      </c>
      <c r="B15" s="13" t="s">
        <v>43</v>
      </c>
    </row>
    <row r="16" spans="1:2" x14ac:dyDescent="0.2">
      <c r="A16" s="10" t="s">
        <v>17</v>
      </c>
      <c r="B16" s="16">
        <v>0.2</v>
      </c>
    </row>
    <row r="17" spans="1:16" ht="13.5" thickBot="1" x14ac:dyDescent="0.25">
      <c r="A17" s="11" t="s">
        <v>18</v>
      </c>
      <c r="B17" s="17">
        <v>0</v>
      </c>
    </row>
    <row r="18" spans="1:16" x14ac:dyDescent="0.2">
      <c r="A18" s="11" t="s">
        <v>19</v>
      </c>
      <c r="B18" s="155"/>
    </row>
    <row r="19" spans="1:16" x14ac:dyDescent="0.2">
      <c r="A19" s="11" t="s">
        <v>20</v>
      </c>
      <c r="B19" s="156"/>
    </row>
    <row r="20" spans="1:16" x14ac:dyDescent="0.2">
      <c r="A20" s="19" t="s">
        <v>21</v>
      </c>
      <c r="B20" s="157"/>
    </row>
    <row r="21" spans="1:16" x14ac:dyDescent="0.2">
      <c r="A21" s="19" t="s">
        <v>22</v>
      </c>
      <c r="B21" s="158" t="e">
        <f>B20/SUM(B5:B10)</f>
        <v>#DIV/0!</v>
      </c>
    </row>
    <row r="22" spans="1:16" x14ac:dyDescent="0.2">
      <c r="A22" s="57" t="s">
        <v>23</v>
      </c>
      <c r="B22" s="158"/>
    </row>
    <row r="23" spans="1:16" ht="13.5" thickBot="1" x14ac:dyDescent="0.25">
      <c r="A23" s="22" t="s">
        <v>2</v>
      </c>
      <c r="B23" s="159"/>
    </row>
    <row r="24" spans="1:16" ht="13.5" thickTop="1" x14ac:dyDescent="0.2">
      <c r="A24" s="3"/>
    </row>
    <row r="25" spans="1:16" ht="13.5" thickBot="1" x14ac:dyDescent="0.25">
      <c r="A25" s="3"/>
    </row>
    <row r="26" spans="1:16" ht="13.5" thickTop="1" x14ac:dyDescent="0.2">
      <c r="A26" s="24" t="s">
        <v>24</v>
      </c>
      <c r="B26" s="25"/>
      <c r="C26" s="26"/>
      <c r="D26" s="26"/>
      <c r="E26" s="26"/>
      <c r="F26" s="26"/>
      <c r="G26" s="27"/>
      <c r="H26" s="26"/>
      <c r="I26" s="26"/>
      <c r="J26" s="26"/>
      <c r="K26" s="26"/>
      <c r="L26" s="26"/>
      <c r="M26" s="26"/>
      <c r="N26" s="26"/>
      <c r="O26" s="28"/>
      <c r="P26" s="29"/>
    </row>
    <row r="27" spans="1:16" x14ac:dyDescent="0.2">
      <c r="A27" s="30"/>
      <c r="B27" s="31"/>
      <c r="C27" s="199" t="s">
        <v>25</v>
      </c>
      <c r="D27" s="199"/>
      <c r="E27" s="199"/>
      <c r="F27" s="199"/>
      <c r="G27" s="200"/>
      <c r="H27" s="32"/>
      <c r="I27" s="201" t="s">
        <v>26</v>
      </c>
      <c r="J27" s="199"/>
      <c r="K27" s="199"/>
      <c r="L27" s="199"/>
      <c r="M27" s="199"/>
      <c r="N27" s="199"/>
      <c r="O27" s="200"/>
      <c r="P27" s="33"/>
    </row>
    <row r="28" spans="1:16" x14ac:dyDescent="0.2">
      <c r="A28" s="30"/>
      <c r="B28" s="31"/>
      <c r="C28" s="202"/>
      <c r="D28" s="202"/>
      <c r="E28" s="202"/>
      <c r="F28" s="202"/>
      <c r="G28" s="203"/>
      <c r="H28" s="32"/>
      <c r="I28" s="204" t="str">
        <f xml:space="preserve"> ROUND(B19*100,1) &amp; "%" &amp; " for " &amp;"$" &amp; B18</f>
        <v>0% for $</v>
      </c>
      <c r="J28" s="205"/>
      <c r="K28" s="205"/>
      <c r="L28" s="205"/>
      <c r="M28" s="205"/>
      <c r="N28" s="205"/>
      <c r="O28" s="206"/>
      <c r="P28" s="33"/>
    </row>
    <row r="29" spans="1:16" x14ac:dyDescent="0.2">
      <c r="A29" s="30"/>
      <c r="B29" s="31"/>
      <c r="C29" s="34" t="s">
        <v>27</v>
      </c>
      <c r="D29" s="34" t="s">
        <v>28</v>
      </c>
      <c r="E29" s="34" t="s">
        <v>3</v>
      </c>
      <c r="F29" s="34" t="s">
        <v>0</v>
      </c>
      <c r="G29" s="35" t="s">
        <v>29</v>
      </c>
      <c r="H29" s="32"/>
      <c r="I29" s="36" t="s">
        <v>27</v>
      </c>
      <c r="J29" s="34" t="s">
        <v>30</v>
      </c>
      <c r="K29" s="34" t="s">
        <v>31</v>
      </c>
      <c r="L29" s="34" t="s">
        <v>32</v>
      </c>
      <c r="M29" s="34" t="s">
        <v>3</v>
      </c>
      <c r="N29" s="34" t="s">
        <v>0</v>
      </c>
      <c r="O29" s="35" t="s">
        <v>29</v>
      </c>
      <c r="P29" s="33"/>
    </row>
    <row r="30" spans="1:16" x14ac:dyDescent="0.2">
      <c r="A30" s="37"/>
      <c r="B30" s="38"/>
      <c r="C30" s="39" t="s">
        <v>33</v>
      </c>
      <c r="D30" s="39" t="s">
        <v>33</v>
      </c>
      <c r="E30" s="39" t="s">
        <v>33</v>
      </c>
      <c r="F30" s="39" t="s">
        <v>34</v>
      </c>
      <c r="G30" s="40" t="s">
        <v>35</v>
      </c>
      <c r="H30" s="41"/>
      <c r="I30" s="42" t="s">
        <v>33</v>
      </c>
      <c r="J30" s="39" t="s">
        <v>28</v>
      </c>
      <c r="K30" s="39" t="s">
        <v>28</v>
      </c>
      <c r="L30" s="39" t="s">
        <v>33</v>
      </c>
      <c r="M30" s="39" t="s">
        <v>33</v>
      </c>
      <c r="N30" s="39" t="s">
        <v>34</v>
      </c>
      <c r="O30" s="40" t="s">
        <v>35</v>
      </c>
      <c r="P30" s="43"/>
    </row>
    <row r="31" spans="1:16" x14ac:dyDescent="0.2">
      <c r="A31" s="44" t="s">
        <v>36</v>
      </c>
      <c r="B31" s="45"/>
      <c r="C31" s="46"/>
      <c r="D31" s="46"/>
      <c r="E31" s="46"/>
      <c r="F31" s="46"/>
      <c r="G31" s="47"/>
      <c r="H31" s="48"/>
      <c r="I31" s="46"/>
      <c r="J31" s="46"/>
      <c r="K31" s="46"/>
      <c r="L31" s="46"/>
      <c r="M31" s="46"/>
      <c r="N31" s="46"/>
      <c r="O31" s="47"/>
      <c r="P31" s="49"/>
    </row>
    <row r="32" spans="1:16" x14ac:dyDescent="0.2">
      <c r="A32" s="10" t="s">
        <v>6</v>
      </c>
      <c r="B32" s="50"/>
      <c r="C32" s="51">
        <v>0</v>
      </c>
      <c r="D32" s="52">
        <f>B5</f>
        <v>0</v>
      </c>
      <c r="E32" s="52">
        <f>SUM(C32:D32)</f>
        <v>0</v>
      </c>
      <c r="F32" s="53" t="e">
        <f>$E32/$E$49</f>
        <v>#DIV/0!</v>
      </c>
      <c r="G32" s="54" t="e">
        <f>$F32*$B$20</f>
        <v>#DIV/0!</v>
      </c>
      <c r="H32" s="55"/>
      <c r="I32" s="52">
        <f>C32</f>
        <v>0</v>
      </c>
      <c r="J32" s="52">
        <f>D32</f>
        <v>0</v>
      </c>
      <c r="K32" s="51">
        <v>0</v>
      </c>
      <c r="L32" s="51">
        <f>B17</f>
        <v>0</v>
      </c>
      <c r="M32" s="52">
        <f>SUM(I32:L32)</f>
        <v>0</v>
      </c>
      <c r="N32" s="53" t="e">
        <f>M32/$M$49</f>
        <v>#DIV/0!</v>
      </c>
      <c r="O32" s="54" t="e">
        <f>N32*$B$23</f>
        <v>#DIV/0!</v>
      </c>
      <c r="P32" s="56"/>
    </row>
    <row r="33" spans="1:16" x14ac:dyDescent="0.2">
      <c r="A33" s="57"/>
      <c r="B33" s="47"/>
      <c r="C33" s="51"/>
      <c r="D33" s="52"/>
      <c r="E33" s="52"/>
      <c r="F33" s="53"/>
      <c r="G33" s="58"/>
      <c r="H33" s="55"/>
      <c r="I33" s="52"/>
      <c r="J33" s="52"/>
      <c r="K33" s="51"/>
      <c r="L33" s="51"/>
      <c r="M33" s="52"/>
      <c r="N33" s="53"/>
      <c r="O33" s="54"/>
      <c r="P33" s="56"/>
    </row>
    <row r="34" spans="1:16" x14ac:dyDescent="0.2">
      <c r="A34" s="59" t="s">
        <v>37</v>
      </c>
      <c r="B34" s="60"/>
      <c r="C34" s="51"/>
      <c r="D34" s="52"/>
      <c r="E34" s="52"/>
      <c r="F34" s="53"/>
      <c r="G34" s="58"/>
      <c r="H34" s="55"/>
      <c r="I34" s="52"/>
      <c r="J34" s="52"/>
      <c r="K34" s="51"/>
      <c r="L34" s="51"/>
      <c r="M34" s="52"/>
      <c r="N34" s="53"/>
      <c r="O34" s="54"/>
      <c r="P34" s="56"/>
    </row>
    <row r="35" spans="1:16" x14ac:dyDescent="0.2">
      <c r="A35" s="10" t="s">
        <v>7</v>
      </c>
      <c r="B35" s="50"/>
      <c r="C35" s="51">
        <v>0</v>
      </c>
      <c r="D35" s="52">
        <f>B6</f>
        <v>0</v>
      </c>
      <c r="E35" s="52">
        <f>SUM(C35:D35)</f>
        <v>0</v>
      </c>
      <c r="F35" s="53" t="e">
        <f>$E35/$E$49</f>
        <v>#DIV/0!</v>
      </c>
      <c r="G35" s="54" t="e">
        <f>$F35*$B$20</f>
        <v>#DIV/0!</v>
      </c>
      <c r="H35" s="55"/>
      <c r="I35" s="52">
        <f t="shared" ref="I35:J37" si="0">C35</f>
        <v>0</v>
      </c>
      <c r="J35" s="52">
        <f t="shared" si="0"/>
        <v>0</v>
      </c>
      <c r="K35" s="51">
        <v>0</v>
      </c>
      <c r="L35" s="51">
        <v>0</v>
      </c>
      <c r="M35" s="52">
        <f>SUM(I35:L35)</f>
        <v>0</v>
      </c>
      <c r="N35" s="53" t="e">
        <f>M35/$M$49</f>
        <v>#DIV/0!</v>
      </c>
      <c r="O35" s="54" t="e">
        <f>N35*$B$23</f>
        <v>#DIV/0!</v>
      </c>
      <c r="P35" s="56"/>
    </row>
    <row r="36" spans="1:16" x14ac:dyDescent="0.2">
      <c r="A36" s="10" t="s">
        <v>8</v>
      </c>
      <c r="B36" s="50"/>
      <c r="C36" s="51">
        <v>0</v>
      </c>
      <c r="D36" s="52">
        <f>B7</f>
        <v>0</v>
      </c>
      <c r="E36" s="52">
        <f>SUM(C36:D36)</f>
        <v>0</v>
      </c>
      <c r="F36" s="53" t="e">
        <f>$E36/$E$49</f>
        <v>#DIV/0!</v>
      </c>
      <c r="G36" s="54" t="e">
        <f>$F36*$B$20</f>
        <v>#DIV/0!</v>
      </c>
      <c r="H36" s="55"/>
      <c r="I36" s="52">
        <f t="shared" si="0"/>
        <v>0</v>
      </c>
      <c r="J36" s="52">
        <f t="shared" si="0"/>
        <v>0</v>
      </c>
      <c r="K36" s="51">
        <v>0</v>
      </c>
      <c r="L36" s="51">
        <v>0</v>
      </c>
      <c r="M36" s="52">
        <f>SUM(I36:L36)</f>
        <v>0</v>
      </c>
      <c r="N36" s="53" t="e">
        <f>M36/$M$49</f>
        <v>#DIV/0!</v>
      </c>
      <c r="O36" s="54" t="e">
        <f>N36*$B$23</f>
        <v>#DIV/0!</v>
      </c>
      <c r="P36" s="56"/>
    </row>
    <row r="37" spans="1:16" x14ac:dyDescent="0.2">
      <c r="A37" s="10" t="s">
        <v>9</v>
      </c>
      <c r="B37" s="50"/>
      <c r="C37" s="51">
        <v>0</v>
      </c>
      <c r="D37" s="52">
        <f>B8</f>
        <v>0</v>
      </c>
      <c r="E37" s="52">
        <f>SUM(C37:D37)</f>
        <v>0</v>
      </c>
      <c r="F37" s="53" t="e">
        <f>$E37/$E$49</f>
        <v>#DIV/0!</v>
      </c>
      <c r="G37" s="54" t="e">
        <f>$F37*$B$20</f>
        <v>#DIV/0!</v>
      </c>
      <c r="H37" s="55"/>
      <c r="I37" s="52">
        <f t="shared" si="0"/>
        <v>0</v>
      </c>
      <c r="J37" s="52">
        <f t="shared" si="0"/>
        <v>0</v>
      </c>
      <c r="K37" s="51">
        <v>0</v>
      </c>
      <c r="L37" s="51">
        <v>0</v>
      </c>
      <c r="M37" s="52">
        <f>SUM(I37:L37)</f>
        <v>0</v>
      </c>
      <c r="N37" s="53" t="e">
        <f>M37/$M$49</f>
        <v>#DIV/0!</v>
      </c>
      <c r="O37" s="54" t="e">
        <f>N37*$B$23</f>
        <v>#DIV/0!</v>
      </c>
      <c r="P37" s="56"/>
    </row>
    <row r="38" spans="1:16" x14ac:dyDescent="0.2">
      <c r="A38" s="10"/>
      <c r="B38" s="50"/>
      <c r="C38" s="51"/>
      <c r="D38" s="52"/>
      <c r="E38" s="52"/>
      <c r="F38" s="53"/>
      <c r="G38" s="54"/>
      <c r="H38" s="55"/>
      <c r="I38" s="52"/>
      <c r="J38" s="52"/>
      <c r="K38" s="51"/>
      <c r="L38" s="51"/>
      <c r="M38" s="52"/>
      <c r="N38" s="53"/>
      <c r="O38" s="54"/>
      <c r="P38" s="56"/>
    </row>
    <row r="39" spans="1:16" ht="13.5" thickBot="1" x14ac:dyDescent="0.25">
      <c r="A39" s="59" t="s">
        <v>38</v>
      </c>
      <c r="B39" s="50"/>
      <c r="C39" s="51"/>
      <c r="D39" s="52"/>
      <c r="E39" s="52"/>
      <c r="F39" s="53"/>
      <c r="G39" s="54"/>
      <c r="H39" s="55"/>
      <c r="I39" s="52"/>
      <c r="J39" s="52"/>
      <c r="K39" s="51"/>
      <c r="L39" s="51"/>
      <c r="M39" s="52"/>
      <c r="N39" s="53"/>
      <c r="O39" s="54"/>
      <c r="P39" s="56"/>
    </row>
    <row r="40" spans="1:16" ht="13.5" thickBot="1" x14ac:dyDescent="0.25">
      <c r="A40" s="10" t="s">
        <v>10</v>
      </c>
      <c r="B40" s="50"/>
      <c r="C40" s="51">
        <v>0</v>
      </c>
      <c r="D40" s="52">
        <f>B9</f>
        <v>0</v>
      </c>
      <c r="E40" s="52">
        <f>SUM(C40:D40)</f>
        <v>0</v>
      </c>
      <c r="F40" s="53" t="e">
        <f>$E40/$E$49</f>
        <v>#DIV/0!</v>
      </c>
      <c r="G40" s="54" t="e">
        <f>$F40*$B$20</f>
        <v>#DIV/0!</v>
      </c>
      <c r="H40" s="55"/>
      <c r="I40" s="52">
        <f>C40</f>
        <v>0</v>
      </c>
      <c r="J40" s="52">
        <f>D40</f>
        <v>0</v>
      </c>
      <c r="K40" s="51">
        <v>0</v>
      </c>
      <c r="L40" s="154"/>
      <c r="M40" s="52">
        <f>SUM(I40:L40)</f>
        <v>0</v>
      </c>
      <c r="N40" s="53" t="e">
        <f>M40/$M$49</f>
        <v>#DIV/0!</v>
      </c>
      <c r="O40" s="54" t="e">
        <f>N40*$B$23</f>
        <v>#DIV/0!</v>
      </c>
      <c r="P40" s="56"/>
    </row>
    <row r="41" spans="1:16" x14ac:dyDescent="0.2">
      <c r="A41" s="10"/>
      <c r="B41" s="50"/>
      <c r="C41" s="51"/>
      <c r="D41" s="52"/>
      <c r="E41" s="52"/>
      <c r="F41" s="53"/>
      <c r="G41" s="54"/>
      <c r="H41" s="55"/>
      <c r="I41" s="52"/>
      <c r="J41" s="52"/>
      <c r="K41" s="51"/>
      <c r="L41" s="52"/>
      <c r="M41" s="52"/>
      <c r="N41" s="53"/>
      <c r="O41" s="54"/>
      <c r="P41" s="56"/>
    </row>
    <row r="42" spans="1:16" x14ac:dyDescent="0.2">
      <c r="A42" s="59" t="s">
        <v>39</v>
      </c>
      <c r="B42" s="50"/>
      <c r="C42" s="51"/>
      <c r="D42" s="52"/>
      <c r="E42" s="52"/>
      <c r="F42" s="53"/>
      <c r="G42" s="54"/>
      <c r="H42" s="55"/>
      <c r="I42" s="52"/>
      <c r="J42" s="52"/>
      <c r="K42" s="51"/>
      <c r="L42" s="52"/>
      <c r="M42" s="52"/>
      <c r="N42" s="53"/>
      <c r="O42" s="54"/>
      <c r="P42" s="56"/>
    </row>
    <row r="43" spans="1:16" x14ac:dyDescent="0.2">
      <c r="A43" s="10" t="s">
        <v>12</v>
      </c>
      <c r="B43" s="50"/>
      <c r="C43" s="51">
        <v>0</v>
      </c>
      <c r="D43" s="52">
        <f>IF(OR(B12="Yes",B12="Y"),B13/B21,0)</f>
        <v>0</v>
      </c>
      <c r="E43" s="52">
        <f>SUM(C43:D43)</f>
        <v>0</v>
      </c>
      <c r="F43" s="53" t="e">
        <f>$E43/$E$49</f>
        <v>#DIV/0!</v>
      </c>
      <c r="G43" s="54" t="e">
        <f>$F43*$B$20</f>
        <v>#DIV/0!</v>
      </c>
      <c r="H43" s="55"/>
      <c r="I43" s="52">
        <f>C43</f>
        <v>0</v>
      </c>
      <c r="J43" s="52">
        <f>D43</f>
        <v>0</v>
      </c>
      <c r="K43" s="51">
        <v>0</v>
      </c>
      <c r="L43" s="51">
        <v>0</v>
      </c>
      <c r="M43" s="52">
        <f>SUM(I43:L43)</f>
        <v>0</v>
      </c>
      <c r="N43" s="53" t="e">
        <f>M43/$M$49</f>
        <v>#DIV/0!</v>
      </c>
      <c r="O43" s="54" t="e">
        <f>N43*$B$23</f>
        <v>#DIV/0!</v>
      </c>
      <c r="P43" s="56"/>
    </row>
    <row r="44" spans="1:16" x14ac:dyDescent="0.2">
      <c r="A44" s="57"/>
      <c r="B44" s="47"/>
      <c r="C44" s="51"/>
      <c r="D44" s="52"/>
      <c r="E44" s="52"/>
      <c r="F44" s="53"/>
      <c r="G44" s="54"/>
      <c r="H44" s="55"/>
      <c r="I44" s="52"/>
      <c r="J44" s="52"/>
      <c r="K44" s="51"/>
      <c r="L44" s="51"/>
      <c r="M44" s="52"/>
      <c r="N44" s="53"/>
      <c r="O44" s="54"/>
      <c r="P44" s="56"/>
    </row>
    <row r="45" spans="1:16" ht="13.5" thickBot="1" x14ac:dyDescent="0.25">
      <c r="A45" s="59" t="s">
        <v>40</v>
      </c>
      <c r="B45" s="47"/>
      <c r="C45" s="51"/>
      <c r="D45" s="52"/>
      <c r="E45" s="52"/>
      <c r="F45" s="53"/>
      <c r="G45" s="54"/>
      <c r="H45" s="55"/>
      <c r="I45" s="52"/>
      <c r="J45" s="52"/>
      <c r="K45" s="51"/>
      <c r="L45" s="51"/>
      <c r="M45" s="52"/>
      <c r="N45" s="53"/>
      <c r="O45" s="54"/>
      <c r="P45" s="56"/>
    </row>
    <row r="46" spans="1:16" ht="13.5" thickBot="1" x14ac:dyDescent="0.25">
      <c r="A46" s="10" t="s">
        <v>11</v>
      </c>
      <c r="B46" s="50"/>
      <c r="C46" s="51">
        <v>0</v>
      </c>
      <c r="D46" s="52">
        <f>B10</f>
        <v>0</v>
      </c>
      <c r="E46" s="52">
        <f>SUM(C46:D46)</f>
        <v>0</v>
      </c>
      <c r="F46" s="53" t="e">
        <f>$E46/$E$49</f>
        <v>#DIV/0!</v>
      </c>
      <c r="G46" s="54" t="e">
        <f>$F46*$B$20</f>
        <v>#DIV/0!</v>
      </c>
      <c r="H46" s="55"/>
      <c r="I46" s="154"/>
      <c r="J46" s="52">
        <f>D46</f>
        <v>0</v>
      </c>
      <c r="K46" s="51">
        <v>0</v>
      </c>
      <c r="L46" s="51">
        <v>0</v>
      </c>
      <c r="M46" s="52">
        <f>SUM(I46:L46)</f>
        <v>0</v>
      </c>
      <c r="N46" s="53" t="e">
        <f>M46/$M$49</f>
        <v>#DIV/0!</v>
      </c>
      <c r="O46" s="54" t="e">
        <f>N46*$B$23</f>
        <v>#DIV/0!</v>
      </c>
      <c r="P46" s="56"/>
    </row>
    <row r="47" spans="1:16" x14ac:dyDescent="0.2">
      <c r="A47" s="59"/>
      <c r="B47" s="47"/>
      <c r="C47" s="61"/>
      <c r="D47" s="61"/>
      <c r="E47" s="61"/>
      <c r="F47" s="62"/>
      <c r="G47" s="63"/>
      <c r="H47" s="55"/>
      <c r="I47" s="61"/>
      <c r="J47" s="61"/>
      <c r="K47" s="61"/>
      <c r="L47" s="61"/>
      <c r="M47" s="64"/>
      <c r="N47" s="62"/>
      <c r="O47" s="63"/>
      <c r="P47" s="56"/>
    </row>
    <row r="48" spans="1:16" x14ac:dyDescent="0.2">
      <c r="A48" s="44" t="s">
        <v>41</v>
      </c>
      <c r="B48" s="65"/>
      <c r="C48" s="66"/>
      <c r="D48" s="66"/>
      <c r="E48" s="66"/>
      <c r="F48" s="67"/>
      <c r="G48" s="68"/>
      <c r="H48" s="55"/>
      <c r="I48" s="66"/>
      <c r="J48" s="66"/>
      <c r="K48" s="66"/>
      <c r="L48" s="66"/>
      <c r="M48" s="52"/>
      <c r="N48" s="67"/>
      <c r="O48" s="68"/>
      <c r="P48" s="56"/>
    </row>
    <row r="49" spans="1:16" x14ac:dyDescent="0.2">
      <c r="A49" s="10" t="s">
        <v>42</v>
      </c>
      <c r="B49" s="60"/>
      <c r="C49" s="52">
        <f>SUM(C31:C47)</f>
        <v>0</v>
      </c>
      <c r="D49" s="52">
        <f>SUM(D31:D47)</f>
        <v>0</v>
      </c>
      <c r="E49" s="52">
        <f>SUM(E31:E47)</f>
        <v>0</v>
      </c>
      <c r="F49" s="53" t="e">
        <f>SUM(F31:F47)</f>
        <v>#DIV/0!</v>
      </c>
      <c r="G49" s="54" t="e">
        <f>SUM(G31:G47)</f>
        <v>#DIV/0!</v>
      </c>
      <c r="H49" s="55"/>
      <c r="I49" s="52">
        <f t="shared" ref="I49:O49" si="1">SUM(I31:I47)</f>
        <v>0</v>
      </c>
      <c r="J49" s="52">
        <f t="shared" si="1"/>
        <v>0</v>
      </c>
      <c r="K49" s="52">
        <f t="shared" si="1"/>
        <v>0</v>
      </c>
      <c r="L49" s="52">
        <f t="shared" si="1"/>
        <v>0</v>
      </c>
      <c r="M49" s="52">
        <f>SUM(M31:M47)</f>
        <v>0</v>
      </c>
      <c r="N49" s="53" t="e">
        <f t="shared" si="1"/>
        <v>#DIV/0!</v>
      </c>
      <c r="O49" s="54" t="e">
        <f t="shared" si="1"/>
        <v>#DIV/0!</v>
      </c>
      <c r="P49" s="56"/>
    </row>
    <row r="50" spans="1:16" ht="13.5" thickBot="1" x14ac:dyDescent="0.25">
      <c r="A50" s="69"/>
      <c r="B50" s="70"/>
      <c r="C50" s="71"/>
      <c r="D50" s="71"/>
      <c r="E50" s="71"/>
      <c r="F50" s="71"/>
      <c r="G50" s="72"/>
      <c r="H50" s="73"/>
      <c r="I50" s="71"/>
      <c r="J50" s="71"/>
      <c r="K50" s="71"/>
      <c r="L50" s="71"/>
      <c r="M50" s="71"/>
      <c r="N50" s="71"/>
      <c r="O50" s="72"/>
      <c r="P50" s="74"/>
    </row>
    <row r="51" spans="1:16" ht="13.5" thickTop="1" x14ac:dyDescent="0.2"/>
    <row r="52" spans="1:16" x14ac:dyDescent="0.2">
      <c r="E52" s="75"/>
    </row>
    <row r="54" spans="1:16" x14ac:dyDescent="0.2">
      <c r="E54" s="76"/>
    </row>
  </sheetData>
  <mergeCells count="4">
    <mergeCell ref="C27:G27"/>
    <mergeCell ref="I27:O27"/>
    <mergeCell ref="C28:G28"/>
    <mergeCell ref="I28:O28"/>
  </mergeCells>
  <pageMargins left="0.75" right="0.75" top="1" bottom="1" header="0.5" footer="0.5"/>
  <pageSetup scale="4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="80" zoomScaleNormal="80" workbookViewId="0">
      <selection activeCell="F22" sqref="F22"/>
    </sheetView>
  </sheetViews>
  <sheetFormatPr defaultColWidth="8.85546875" defaultRowHeight="12.75" x14ac:dyDescent="0.2"/>
  <cols>
    <col min="1" max="1" width="36.5703125" style="4" bestFit="1" customWidth="1"/>
    <col min="2" max="2" width="15.140625" style="4" bestFit="1" customWidth="1"/>
    <col min="3" max="3" width="13.140625" style="4" bestFit="1" customWidth="1"/>
    <col min="4" max="4" width="13.5703125" style="4" bestFit="1" customWidth="1"/>
    <col min="5" max="5" width="21" style="4" bestFit="1" customWidth="1"/>
    <col min="6" max="6" width="11.140625" style="4" customWidth="1"/>
    <col min="7" max="7" width="14.5703125" style="4" bestFit="1" customWidth="1"/>
    <col min="8" max="8" width="2.28515625" style="4" customWidth="1"/>
    <col min="9" max="9" width="11.7109375" style="4" bestFit="1" customWidth="1"/>
    <col min="10" max="10" width="12.5703125" style="4" bestFit="1" customWidth="1"/>
    <col min="11" max="11" width="11.140625" style="4" customWidth="1"/>
    <col min="12" max="13" width="12.5703125" style="4" bestFit="1" customWidth="1"/>
    <col min="14" max="14" width="11.140625" style="4" customWidth="1"/>
    <col min="15" max="15" width="15.140625" style="4" bestFit="1" customWidth="1"/>
    <col min="16" max="16" width="2.28515625" style="4" customWidth="1"/>
    <col min="17" max="256" width="8.85546875" style="4"/>
    <col min="257" max="257" width="36.5703125" style="4" bestFit="1" customWidth="1"/>
    <col min="258" max="258" width="15.140625" style="4" bestFit="1" customWidth="1"/>
    <col min="259" max="259" width="13.140625" style="4" bestFit="1" customWidth="1"/>
    <col min="260" max="260" width="12.5703125" style="4" bestFit="1" customWidth="1"/>
    <col min="261" max="261" width="21" style="4" bestFit="1" customWidth="1"/>
    <col min="262" max="262" width="11.140625" style="4" customWidth="1"/>
    <col min="263" max="263" width="14.5703125" style="4" bestFit="1" customWidth="1"/>
    <col min="264" max="264" width="2.28515625" style="4" customWidth="1"/>
    <col min="265" max="265" width="11.7109375" style="4" bestFit="1" customWidth="1"/>
    <col min="266" max="266" width="12.5703125" style="4" bestFit="1" customWidth="1"/>
    <col min="267" max="267" width="11.140625" style="4" customWidth="1"/>
    <col min="268" max="269" width="12.5703125" style="4" bestFit="1" customWidth="1"/>
    <col min="270" max="270" width="11.140625" style="4" customWidth="1"/>
    <col min="271" max="271" width="15.140625" style="4" bestFit="1" customWidth="1"/>
    <col min="272" max="272" width="2.28515625" style="4" customWidth="1"/>
    <col min="273" max="512" width="8.85546875" style="4"/>
    <col min="513" max="513" width="36.5703125" style="4" bestFit="1" customWidth="1"/>
    <col min="514" max="514" width="15.140625" style="4" bestFit="1" customWidth="1"/>
    <col min="515" max="515" width="13.140625" style="4" bestFit="1" customWidth="1"/>
    <col min="516" max="516" width="12.5703125" style="4" bestFit="1" customWidth="1"/>
    <col min="517" max="517" width="21" style="4" bestFit="1" customWidth="1"/>
    <col min="518" max="518" width="11.140625" style="4" customWidth="1"/>
    <col min="519" max="519" width="14.5703125" style="4" bestFit="1" customWidth="1"/>
    <col min="520" max="520" width="2.28515625" style="4" customWidth="1"/>
    <col min="521" max="521" width="11.7109375" style="4" bestFit="1" customWidth="1"/>
    <col min="522" max="522" width="12.5703125" style="4" bestFit="1" customWidth="1"/>
    <col min="523" max="523" width="11.140625" style="4" customWidth="1"/>
    <col min="524" max="525" width="12.5703125" style="4" bestFit="1" customWidth="1"/>
    <col min="526" max="526" width="11.140625" style="4" customWidth="1"/>
    <col min="527" max="527" width="15.140625" style="4" bestFit="1" customWidth="1"/>
    <col min="528" max="528" width="2.28515625" style="4" customWidth="1"/>
    <col min="529" max="768" width="8.85546875" style="4"/>
    <col min="769" max="769" width="36.5703125" style="4" bestFit="1" customWidth="1"/>
    <col min="770" max="770" width="15.140625" style="4" bestFit="1" customWidth="1"/>
    <col min="771" max="771" width="13.140625" style="4" bestFit="1" customWidth="1"/>
    <col min="772" max="772" width="12.5703125" style="4" bestFit="1" customWidth="1"/>
    <col min="773" max="773" width="21" style="4" bestFit="1" customWidth="1"/>
    <col min="774" max="774" width="11.140625" style="4" customWidth="1"/>
    <col min="775" max="775" width="14.5703125" style="4" bestFit="1" customWidth="1"/>
    <col min="776" max="776" width="2.28515625" style="4" customWidth="1"/>
    <col min="777" max="777" width="11.7109375" style="4" bestFit="1" customWidth="1"/>
    <col min="778" max="778" width="12.5703125" style="4" bestFit="1" customWidth="1"/>
    <col min="779" max="779" width="11.140625" style="4" customWidth="1"/>
    <col min="780" max="781" width="12.5703125" style="4" bestFit="1" customWidth="1"/>
    <col min="782" max="782" width="11.140625" style="4" customWidth="1"/>
    <col min="783" max="783" width="15.140625" style="4" bestFit="1" customWidth="1"/>
    <col min="784" max="784" width="2.28515625" style="4" customWidth="1"/>
    <col min="785" max="1024" width="8.85546875" style="4"/>
    <col min="1025" max="1025" width="36.5703125" style="4" bestFit="1" customWidth="1"/>
    <col min="1026" max="1026" width="15.140625" style="4" bestFit="1" customWidth="1"/>
    <col min="1027" max="1027" width="13.140625" style="4" bestFit="1" customWidth="1"/>
    <col min="1028" max="1028" width="12.5703125" style="4" bestFit="1" customWidth="1"/>
    <col min="1029" max="1029" width="21" style="4" bestFit="1" customWidth="1"/>
    <col min="1030" max="1030" width="11.140625" style="4" customWidth="1"/>
    <col min="1031" max="1031" width="14.5703125" style="4" bestFit="1" customWidth="1"/>
    <col min="1032" max="1032" width="2.28515625" style="4" customWidth="1"/>
    <col min="1033" max="1033" width="11.7109375" style="4" bestFit="1" customWidth="1"/>
    <col min="1034" max="1034" width="12.5703125" style="4" bestFit="1" customWidth="1"/>
    <col min="1035" max="1035" width="11.140625" style="4" customWidth="1"/>
    <col min="1036" max="1037" width="12.5703125" style="4" bestFit="1" customWidth="1"/>
    <col min="1038" max="1038" width="11.140625" style="4" customWidth="1"/>
    <col min="1039" max="1039" width="15.140625" style="4" bestFit="1" customWidth="1"/>
    <col min="1040" max="1040" width="2.28515625" style="4" customWidth="1"/>
    <col min="1041" max="1280" width="8.85546875" style="4"/>
    <col min="1281" max="1281" width="36.5703125" style="4" bestFit="1" customWidth="1"/>
    <col min="1282" max="1282" width="15.140625" style="4" bestFit="1" customWidth="1"/>
    <col min="1283" max="1283" width="13.140625" style="4" bestFit="1" customWidth="1"/>
    <col min="1284" max="1284" width="12.5703125" style="4" bestFit="1" customWidth="1"/>
    <col min="1285" max="1285" width="21" style="4" bestFit="1" customWidth="1"/>
    <col min="1286" max="1286" width="11.140625" style="4" customWidth="1"/>
    <col min="1287" max="1287" width="14.5703125" style="4" bestFit="1" customWidth="1"/>
    <col min="1288" max="1288" width="2.28515625" style="4" customWidth="1"/>
    <col min="1289" max="1289" width="11.7109375" style="4" bestFit="1" customWidth="1"/>
    <col min="1290" max="1290" width="12.5703125" style="4" bestFit="1" customWidth="1"/>
    <col min="1291" max="1291" width="11.140625" style="4" customWidth="1"/>
    <col min="1292" max="1293" width="12.5703125" style="4" bestFit="1" customWidth="1"/>
    <col min="1294" max="1294" width="11.140625" style="4" customWidth="1"/>
    <col min="1295" max="1295" width="15.140625" style="4" bestFit="1" customWidth="1"/>
    <col min="1296" max="1296" width="2.28515625" style="4" customWidth="1"/>
    <col min="1297" max="1536" width="8.85546875" style="4"/>
    <col min="1537" max="1537" width="36.5703125" style="4" bestFit="1" customWidth="1"/>
    <col min="1538" max="1538" width="15.140625" style="4" bestFit="1" customWidth="1"/>
    <col min="1539" max="1539" width="13.140625" style="4" bestFit="1" customWidth="1"/>
    <col min="1540" max="1540" width="12.5703125" style="4" bestFit="1" customWidth="1"/>
    <col min="1541" max="1541" width="21" style="4" bestFit="1" customWidth="1"/>
    <col min="1542" max="1542" width="11.140625" style="4" customWidth="1"/>
    <col min="1543" max="1543" width="14.5703125" style="4" bestFit="1" customWidth="1"/>
    <col min="1544" max="1544" width="2.28515625" style="4" customWidth="1"/>
    <col min="1545" max="1545" width="11.7109375" style="4" bestFit="1" customWidth="1"/>
    <col min="1546" max="1546" width="12.5703125" style="4" bestFit="1" customWidth="1"/>
    <col min="1547" max="1547" width="11.140625" style="4" customWidth="1"/>
    <col min="1548" max="1549" width="12.5703125" style="4" bestFit="1" customWidth="1"/>
    <col min="1550" max="1550" width="11.140625" style="4" customWidth="1"/>
    <col min="1551" max="1551" width="15.140625" style="4" bestFit="1" customWidth="1"/>
    <col min="1552" max="1552" width="2.28515625" style="4" customWidth="1"/>
    <col min="1553" max="1792" width="8.85546875" style="4"/>
    <col min="1793" max="1793" width="36.5703125" style="4" bestFit="1" customWidth="1"/>
    <col min="1794" max="1794" width="15.140625" style="4" bestFit="1" customWidth="1"/>
    <col min="1795" max="1795" width="13.140625" style="4" bestFit="1" customWidth="1"/>
    <col min="1796" max="1796" width="12.5703125" style="4" bestFit="1" customWidth="1"/>
    <col min="1797" max="1797" width="21" style="4" bestFit="1" customWidth="1"/>
    <col min="1798" max="1798" width="11.140625" style="4" customWidth="1"/>
    <col min="1799" max="1799" width="14.5703125" style="4" bestFit="1" customWidth="1"/>
    <col min="1800" max="1800" width="2.28515625" style="4" customWidth="1"/>
    <col min="1801" max="1801" width="11.7109375" style="4" bestFit="1" customWidth="1"/>
    <col min="1802" max="1802" width="12.5703125" style="4" bestFit="1" customWidth="1"/>
    <col min="1803" max="1803" width="11.140625" style="4" customWidth="1"/>
    <col min="1804" max="1805" width="12.5703125" style="4" bestFit="1" customWidth="1"/>
    <col min="1806" max="1806" width="11.140625" style="4" customWidth="1"/>
    <col min="1807" max="1807" width="15.140625" style="4" bestFit="1" customWidth="1"/>
    <col min="1808" max="1808" width="2.28515625" style="4" customWidth="1"/>
    <col min="1809" max="2048" width="8.85546875" style="4"/>
    <col min="2049" max="2049" width="36.5703125" style="4" bestFit="1" customWidth="1"/>
    <col min="2050" max="2050" width="15.140625" style="4" bestFit="1" customWidth="1"/>
    <col min="2051" max="2051" width="13.140625" style="4" bestFit="1" customWidth="1"/>
    <col min="2052" max="2052" width="12.5703125" style="4" bestFit="1" customWidth="1"/>
    <col min="2053" max="2053" width="21" style="4" bestFit="1" customWidth="1"/>
    <col min="2054" max="2054" width="11.140625" style="4" customWidth="1"/>
    <col min="2055" max="2055" width="14.5703125" style="4" bestFit="1" customWidth="1"/>
    <col min="2056" max="2056" width="2.28515625" style="4" customWidth="1"/>
    <col min="2057" max="2057" width="11.7109375" style="4" bestFit="1" customWidth="1"/>
    <col min="2058" max="2058" width="12.5703125" style="4" bestFit="1" customWidth="1"/>
    <col min="2059" max="2059" width="11.140625" style="4" customWidth="1"/>
    <col min="2060" max="2061" width="12.5703125" style="4" bestFit="1" customWidth="1"/>
    <col min="2062" max="2062" width="11.140625" style="4" customWidth="1"/>
    <col min="2063" max="2063" width="15.140625" style="4" bestFit="1" customWidth="1"/>
    <col min="2064" max="2064" width="2.28515625" style="4" customWidth="1"/>
    <col min="2065" max="2304" width="8.85546875" style="4"/>
    <col min="2305" max="2305" width="36.5703125" style="4" bestFit="1" customWidth="1"/>
    <col min="2306" max="2306" width="15.140625" style="4" bestFit="1" customWidth="1"/>
    <col min="2307" max="2307" width="13.140625" style="4" bestFit="1" customWidth="1"/>
    <col min="2308" max="2308" width="12.5703125" style="4" bestFit="1" customWidth="1"/>
    <col min="2309" max="2309" width="21" style="4" bestFit="1" customWidth="1"/>
    <col min="2310" max="2310" width="11.140625" style="4" customWidth="1"/>
    <col min="2311" max="2311" width="14.5703125" style="4" bestFit="1" customWidth="1"/>
    <col min="2312" max="2312" width="2.28515625" style="4" customWidth="1"/>
    <col min="2313" max="2313" width="11.7109375" style="4" bestFit="1" customWidth="1"/>
    <col min="2314" max="2314" width="12.5703125" style="4" bestFit="1" customWidth="1"/>
    <col min="2315" max="2315" width="11.140625" style="4" customWidth="1"/>
    <col min="2316" max="2317" width="12.5703125" style="4" bestFit="1" customWidth="1"/>
    <col min="2318" max="2318" width="11.140625" style="4" customWidth="1"/>
    <col min="2319" max="2319" width="15.140625" style="4" bestFit="1" customWidth="1"/>
    <col min="2320" max="2320" width="2.28515625" style="4" customWidth="1"/>
    <col min="2321" max="2560" width="8.85546875" style="4"/>
    <col min="2561" max="2561" width="36.5703125" style="4" bestFit="1" customWidth="1"/>
    <col min="2562" max="2562" width="15.140625" style="4" bestFit="1" customWidth="1"/>
    <col min="2563" max="2563" width="13.140625" style="4" bestFit="1" customWidth="1"/>
    <col min="2564" max="2564" width="12.5703125" style="4" bestFit="1" customWidth="1"/>
    <col min="2565" max="2565" width="21" style="4" bestFit="1" customWidth="1"/>
    <col min="2566" max="2566" width="11.140625" style="4" customWidth="1"/>
    <col min="2567" max="2567" width="14.5703125" style="4" bestFit="1" customWidth="1"/>
    <col min="2568" max="2568" width="2.28515625" style="4" customWidth="1"/>
    <col min="2569" max="2569" width="11.7109375" style="4" bestFit="1" customWidth="1"/>
    <col min="2570" max="2570" width="12.5703125" style="4" bestFit="1" customWidth="1"/>
    <col min="2571" max="2571" width="11.140625" style="4" customWidth="1"/>
    <col min="2572" max="2573" width="12.5703125" style="4" bestFit="1" customWidth="1"/>
    <col min="2574" max="2574" width="11.140625" style="4" customWidth="1"/>
    <col min="2575" max="2575" width="15.140625" style="4" bestFit="1" customWidth="1"/>
    <col min="2576" max="2576" width="2.28515625" style="4" customWidth="1"/>
    <col min="2577" max="2816" width="8.85546875" style="4"/>
    <col min="2817" max="2817" width="36.5703125" style="4" bestFit="1" customWidth="1"/>
    <col min="2818" max="2818" width="15.140625" style="4" bestFit="1" customWidth="1"/>
    <col min="2819" max="2819" width="13.140625" style="4" bestFit="1" customWidth="1"/>
    <col min="2820" max="2820" width="12.5703125" style="4" bestFit="1" customWidth="1"/>
    <col min="2821" max="2821" width="21" style="4" bestFit="1" customWidth="1"/>
    <col min="2822" max="2822" width="11.140625" style="4" customWidth="1"/>
    <col min="2823" max="2823" width="14.5703125" style="4" bestFit="1" customWidth="1"/>
    <col min="2824" max="2824" width="2.28515625" style="4" customWidth="1"/>
    <col min="2825" max="2825" width="11.7109375" style="4" bestFit="1" customWidth="1"/>
    <col min="2826" max="2826" width="12.5703125" style="4" bestFit="1" customWidth="1"/>
    <col min="2827" max="2827" width="11.140625" style="4" customWidth="1"/>
    <col min="2828" max="2829" width="12.5703125" style="4" bestFit="1" customWidth="1"/>
    <col min="2830" max="2830" width="11.140625" style="4" customWidth="1"/>
    <col min="2831" max="2831" width="15.140625" style="4" bestFit="1" customWidth="1"/>
    <col min="2832" max="2832" width="2.28515625" style="4" customWidth="1"/>
    <col min="2833" max="3072" width="8.85546875" style="4"/>
    <col min="3073" max="3073" width="36.5703125" style="4" bestFit="1" customWidth="1"/>
    <col min="3074" max="3074" width="15.140625" style="4" bestFit="1" customWidth="1"/>
    <col min="3075" max="3075" width="13.140625" style="4" bestFit="1" customWidth="1"/>
    <col min="3076" max="3076" width="12.5703125" style="4" bestFit="1" customWidth="1"/>
    <col min="3077" max="3077" width="21" style="4" bestFit="1" customWidth="1"/>
    <col min="3078" max="3078" width="11.140625" style="4" customWidth="1"/>
    <col min="3079" max="3079" width="14.5703125" style="4" bestFit="1" customWidth="1"/>
    <col min="3080" max="3080" width="2.28515625" style="4" customWidth="1"/>
    <col min="3081" max="3081" width="11.7109375" style="4" bestFit="1" customWidth="1"/>
    <col min="3082" max="3082" width="12.5703125" style="4" bestFit="1" customWidth="1"/>
    <col min="3083" max="3083" width="11.140625" style="4" customWidth="1"/>
    <col min="3084" max="3085" width="12.5703125" style="4" bestFit="1" customWidth="1"/>
    <col min="3086" max="3086" width="11.140625" style="4" customWidth="1"/>
    <col min="3087" max="3087" width="15.140625" style="4" bestFit="1" customWidth="1"/>
    <col min="3088" max="3088" width="2.28515625" style="4" customWidth="1"/>
    <col min="3089" max="3328" width="8.85546875" style="4"/>
    <col min="3329" max="3329" width="36.5703125" style="4" bestFit="1" customWidth="1"/>
    <col min="3330" max="3330" width="15.140625" style="4" bestFit="1" customWidth="1"/>
    <col min="3331" max="3331" width="13.140625" style="4" bestFit="1" customWidth="1"/>
    <col min="3332" max="3332" width="12.5703125" style="4" bestFit="1" customWidth="1"/>
    <col min="3333" max="3333" width="21" style="4" bestFit="1" customWidth="1"/>
    <col min="3334" max="3334" width="11.140625" style="4" customWidth="1"/>
    <col min="3335" max="3335" width="14.5703125" style="4" bestFit="1" customWidth="1"/>
    <col min="3336" max="3336" width="2.28515625" style="4" customWidth="1"/>
    <col min="3337" max="3337" width="11.7109375" style="4" bestFit="1" customWidth="1"/>
    <col min="3338" max="3338" width="12.5703125" style="4" bestFit="1" customWidth="1"/>
    <col min="3339" max="3339" width="11.140625" style="4" customWidth="1"/>
    <col min="3340" max="3341" width="12.5703125" style="4" bestFit="1" customWidth="1"/>
    <col min="3342" max="3342" width="11.140625" style="4" customWidth="1"/>
    <col min="3343" max="3343" width="15.140625" style="4" bestFit="1" customWidth="1"/>
    <col min="3344" max="3344" width="2.28515625" style="4" customWidth="1"/>
    <col min="3345" max="3584" width="8.85546875" style="4"/>
    <col min="3585" max="3585" width="36.5703125" style="4" bestFit="1" customWidth="1"/>
    <col min="3586" max="3586" width="15.140625" style="4" bestFit="1" customWidth="1"/>
    <col min="3587" max="3587" width="13.140625" style="4" bestFit="1" customWidth="1"/>
    <col min="3588" max="3588" width="12.5703125" style="4" bestFit="1" customWidth="1"/>
    <col min="3589" max="3589" width="21" style="4" bestFit="1" customWidth="1"/>
    <col min="3590" max="3590" width="11.140625" style="4" customWidth="1"/>
    <col min="3591" max="3591" width="14.5703125" style="4" bestFit="1" customWidth="1"/>
    <col min="3592" max="3592" width="2.28515625" style="4" customWidth="1"/>
    <col min="3593" max="3593" width="11.7109375" style="4" bestFit="1" customWidth="1"/>
    <col min="3594" max="3594" width="12.5703125" style="4" bestFit="1" customWidth="1"/>
    <col min="3595" max="3595" width="11.140625" style="4" customWidth="1"/>
    <col min="3596" max="3597" width="12.5703125" style="4" bestFit="1" customWidth="1"/>
    <col min="3598" max="3598" width="11.140625" style="4" customWidth="1"/>
    <col min="3599" max="3599" width="15.140625" style="4" bestFit="1" customWidth="1"/>
    <col min="3600" max="3600" width="2.28515625" style="4" customWidth="1"/>
    <col min="3601" max="3840" width="8.85546875" style="4"/>
    <col min="3841" max="3841" width="36.5703125" style="4" bestFit="1" customWidth="1"/>
    <col min="3842" max="3842" width="15.140625" style="4" bestFit="1" customWidth="1"/>
    <col min="3843" max="3843" width="13.140625" style="4" bestFit="1" customWidth="1"/>
    <col min="3844" max="3844" width="12.5703125" style="4" bestFit="1" customWidth="1"/>
    <col min="3845" max="3845" width="21" style="4" bestFit="1" customWidth="1"/>
    <col min="3846" max="3846" width="11.140625" style="4" customWidth="1"/>
    <col min="3847" max="3847" width="14.5703125" style="4" bestFit="1" customWidth="1"/>
    <col min="3848" max="3848" width="2.28515625" style="4" customWidth="1"/>
    <col min="3849" max="3849" width="11.7109375" style="4" bestFit="1" customWidth="1"/>
    <col min="3850" max="3850" width="12.5703125" style="4" bestFit="1" customWidth="1"/>
    <col min="3851" max="3851" width="11.140625" style="4" customWidth="1"/>
    <col min="3852" max="3853" width="12.5703125" style="4" bestFit="1" customWidth="1"/>
    <col min="3854" max="3854" width="11.140625" style="4" customWidth="1"/>
    <col min="3855" max="3855" width="15.140625" style="4" bestFit="1" customWidth="1"/>
    <col min="3856" max="3856" width="2.28515625" style="4" customWidth="1"/>
    <col min="3857" max="4096" width="8.85546875" style="4"/>
    <col min="4097" max="4097" width="36.5703125" style="4" bestFit="1" customWidth="1"/>
    <col min="4098" max="4098" width="15.140625" style="4" bestFit="1" customWidth="1"/>
    <col min="4099" max="4099" width="13.140625" style="4" bestFit="1" customWidth="1"/>
    <col min="4100" max="4100" width="12.5703125" style="4" bestFit="1" customWidth="1"/>
    <col min="4101" max="4101" width="21" style="4" bestFit="1" customWidth="1"/>
    <col min="4102" max="4102" width="11.140625" style="4" customWidth="1"/>
    <col min="4103" max="4103" width="14.5703125" style="4" bestFit="1" customWidth="1"/>
    <col min="4104" max="4104" width="2.28515625" style="4" customWidth="1"/>
    <col min="4105" max="4105" width="11.7109375" style="4" bestFit="1" customWidth="1"/>
    <col min="4106" max="4106" width="12.5703125" style="4" bestFit="1" customWidth="1"/>
    <col min="4107" max="4107" width="11.140625" style="4" customWidth="1"/>
    <col min="4108" max="4109" width="12.5703125" style="4" bestFit="1" customWidth="1"/>
    <col min="4110" max="4110" width="11.140625" style="4" customWidth="1"/>
    <col min="4111" max="4111" width="15.140625" style="4" bestFit="1" customWidth="1"/>
    <col min="4112" max="4112" width="2.28515625" style="4" customWidth="1"/>
    <col min="4113" max="4352" width="8.85546875" style="4"/>
    <col min="4353" max="4353" width="36.5703125" style="4" bestFit="1" customWidth="1"/>
    <col min="4354" max="4354" width="15.140625" style="4" bestFit="1" customWidth="1"/>
    <col min="4355" max="4355" width="13.140625" style="4" bestFit="1" customWidth="1"/>
    <col min="4356" max="4356" width="12.5703125" style="4" bestFit="1" customWidth="1"/>
    <col min="4357" max="4357" width="21" style="4" bestFit="1" customWidth="1"/>
    <col min="4358" max="4358" width="11.140625" style="4" customWidth="1"/>
    <col min="4359" max="4359" width="14.5703125" style="4" bestFit="1" customWidth="1"/>
    <col min="4360" max="4360" width="2.28515625" style="4" customWidth="1"/>
    <col min="4361" max="4361" width="11.7109375" style="4" bestFit="1" customWidth="1"/>
    <col min="4362" max="4362" width="12.5703125" style="4" bestFit="1" customWidth="1"/>
    <col min="4363" max="4363" width="11.140625" style="4" customWidth="1"/>
    <col min="4364" max="4365" width="12.5703125" style="4" bestFit="1" customWidth="1"/>
    <col min="4366" max="4366" width="11.140625" style="4" customWidth="1"/>
    <col min="4367" max="4367" width="15.140625" style="4" bestFit="1" customWidth="1"/>
    <col min="4368" max="4368" width="2.28515625" style="4" customWidth="1"/>
    <col min="4369" max="4608" width="8.85546875" style="4"/>
    <col min="4609" max="4609" width="36.5703125" style="4" bestFit="1" customWidth="1"/>
    <col min="4610" max="4610" width="15.140625" style="4" bestFit="1" customWidth="1"/>
    <col min="4611" max="4611" width="13.140625" style="4" bestFit="1" customWidth="1"/>
    <col min="4612" max="4612" width="12.5703125" style="4" bestFit="1" customWidth="1"/>
    <col min="4613" max="4613" width="21" style="4" bestFit="1" customWidth="1"/>
    <col min="4614" max="4614" width="11.140625" style="4" customWidth="1"/>
    <col min="4615" max="4615" width="14.5703125" style="4" bestFit="1" customWidth="1"/>
    <col min="4616" max="4616" width="2.28515625" style="4" customWidth="1"/>
    <col min="4617" max="4617" width="11.7109375" style="4" bestFit="1" customWidth="1"/>
    <col min="4618" max="4618" width="12.5703125" style="4" bestFit="1" customWidth="1"/>
    <col min="4619" max="4619" width="11.140625" style="4" customWidth="1"/>
    <col min="4620" max="4621" width="12.5703125" style="4" bestFit="1" customWidth="1"/>
    <col min="4622" max="4622" width="11.140625" style="4" customWidth="1"/>
    <col min="4623" max="4623" width="15.140625" style="4" bestFit="1" customWidth="1"/>
    <col min="4624" max="4624" width="2.28515625" style="4" customWidth="1"/>
    <col min="4625" max="4864" width="8.85546875" style="4"/>
    <col min="4865" max="4865" width="36.5703125" style="4" bestFit="1" customWidth="1"/>
    <col min="4866" max="4866" width="15.140625" style="4" bestFit="1" customWidth="1"/>
    <col min="4867" max="4867" width="13.140625" style="4" bestFit="1" customWidth="1"/>
    <col min="4868" max="4868" width="12.5703125" style="4" bestFit="1" customWidth="1"/>
    <col min="4869" max="4869" width="21" style="4" bestFit="1" customWidth="1"/>
    <col min="4870" max="4870" width="11.140625" style="4" customWidth="1"/>
    <col min="4871" max="4871" width="14.5703125" style="4" bestFit="1" customWidth="1"/>
    <col min="4872" max="4872" width="2.28515625" style="4" customWidth="1"/>
    <col min="4873" max="4873" width="11.7109375" style="4" bestFit="1" customWidth="1"/>
    <col min="4874" max="4874" width="12.5703125" style="4" bestFit="1" customWidth="1"/>
    <col min="4875" max="4875" width="11.140625" style="4" customWidth="1"/>
    <col min="4876" max="4877" width="12.5703125" style="4" bestFit="1" customWidth="1"/>
    <col min="4878" max="4878" width="11.140625" style="4" customWidth="1"/>
    <col min="4879" max="4879" width="15.140625" style="4" bestFit="1" customWidth="1"/>
    <col min="4880" max="4880" width="2.28515625" style="4" customWidth="1"/>
    <col min="4881" max="5120" width="8.85546875" style="4"/>
    <col min="5121" max="5121" width="36.5703125" style="4" bestFit="1" customWidth="1"/>
    <col min="5122" max="5122" width="15.140625" style="4" bestFit="1" customWidth="1"/>
    <col min="5123" max="5123" width="13.140625" style="4" bestFit="1" customWidth="1"/>
    <col min="5124" max="5124" width="12.5703125" style="4" bestFit="1" customWidth="1"/>
    <col min="5125" max="5125" width="21" style="4" bestFit="1" customWidth="1"/>
    <col min="5126" max="5126" width="11.140625" style="4" customWidth="1"/>
    <col min="5127" max="5127" width="14.5703125" style="4" bestFit="1" customWidth="1"/>
    <col min="5128" max="5128" width="2.28515625" style="4" customWidth="1"/>
    <col min="5129" max="5129" width="11.7109375" style="4" bestFit="1" customWidth="1"/>
    <col min="5130" max="5130" width="12.5703125" style="4" bestFit="1" customWidth="1"/>
    <col min="5131" max="5131" width="11.140625" style="4" customWidth="1"/>
    <col min="5132" max="5133" width="12.5703125" style="4" bestFit="1" customWidth="1"/>
    <col min="5134" max="5134" width="11.140625" style="4" customWidth="1"/>
    <col min="5135" max="5135" width="15.140625" style="4" bestFit="1" customWidth="1"/>
    <col min="5136" max="5136" width="2.28515625" style="4" customWidth="1"/>
    <col min="5137" max="5376" width="8.85546875" style="4"/>
    <col min="5377" max="5377" width="36.5703125" style="4" bestFit="1" customWidth="1"/>
    <col min="5378" max="5378" width="15.140625" style="4" bestFit="1" customWidth="1"/>
    <col min="5379" max="5379" width="13.140625" style="4" bestFit="1" customWidth="1"/>
    <col min="5380" max="5380" width="12.5703125" style="4" bestFit="1" customWidth="1"/>
    <col min="5381" max="5381" width="21" style="4" bestFit="1" customWidth="1"/>
    <col min="5382" max="5382" width="11.140625" style="4" customWidth="1"/>
    <col min="5383" max="5383" width="14.5703125" style="4" bestFit="1" customWidth="1"/>
    <col min="5384" max="5384" width="2.28515625" style="4" customWidth="1"/>
    <col min="5385" max="5385" width="11.7109375" style="4" bestFit="1" customWidth="1"/>
    <col min="5386" max="5386" width="12.5703125" style="4" bestFit="1" customWidth="1"/>
    <col min="5387" max="5387" width="11.140625" style="4" customWidth="1"/>
    <col min="5388" max="5389" width="12.5703125" style="4" bestFit="1" customWidth="1"/>
    <col min="5390" max="5390" width="11.140625" style="4" customWidth="1"/>
    <col min="5391" max="5391" width="15.140625" style="4" bestFit="1" customWidth="1"/>
    <col min="5392" max="5392" width="2.28515625" style="4" customWidth="1"/>
    <col min="5393" max="5632" width="8.85546875" style="4"/>
    <col min="5633" max="5633" width="36.5703125" style="4" bestFit="1" customWidth="1"/>
    <col min="5634" max="5634" width="15.140625" style="4" bestFit="1" customWidth="1"/>
    <col min="5635" max="5635" width="13.140625" style="4" bestFit="1" customWidth="1"/>
    <col min="5636" max="5636" width="12.5703125" style="4" bestFit="1" customWidth="1"/>
    <col min="5637" max="5637" width="21" style="4" bestFit="1" customWidth="1"/>
    <col min="5638" max="5638" width="11.140625" style="4" customWidth="1"/>
    <col min="5639" max="5639" width="14.5703125" style="4" bestFit="1" customWidth="1"/>
    <col min="5640" max="5640" width="2.28515625" style="4" customWidth="1"/>
    <col min="5641" max="5641" width="11.7109375" style="4" bestFit="1" customWidth="1"/>
    <col min="5642" max="5642" width="12.5703125" style="4" bestFit="1" customWidth="1"/>
    <col min="5643" max="5643" width="11.140625" style="4" customWidth="1"/>
    <col min="5644" max="5645" width="12.5703125" style="4" bestFit="1" customWidth="1"/>
    <col min="5646" max="5646" width="11.140625" style="4" customWidth="1"/>
    <col min="5647" max="5647" width="15.140625" style="4" bestFit="1" customWidth="1"/>
    <col min="5648" max="5648" width="2.28515625" style="4" customWidth="1"/>
    <col min="5649" max="5888" width="8.85546875" style="4"/>
    <col min="5889" max="5889" width="36.5703125" style="4" bestFit="1" customWidth="1"/>
    <col min="5890" max="5890" width="15.140625" style="4" bestFit="1" customWidth="1"/>
    <col min="5891" max="5891" width="13.140625" style="4" bestFit="1" customWidth="1"/>
    <col min="5892" max="5892" width="12.5703125" style="4" bestFit="1" customWidth="1"/>
    <col min="5893" max="5893" width="21" style="4" bestFit="1" customWidth="1"/>
    <col min="5894" max="5894" width="11.140625" style="4" customWidth="1"/>
    <col min="5895" max="5895" width="14.5703125" style="4" bestFit="1" customWidth="1"/>
    <col min="5896" max="5896" width="2.28515625" style="4" customWidth="1"/>
    <col min="5897" max="5897" width="11.7109375" style="4" bestFit="1" customWidth="1"/>
    <col min="5898" max="5898" width="12.5703125" style="4" bestFit="1" customWidth="1"/>
    <col min="5899" max="5899" width="11.140625" style="4" customWidth="1"/>
    <col min="5900" max="5901" width="12.5703125" style="4" bestFit="1" customWidth="1"/>
    <col min="5902" max="5902" width="11.140625" style="4" customWidth="1"/>
    <col min="5903" max="5903" width="15.140625" style="4" bestFit="1" customWidth="1"/>
    <col min="5904" max="5904" width="2.28515625" style="4" customWidth="1"/>
    <col min="5905" max="6144" width="8.85546875" style="4"/>
    <col min="6145" max="6145" width="36.5703125" style="4" bestFit="1" customWidth="1"/>
    <col min="6146" max="6146" width="15.140625" style="4" bestFit="1" customWidth="1"/>
    <col min="6147" max="6147" width="13.140625" style="4" bestFit="1" customWidth="1"/>
    <col min="6148" max="6148" width="12.5703125" style="4" bestFit="1" customWidth="1"/>
    <col min="6149" max="6149" width="21" style="4" bestFit="1" customWidth="1"/>
    <col min="6150" max="6150" width="11.140625" style="4" customWidth="1"/>
    <col min="6151" max="6151" width="14.5703125" style="4" bestFit="1" customWidth="1"/>
    <col min="6152" max="6152" width="2.28515625" style="4" customWidth="1"/>
    <col min="6153" max="6153" width="11.7109375" style="4" bestFit="1" customWidth="1"/>
    <col min="6154" max="6154" width="12.5703125" style="4" bestFit="1" customWidth="1"/>
    <col min="6155" max="6155" width="11.140625" style="4" customWidth="1"/>
    <col min="6156" max="6157" width="12.5703125" style="4" bestFit="1" customWidth="1"/>
    <col min="6158" max="6158" width="11.140625" style="4" customWidth="1"/>
    <col min="6159" max="6159" width="15.140625" style="4" bestFit="1" customWidth="1"/>
    <col min="6160" max="6160" width="2.28515625" style="4" customWidth="1"/>
    <col min="6161" max="6400" width="8.85546875" style="4"/>
    <col min="6401" max="6401" width="36.5703125" style="4" bestFit="1" customWidth="1"/>
    <col min="6402" max="6402" width="15.140625" style="4" bestFit="1" customWidth="1"/>
    <col min="6403" max="6403" width="13.140625" style="4" bestFit="1" customWidth="1"/>
    <col min="6404" max="6404" width="12.5703125" style="4" bestFit="1" customWidth="1"/>
    <col min="6405" max="6405" width="21" style="4" bestFit="1" customWidth="1"/>
    <col min="6406" max="6406" width="11.140625" style="4" customWidth="1"/>
    <col min="6407" max="6407" width="14.5703125" style="4" bestFit="1" customWidth="1"/>
    <col min="6408" max="6408" width="2.28515625" style="4" customWidth="1"/>
    <col min="6409" max="6409" width="11.7109375" style="4" bestFit="1" customWidth="1"/>
    <col min="6410" max="6410" width="12.5703125" style="4" bestFit="1" customWidth="1"/>
    <col min="6411" max="6411" width="11.140625" style="4" customWidth="1"/>
    <col min="6412" max="6413" width="12.5703125" style="4" bestFit="1" customWidth="1"/>
    <col min="6414" max="6414" width="11.140625" style="4" customWidth="1"/>
    <col min="6415" max="6415" width="15.140625" style="4" bestFit="1" customWidth="1"/>
    <col min="6416" max="6416" width="2.28515625" style="4" customWidth="1"/>
    <col min="6417" max="6656" width="8.85546875" style="4"/>
    <col min="6657" max="6657" width="36.5703125" style="4" bestFit="1" customWidth="1"/>
    <col min="6658" max="6658" width="15.140625" style="4" bestFit="1" customWidth="1"/>
    <col min="6659" max="6659" width="13.140625" style="4" bestFit="1" customWidth="1"/>
    <col min="6660" max="6660" width="12.5703125" style="4" bestFit="1" customWidth="1"/>
    <col min="6661" max="6661" width="21" style="4" bestFit="1" customWidth="1"/>
    <col min="6662" max="6662" width="11.140625" style="4" customWidth="1"/>
    <col min="6663" max="6663" width="14.5703125" style="4" bestFit="1" customWidth="1"/>
    <col min="6664" max="6664" width="2.28515625" style="4" customWidth="1"/>
    <col min="6665" max="6665" width="11.7109375" style="4" bestFit="1" customWidth="1"/>
    <col min="6666" max="6666" width="12.5703125" style="4" bestFit="1" customWidth="1"/>
    <col min="6667" max="6667" width="11.140625" style="4" customWidth="1"/>
    <col min="6668" max="6669" width="12.5703125" style="4" bestFit="1" customWidth="1"/>
    <col min="6670" max="6670" width="11.140625" style="4" customWidth="1"/>
    <col min="6671" max="6671" width="15.140625" style="4" bestFit="1" customWidth="1"/>
    <col min="6672" max="6672" width="2.28515625" style="4" customWidth="1"/>
    <col min="6673" max="6912" width="8.85546875" style="4"/>
    <col min="6913" max="6913" width="36.5703125" style="4" bestFit="1" customWidth="1"/>
    <col min="6914" max="6914" width="15.140625" style="4" bestFit="1" customWidth="1"/>
    <col min="6915" max="6915" width="13.140625" style="4" bestFit="1" customWidth="1"/>
    <col min="6916" max="6916" width="12.5703125" style="4" bestFit="1" customWidth="1"/>
    <col min="6917" max="6917" width="21" style="4" bestFit="1" customWidth="1"/>
    <col min="6918" max="6918" width="11.140625" style="4" customWidth="1"/>
    <col min="6919" max="6919" width="14.5703125" style="4" bestFit="1" customWidth="1"/>
    <col min="6920" max="6920" width="2.28515625" style="4" customWidth="1"/>
    <col min="6921" max="6921" width="11.7109375" style="4" bestFit="1" customWidth="1"/>
    <col min="6922" max="6922" width="12.5703125" style="4" bestFit="1" customWidth="1"/>
    <col min="6923" max="6923" width="11.140625" style="4" customWidth="1"/>
    <col min="6924" max="6925" width="12.5703125" style="4" bestFit="1" customWidth="1"/>
    <col min="6926" max="6926" width="11.140625" style="4" customWidth="1"/>
    <col min="6927" max="6927" width="15.140625" style="4" bestFit="1" customWidth="1"/>
    <col min="6928" max="6928" width="2.28515625" style="4" customWidth="1"/>
    <col min="6929" max="7168" width="8.85546875" style="4"/>
    <col min="7169" max="7169" width="36.5703125" style="4" bestFit="1" customWidth="1"/>
    <col min="7170" max="7170" width="15.140625" style="4" bestFit="1" customWidth="1"/>
    <col min="7171" max="7171" width="13.140625" style="4" bestFit="1" customWidth="1"/>
    <col min="7172" max="7172" width="12.5703125" style="4" bestFit="1" customWidth="1"/>
    <col min="7173" max="7173" width="21" style="4" bestFit="1" customWidth="1"/>
    <col min="7174" max="7174" width="11.140625" style="4" customWidth="1"/>
    <col min="7175" max="7175" width="14.5703125" style="4" bestFit="1" customWidth="1"/>
    <col min="7176" max="7176" width="2.28515625" style="4" customWidth="1"/>
    <col min="7177" max="7177" width="11.7109375" style="4" bestFit="1" customWidth="1"/>
    <col min="7178" max="7178" width="12.5703125" style="4" bestFit="1" customWidth="1"/>
    <col min="7179" max="7179" width="11.140625" style="4" customWidth="1"/>
    <col min="7180" max="7181" width="12.5703125" style="4" bestFit="1" customWidth="1"/>
    <col min="7182" max="7182" width="11.140625" style="4" customWidth="1"/>
    <col min="7183" max="7183" width="15.140625" style="4" bestFit="1" customWidth="1"/>
    <col min="7184" max="7184" width="2.28515625" style="4" customWidth="1"/>
    <col min="7185" max="7424" width="8.85546875" style="4"/>
    <col min="7425" max="7425" width="36.5703125" style="4" bestFit="1" customWidth="1"/>
    <col min="7426" max="7426" width="15.140625" style="4" bestFit="1" customWidth="1"/>
    <col min="7427" max="7427" width="13.140625" style="4" bestFit="1" customWidth="1"/>
    <col min="7428" max="7428" width="12.5703125" style="4" bestFit="1" customWidth="1"/>
    <col min="7429" max="7429" width="21" style="4" bestFit="1" customWidth="1"/>
    <col min="7430" max="7430" width="11.140625" style="4" customWidth="1"/>
    <col min="7431" max="7431" width="14.5703125" style="4" bestFit="1" customWidth="1"/>
    <col min="7432" max="7432" width="2.28515625" style="4" customWidth="1"/>
    <col min="7433" max="7433" width="11.7109375" style="4" bestFit="1" customWidth="1"/>
    <col min="7434" max="7434" width="12.5703125" style="4" bestFit="1" customWidth="1"/>
    <col min="7435" max="7435" width="11.140625" style="4" customWidth="1"/>
    <col min="7436" max="7437" width="12.5703125" style="4" bestFit="1" customWidth="1"/>
    <col min="7438" max="7438" width="11.140625" style="4" customWidth="1"/>
    <col min="7439" max="7439" width="15.140625" style="4" bestFit="1" customWidth="1"/>
    <col min="7440" max="7440" width="2.28515625" style="4" customWidth="1"/>
    <col min="7441" max="7680" width="8.85546875" style="4"/>
    <col min="7681" max="7681" width="36.5703125" style="4" bestFit="1" customWidth="1"/>
    <col min="7682" max="7682" width="15.140625" style="4" bestFit="1" customWidth="1"/>
    <col min="7683" max="7683" width="13.140625" style="4" bestFit="1" customWidth="1"/>
    <col min="7684" max="7684" width="12.5703125" style="4" bestFit="1" customWidth="1"/>
    <col min="7685" max="7685" width="21" style="4" bestFit="1" customWidth="1"/>
    <col min="7686" max="7686" width="11.140625" style="4" customWidth="1"/>
    <col min="7687" max="7687" width="14.5703125" style="4" bestFit="1" customWidth="1"/>
    <col min="7688" max="7688" width="2.28515625" style="4" customWidth="1"/>
    <col min="7689" max="7689" width="11.7109375" style="4" bestFit="1" customWidth="1"/>
    <col min="7690" max="7690" width="12.5703125" style="4" bestFit="1" customWidth="1"/>
    <col min="7691" max="7691" width="11.140625" style="4" customWidth="1"/>
    <col min="7692" max="7693" width="12.5703125" style="4" bestFit="1" customWidth="1"/>
    <col min="7694" max="7694" width="11.140625" style="4" customWidth="1"/>
    <col min="7695" max="7695" width="15.140625" style="4" bestFit="1" customWidth="1"/>
    <col min="7696" max="7696" width="2.28515625" style="4" customWidth="1"/>
    <col min="7697" max="7936" width="8.85546875" style="4"/>
    <col min="7937" max="7937" width="36.5703125" style="4" bestFit="1" customWidth="1"/>
    <col min="7938" max="7938" width="15.140625" style="4" bestFit="1" customWidth="1"/>
    <col min="7939" max="7939" width="13.140625" style="4" bestFit="1" customWidth="1"/>
    <col min="7940" max="7940" width="12.5703125" style="4" bestFit="1" customWidth="1"/>
    <col min="7941" max="7941" width="21" style="4" bestFit="1" customWidth="1"/>
    <col min="7942" max="7942" width="11.140625" style="4" customWidth="1"/>
    <col min="7943" max="7943" width="14.5703125" style="4" bestFit="1" customWidth="1"/>
    <col min="7944" max="7944" width="2.28515625" style="4" customWidth="1"/>
    <col min="7945" max="7945" width="11.7109375" style="4" bestFit="1" customWidth="1"/>
    <col min="7946" max="7946" width="12.5703125" style="4" bestFit="1" customWidth="1"/>
    <col min="7947" max="7947" width="11.140625" style="4" customWidth="1"/>
    <col min="7948" max="7949" width="12.5703125" style="4" bestFit="1" customWidth="1"/>
    <col min="7950" max="7950" width="11.140625" style="4" customWidth="1"/>
    <col min="7951" max="7951" width="15.140625" style="4" bestFit="1" customWidth="1"/>
    <col min="7952" max="7952" width="2.28515625" style="4" customWidth="1"/>
    <col min="7953" max="8192" width="8.85546875" style="4"/>
    <col min="8193" max="8193" width="36.5703125" style="4" bestFit="1" customWidth="1"/>
    <col min="8194" max="8194" width="15.140625" style="4" bestFit="1" customWidth="1"/>
    <col min="8195" max="8195" width="13.140625" style="4" bestFit="1" customWidth="1"/>
    <col min="8196" max="8196" width="12.5703125" style="4" bestFit="1" customWidth="1"/>
    <col min="8197" max="8197" width="21" style="4" bestFit="1" customWidth="1"/>
    <col min="8198" max="8198" width="11.140625" style="4" customWidth="1"/>
    <col min="8199" max="8199" width="14.5703125" style="4" bestFit="1" customWidth="1"/>
    <col min="8200" max="8200" width="2.28515625" style="4" customWidth="1"/>
    <col min="8201" max="8201" width="11.7109375" style="4" bestFit="1" customWidth="1"/>
    <col min="8202" max="8202" width="12.5703125" style="4" bestFit="1" customWidth="1"/>
    <col min="8203" max="8203" width="11.140625" style="4" customWidth="1"/>
    <col min="8204" max="8205" width="12.5703125" style="4" bestFit="1" customWidth="1"/>
    <col min="8206" max="8206" width="11.140625" style="4" customWidth="1"/>
    <col min="8207" max="8207" width="15.140625" style="4" bestFit="1" customWidth="1"/>
    <col min="8208" max="8208" width="2.28515625" style="4" customWidth="1"/>
    <col min="8209" max="8448" width="8.85546875" style="4"/>
    <col min="8449" max="8449" width="36.5703125" style="4" bestFit="1" customWidth="1"/>
    <col min="8450" max="8450" width="15.140625" style="4" bestFit="1" customWidth="1"/>
    <col min="8451" max="8451" width="13.140625" style="4" bestFit="1" customWidth="1"/>
    <col min="8452" max="8452" width="12.5703125" style="4" bestFit="1" customWidth="1"/>
    <col min="8453" max="8453" width="21" style="4" bestFit="1" customWidth="1"/>
    <col min="8454" max="8454" width="11.140625" style="4" customWidth="1"/>
    <col min="8455" max="8455" width="14.5703125" style="4" bestFit="1" customWidth="1"/>
    <col min="8456" max="8456" width="2.28515625" style="4" customWidth="1"/>
    <col min="8457" max="8457" width="11.7109375" style="4" bestFit="1" customWidth="1"/>
    <col min="8458" max="8458" width="12.5703125" style="4" bestFit="1" customWidth="1"/>
    <col min="8459" max="8459" width="11.140625" style="4" customWidth="1"/>
    <col min="8460" max="8461" width="12.5703125" style="4" bestFit="1" customWidth="1"/>
    <col min="8462" max="8462" width="11.140625" style="4" customWidth="1"/>
    <col min="8463" max="8463" width="15.140625" style="4" bestFit="1" customWidth="1"/>
    <col min="8464" max="8464" width="2.28515625" style="4" customWidth="1"/>
    <col min="8465" max="8704" width="8.85546875" style="4"/>
    <col min="8705" max="8705" width="36.5703125" style="4" bestFit="1" customWidth="1"/>
    <col min="8706" max="8706" width="15.140625" style="4" bestFit="1" customWidth="1"/>
    <col min="8707" max="8707" width="13.140625" style="4" bestFit="1" customWidth="1"/>
    <col min="8708" max="8708" width="12.5703125" style="4" bestFit="1" customWidth="1"/>
    <col min="8709" max="8709" width="21" style="4" bestFit="1" customWidth="1"/>
    <col min="8710" max="8710" width="11.140625" style="4" customWidth="1"/>
    <col min="8711" max="8711" width="14.5703125" style="4" bestFit="1" customWidth="1"/>
    <col min="8712" max="8712" width="2.28515625" style="4" customWidth="1"/>
    <col min="8713" max="8713" width="11.7109375" style="4" bestFit="1" customWidth="1"/>
    <col min="8714" max="8714" width="12.5703125" style="4" bestFit="1" customWidth="1"/>
    <col min="8715" max="8715" width="11.140625" style="4" customWidth="1"/>
    <col min="8716" max="8717" width="12.5703125" style="4" bestFit="1" customWidth="1"/>
    <col min="8718" max="8718" width="11.140625" style="4" customWidth="1"/>
    <col min="8719" max="8719" width="15.140625" style="4" bestFit="1" customWidth="1"/>
    <col min="8720" max="8720" width="2.28515625" style="4" customWidth="1"/>
    <col min="8721" max="8960" width="8.85546875" style="4"/>
    <col min="8961" max="8961" width="36.5703125" style="4" bestFit="1" customWidth="1"/>
    <col min="8962" max="8962" width="15.140625" style="4" bestFit="1" customWidth="1"/>
    <col min="8963" max="8963" width="13.140625" style="4" bestFit="1" customWidth="1"/>
    <col min="8964" max="8964" width="12.5703125" style="4" bestFit="1" customWidth="1"/>
    <col min="8965" max="8965" width="21" style="4" bestFit="1" customWidth="1"/>
    <col min="8966" max="8966" width="11.140625" style="4" customWidth="1"/>
    <col min="8967" max="8967" width="14.5703125" style="4" bestFit="1" customWidth="1"/>
    <col min="8968" max="8968" width="2.28515625" style="4" customWidth="1"/>
    <col min="8969" max="8969" width="11.7109375" style="4" bestFit="1" customWidth="1"/>
    <col min="8970" max="8970" width="12.5703125" style="4" bestFit="1" customWidth="1"/>
    <col min="8971" max="8971" width="11.140625" style="4" customWidth="1"/>
    <col min="8972" max="8973" width="12.5703125" style="4" bestFit="1" customWidth="1"/>
    <col min="8974" max="8974" width="11.140625" style="4" customWidth="1"/>
    <col min="8975" max="8975" width="15.140625" style="4" bestFit="1" customWidth="1"/>
    <col min="8976" max="8976" width="2.28515625" style="4" customWidth="1"/>
    <col min="8977" max="9216" width="8.85546875" style="4"/>
    <col min="9217" max="9217" width="36.5703125" style="4" bestFit="1" customWidth="1"/>
    <col min="9218" max="9218" width="15.140625" style="4" bestFit="1" customWidth="1"/>
    <col min="9219" max="9219" width="13.140625" style="4" bestFit="1" customWidth="1"/>
    <col min="9220" max="9220" width="12.5703125" style="4" bestFit="1" customWidth="1"/>
    <col min="9221" max="9221" width="21" style="4" bestFit="1" customWidth="1"/>
    <col min="9222" max="9222" width="11.140625" style="4" customWidth="1"/>
    <col min="9223" max="9223" width="14.5703125" style="4" bestFit="1" customWidth="1"/>
    <col min="9224" max="9224" width="2.28515625" style="4" customWidth="1"/>
    <col min="9225" max="9225" width="11.7109375" style="4" bestFit="1" customWidth="1"/>
    <col min="9226" max="9226" width="12.5703125" style="4" bestFit="1" customWidth="1"/>
    <col min="9227" max="9227" width="11.140625" style="4" customWidth="1"/>
    <col min="9228" max="9229" width="12.5703125" style="4" bestFit="1" customWidth="1"/>
    <col min="9230" max="9230" width="11.140625" style="4" customWidth="1"/>
    <col min="9231" max="9231" width="15.140625" style="4" bestFit="1" customWidth="1"/>
    <col min="9232" max="9232" width="2.28515625" style="4" customWidth="1"/>
    <col min="9233" max="9472" width="8.85546875" style="4"/>
    <col min="9473" max="9473" width="36.5703125" style="4" bestFit="1" customWidth="1"/>
    <col min="9474" max="9474" width="15.140625" style="4" bestFit="1" customWidth="1"/>
    <col min="9475" max="9475" width="13.140625" style="4" bestFit="1" customWidth="1"/>
    <col min="9476" max="9476" width="12.5703125" style="4" bestFit="1" customWidth="1"/>
    <col min="9477" max="9477" width="21" style="4" bestFit="1" customWidth="1"/>
    <col min="9478" max="9478" width="11.140625" style="4" customWidth="1"/>
    <col min="9479" max="9479" width="14.5703125" style="4" bestFit="1" customWidth="1"/>
    <col min="9480" max="9480" width="2.28515625" style="4" customWidth="1"/>
    <col min="9481" max="9481" width="11.7109375" style="4" bestFit="1" customWidth="1"/>
    <col min="9482" max="9482" width="12.5703125" style="4" bestFit="1" customWidth="1"/>
    <col min="9483" max="9483" width="11.140625" style="4" customWidth="1"/>
    <col min="9484" max="9485" width="12.5703125" style="4" bestFit="1" customWidth="1"/>
    <col min="9486" max="9486" width="11.140625" style="4" customWidth="1"/>
    <col min="9487" max="9487" width="15.140625" style="4" bestFit="1" customWidth="1"/>
    <col min="9488" max="9488" width="2.28515625" style="4" customWidth="1"/>
    <col min="9489" max="9728" width="8.85546875" style="4"/>
    <col min="9729" max="9729" width="36.5703125" style="4" bestFit="1" customWidth="1"/>
    <col min="9730" max="9730" width="15.140625" style="4" bestFit="1" customWidth="1"/>
    <col min="9731" max="9731" width="13.140625" style="4" bestFit="1" customWidth="1"/>
    <col min="9732" max="9732" width="12.5703125" style="4" bestFit="1" customWidth="1"/>
    <col min="9733" max="9733" width="21" style="4" bestFit="1" customWidth="1"/>
    <col min="9734" max="9734" width="11.140625" style="4" customWidth="1"/>
    <col min="9735" max="9735" width="14.5703125" style="4" bestFit="1" customWidth="1"/>
    <col min="9736" max="9736" width="2.28515625" style="4" customWidth="1"/>
    <col min="9737" max="9737" width="11.7109375" style="4" bestFit="1" customWidth="1"/>
    <col min="9738" max="9738" width="12.5703125" style="4" bestFit="1" customWidth="1"/>
    <col min="9739" max="9739" width="11.140625" style="4" customWidth="1"/>
    <col min="9740" max="9741" width="12.5703125" style="4" bestFit="1" customWidth="1"/>
    <col min="9742" max="9742" width="11.140625" style="4" customWidth="1"/>
    <col min="9743" max="9743" width="15.140625" style="4" bestFit="1" customWidth="1"/>
    <col min="9744" max="9744" width="2.28515625" style="4" customWidth="1"/>
    <col min="9745" max="9984" width="8.85546875" style="4"/>
    <col min="9985" max="9985" width="36.5703125" style="4" bestFit="1" customWidth="1"/>
    <col min="9986" max="9986" width="15.140625" style="4" bestFit="1" customWidth="1"/>
    <col min="9987" max="9987" width="13.140625" style="4" bestFit="1" customWidth="1"/>
    <col min="9988" max="9988" width="12.5703125" style="4" bestFit="1" customWidth="1"/>
    <col min="9989" max="9989" width="21" style="4" bestFit="1" customWidth="1"/>
    <col min="9990" max="9990" width="11.140625" style="4" customWidth="1"/>
    <col min="9991" max="9991" width="14.5703125" style="4" bestFit="1" customWidth="1"/>
    <col min="9992" max="9992" width="2.28515625" style="4" customWidth="1"/>
    <col min="9993" max="9993" width="11.7109375" style="4" bestFit="1" customWidth="1"/>
    <col min="9994" max="9994" width="12.5703125" style="4" bestFit="1" customWidth="1"/>
    <col min="9995" max="9995" width="11.140625" style="4" customWidth="1"/>
    <col min="9996" max="9997" width="12.5703125" style="4" bestFit="1" customWidth="1"/>
    <col min="9998" max="9998" width="11.140625" style="4" customWidth="1"/>
    <col min="9999" max="9999" width="15.140625" style="4" bestFit="1" customWidth="1"/>
    <col min="10000" max="10000" width="2.28515625" style="4" customWidth="1"/>
    <col min="10001" max="10240" width="8.85546875" style="4"/>
    <col min="10241" max="10241" width="36.5703125" style="4" bestFit="1" customWidth="1"/>
    <col min="10242" max="10242" width="15.140625" style="4" bestFit="1" customWidth="1"/>
    <col min="10243" max="10243" width="13.140625" style="4" bestFit="1" customWidth="1"/>
    <col min="10244" max="10244" width="12.5703125" style="4" bestFit="1" customWidth="1"/>
    <col min="10245" max="10245" width="21" style="4" bestFit="1" customWidth="1"/>
    <col min="10246" max="10246" width="11.140625" style="4" customWidth="1"/>
    <col min="10247" max="10247" width="14.5703125" style="4" bestFit="1" customWidth="1"/>
    <col min="10248" max="10248" width="2.28515625" style="4" customWidth="1"/>
    <col min="10249" max="10249" width="11.7109375" style="4" bestFit="1" customWidth="1"/>
    <col min="10250" max="10250" width="12.5703125" style="4" bestFit="1" customWidth="1"/>
    <col min="10251" max="10251" width="11.140625" style="4" customWidth="1"/>
    <col min="10252" max="10253" width="12.5703125" style="4" bestFit="1" customWidth="1"/>
    <col min="10254" max="10254" width="11.140625" style="4" customWidth="1"/>
    <col min="10255" max="10255" width="15.140625" style="4" bestFit="1" customWidth="1"/>
    <col min="10256" max="10256" width="2.28515625" style="4" customWidth="1"/>
    <col min="10257" max="10496" width="8.85546875" style="4"/>
    <col min="10497" max="10497" width="36.5703125" style="4" bestFit="1" customWidth="1"/>
    <col min="10498" max="10498" width="15.140625" style="4" bestFit="1" customWidth="1"/>
    <col min="10499" max="10499" width="13.140625" style="4" bestFit="1" customWidth="1"/>
    <col min="10500" max="10500" width="12.5703125" style="4" bestFit="1" customWidth="1"/>
    <col min="10501" max="10501" width="21" style="4" bestFit="1" customWidth="1"/>
    <col min="10502" max="10502" width="11.140625" style="4" customWidth="1"/>
    <col min="10503" max="10503" width="14.5703125" style="4" bestFit="1" customWidth="1"/>
    <col min="10504" max="10504" width="2.28515625" style="4" customWidth="1"/>
    <col min="10505" max="10505" width="11.7109375" style="4" bestFit="1" customWidth="1"/>
    <col min="10506" max="10506" width="12.5703125" style="4" bestFit="1" customWidth="1"/>
    <col min="10507" max="10507" width="11.140625" style="4" customWidth="1"/>
    <col min="10508" max="10509" width="12.5703125" style="4" bestFit="1" customWidth="1"/>
    <col min="10510" max="10510" width="11.140625" style="4" customWidth="1"/>
    <col min="10511" max="10511" width="15.140625" style="4" bestFit="1" customWidth="1"/>
    <col min="10512" max="10512" width="2.28515625" style="4" customWidth="1"/>
    <col min="10513" max="10752" width="8.85546875" style="4"/>
    <col min="10753" max="10753" width="36.5703125" style="4" bestFit="1" customWidth="1"/>
    <col min="10754" max="10754" width="15.140625" style="4" bestFit="1" customWidth="1"/>
    <col min="10755" max="10755" width="13.140625" style="4" bestFit="1" customWidth="1"/>
    <col min="10756" max="10756" width="12.5703125" style="4" bestFit="1" customWidth="1"/>
    <col min="10757" max="10757" width="21" style="4" bestFit="1" customWidth="1"/>
    <col min="10758" max="10758" width="11.140625" style="4" customWidth="1"/>
    <col min="10759" max="10759" width="14.5703125" style="4" bestFit="1" customWidth="1"/>
    <col min="10760" max="10760" width="2.28515625" style="4" customWidth="1"/>
    <col min="10761" max="10761" width="11.7109375" style="4" bestFit="1" customWidth="1"/>
    <col min="10762" max="10762" width="12.5703125" style="4" bestFit="1" customWidth="1"/>
    <col min="10763" max="10763" width="11.140625" style="4" customWidth="1"/>
    <col min="10764" max="10765" width="12.5703125" style="4" bestFit="1" customWidth="1"/>
    <col min="10766" max="10766" width="11.140625" style="4" customWidth="1"/>
    <col min="10767" max="10767" width="15.140625" style="4" bestFit="1" customWidth="1"/>
    <col min="10768" max="10768" width="2.28515625" style="4" customWidth="1"/>
    <col min="10769" max="11008" width="8.85546875" style="4"/>
    <col min="11009" max="11009" width="36.5703125" style="4" bestFit="1" customWidth="1"/>
    <col min="11010" max="11010" width="15.140625" style="4" bestFit="1" customWidth="1"/>
    <col min="11011" max="11011" width="13.140625" style="4" bestFit="1" customWidth="1"/>
    <col min="11012" max="11012" width="12.5703125" style="4" bestFit="1" customWidth="1"/>
    <col min="11013" max="11013" width="21" style="4" bestFit="1" customWidth="1"/>
    <col min="11014" max="11014" width="11.140625" style="4" customWidth="1"/>
    <col min="11015" max="11015" width="14.5703125" style="4" bestFit="1" customWidth="1"/>
    <col min="11016" max="11016" width="2.28515625" style="4" customWidth="1"/>
    <col min="11017" max="11017" width="11.7109375" style="4" bestFit="1" customWidth="1"/>
    <col min="11018" max="11018" width="12.5703125" style="4" bestFit="1" customWidth="1"/>
    <col min="11019" max="11019" width="11.140625" style="4" customWidth="1"/>
    <col min="11020" max="11021" width="12.5703125" style="4" bestFit="1" customWidth="1"/>
    <col min="11022" max="11022" width="11.140625" style="4" customWidth="1"/>
    <col min="11023" max="11023" width="15.140625" style="4" bestFit="1" customWidth="1"/>
    <col min="11024" max="11024" width="2.28515625" style="4" customWidth="1"/>
    <col min="11025" max="11264" width="8.85546875" style="4"/>
    <col min="11265" max="11265" width="36.5703125" style="4" bestFit="1" customWidth="1"/>
    <col min="11266" max="11266" width="15.140625" style="4" bestFit="1" customWidth="1"/>
    <col min="11267" max="11267" width="13.140625" style="4" bestFit="1" customWidth="1"/>
    <col min="11268" max="11268" width="12.5703125" style="4" bestFit="1" customWidth="1"/>
    <col min="11269" max="11269" width="21" style="4" bestFit="1" customWidth="1"/>
    <col min="11270" max="11270" width="11.140625" style="4" customWidth="1"/>
    <col min="11271" max="11271" width="14.5703125" style="4" bestFit="1" customWidth="1"/>
    <col min="11272" max="11272" width="2.28515625" style="4" customWidth="1"/>
    <col min="11273" max="11273" width="11.7109375" style="4" bestFit="1" customWidth="1"/>
    <col min="11274" max="11274" width="12.5703125" style="4" bestFit="1" customWidth="1"/>
    <col min="11275" max="11275" width="11.140625" style="4" customWidth="1"/>
    <col min="11276" max="11277" width="12.5703125" style="4" bestFit="1" customWidth="1"/>
    <col min="11278" max="11278" width="11.140625" style="4" customWidth="1"/>
    <col min="11279" max="11279" width="15.140625" style="4" bestFit="1" customWidth="1"/>
    <col min="11280" max="11280" width="2.28515625" style="4" customWidth="1"/>
    <col min="11281" max="11520" width="8.85546875" style="4"/>
    <col min="11521" max="11521" width="36.5703125" style="4" bestFit="1" customWidth="1"/>
    <col min="11522" max="11522" width="15.140625" style="4" bestFit="1" customWidth="1"/>
    <col min="11523" max="11523" width="13.140625" style="4" bestFit="1" customWidth="1"/>
    <col min="11524" max="11524" width="12.5703125" style="4" bestFit="1" customWidth="1"/>
    <col min="11525" max="11525" width="21" style="4" bestFit="1" customWidth="1"/>
    <col min="11526" max="11526" width="11.140625" style="4" customWidth="1"/>
    <col min="11527" max="11527" width="14.5703125" style="4" bestFit="1" customWidth="1"/>
    <col min="11528" max="11528" width="2.28515625" style="4" customWidth="1"/>
    <col min="11529" max="11529" width="11.7109375" style="4" bestFit="1" customWidth="1"/>
    <col min="11530" max="11530" width="12.5703125" style="4" bestFit="1" customWidth="1"/>
    <col min="11531" max="11531" width="11.140625" style="4" customWidth="1"/>
    <col min="11532" max="11533" width="12.5703125" style="4" bestFit="1" customWidth="1"/>
    <col min="11534" max="11534" width="11.140625" style="4" customWidth="1"/>
    <col min="11535" max="11535" width="15.140625" style="4" bestFit="1" customWidth="1"/>
    <col min="11536" max="11536" width="2.28515625" style="4" customWidth="1"/>
    <col min="11537" max="11776" width="8.85546875" style="4"/>
    <col min="11777" max="11777" width="36.5703125" style="4" bestFit="1" customWidth="1"/>
    <col min="11778" max="11778" width="15.140625" style="4" bestFit="1" customWidth="1"/>
    <col min="11779" max="11779" width="13.140625" style="4" bestFit="1" customWidth="1"/>
    <col min="11780" max="11780" width="12.5703125" style="4" bestFit="1" customWidth="1"/>
    <col min="11781" max="11781" width="21" style="4" bestFit="1" customWidth="1"/>
    <col min="11782" max="11782" width="11.140625" style="4" customWidth="1"/>
    <col min="11783" max="11783" width="14.5703125" style="4" bestFit="1" customWidth="1"/>
    <col min="11784" max="11784" width="2.28515625" style="4" customWidth="1"/>
    <col min="11785" max="11785" width="11.7109375" style="4" bestFit="1" customWidth="1"/>
    <col min="11786" max="11786" width="12.5703125" style="4" bestFit="1" customWidth="1"/>
    <col min="11787" max="11787" width="11.140625" style="4" customWidth="1"/>
    <col min="11788" max="11789" width="12.5703125" style="4" bestFit="1" customWidth="1"/>
    <col min="11790" max="11790" width="11.140625" style="4" customWidth="1"/>
    <col min="11791" max="11791" width="15.140625" style="4" bestFit="1" customWidth="1"/>
    <col min="11792" max="11792" width="2.28515625" style="4" customWidth="1"/>
    <col min="11793" max="12032" width="8.85546875" style="4"/>
    <col min="12033" max="12033" width="36.5703125" style="4" bestFit="1" customWidth="1"/>
    <col min="12034" max="12034" width="15.140625" style="4" bestFit="1" customWidth="1"/>
    <col min="12035" max="12035" width="13.140625" style="4" bestFit="1" customWidth="1"/>
    <col min="12036" max="12036" width="12.5703125" style="4" bestFit="1" customWidth="1"/>
    <col min="12037" max="12037" width="21" style="4" bestFit="1" customWidth="1"/>
    <col min="12038" max="12038" width="11.140625" style="4" customWidth="1"/>
    <col min="12039" max="12039" width="14.5703125" style="4" bestFit="1" customWidth="1"/>
    <col min="12040" max="12040" width="2.28515625" style="4" customWidth="1"/>
    <col min="12041" max="12041" width="11.7109375" style="4" bestFit="1" customWidth="1"/>
    <col min="12042" max="12042" width="12.5703125" style="4" bestFit="1" customWidth="1"/>
    <col min="12043" max="12043" width="11.140625" style="4" customWidth="1"/>
    <col min="12044" max="12045" width="12.5703125" style="4" bestFit="1" customWidth="1"/>
    <col min="12046" max="12046" width="11.140625" style="4" customWidth="1"/>
    <col min="12047" max="12047" width="15.140625" style="4" bestFit="1" customWidth="1"/>
    <col min="12048" max="12048" width="2.28515625" style="4" customWidth="1"/>
    <col min="12049" max="12288" width="8.85546875" style="4"/>
    <col min="12289" max="12289" width="36.5703125" style="4" bestFit="1" customWidth="1"/>
    <col min="12290" max="12290" width="15.140625" style="4" bestFit="1" customWidth="1"/>
    <col min="12291" max="12291" width="13.140625" style="4" bestFit="1" customWidth="1"/>
    <col min="12292" max="12292" width="12.5703125" style="4" bestFit="1" customWidth="1"/>
    <col min="12293" max="12293" width="21" style="4" bestFit="1" customWidth="1"/>
    <col min="12294" max="12294" width="11.140625" style="4" customWidth="1"/>
    <col min="12295" max="12295" width="14.5703125" style="4" bestFit="1" customWidth="1"/>
    <col min="12296" max="12296" width="2.28515625" style="4" customWidth="1"/>
    <col min="12297" max="12297" width="11.7109375" style="4" bestFit="1" customWidth="1"/>
    <col min="12298" max="12298" width="12.5703125" style="4" bestFit="1" customWidth="1"/>
    <col min="12299" max="12299" width="11.140625" style="4" customWidth="1"/>
    <col min="12300" max="12301" width="12.5703125" style="4" bestFit="1" customWidth="1"/>
    <col min="12302" max="12302" width="11.140625" style="4" customWidth="1"/>
    <col min="12303" max="12303" width="15.140625" style="4" bestFit="1" customWidth="1"/>
    <col min="12304" max="12304" width="2.28515625" style="4" customWidth="1"/>
    <col min="12305" max="12544" width="8.85546875" style="4"/>
    <col min="12545" max="12545" width="36.5703125" style="4" bestFit="1" customWidth="1"/>
    <col min="12546" max="12546" width="15.140625" style="4" bestFit="1" customWidth="1"/>
    <col min="12547" max="12547" width="13.140625" style="4" bestFit="1" customWidth="1"/>
    <col min="12548" max="12548" width="12.5703125" style="4" bestFit="1" customWidth="1"/>
    <col min="12549" max="12549" width="21" style="4" bestFit="1" customWidth="1"/>
    <col min="12550" max="12550" width="11.140625" style="4" customWidth="1"/>
    <col min="12551" max="12551" width="14.5703125" style="4" bestFit="1" customWidth="1"/>
    <col min="12552" max="12552" width="2.28515625" style="4" customWidth="1"/>
    <col min="12553" max="12553" width="11.7109375" style="4" bestFit="1" customWidth="1"/>
    <col min="12554" max="12554" width="12.5703125" style="4" bestFit="1" customWidth="1"/>
    <col min="12555" max="12555" width="11.140625" style="4" customWidth="1"/>
    <col min="12556" max="12557" width="12.5703125" style="4" bestFit="1" customWidth="1"/>
    <col min="12558" max="12558" width="11.140625" style="4" customWidth="1"/>
    <col min="12559" max="12559" width="15.140625" style="4" bestFit="1" customWidth="1"/>
    <col min="12560" max="12560" width="2.28515625" style="4" customWidth="1"/>
    <col min="12561" max="12800" width="8.85546875" style="4"/>
    <col min="12801" max="12801" width="36.5703125" style="4" bestFit="1" customWidth="1"/>
    <col min="12802" max="12802" width="15.140625" style="4" bestFit="1" customWidth="1"/>
    <col min="12803" max="12803" width="13.140625" style="4" bestFit="1" customWidth="1"/>
    <col min="12804" max="12804" width="12.5703125" style="4" bestFit="1" customWidth="1"/>
    <col min="12805" max="12805" width="21" style="4" bestFit="1" customWidth="1"/>
    <col min="12806" max="12806" width="11.140625" style="4" customWidth="1"/>
    <col min="12807" max="12807" width="14.5703125" style="4" bestFit="1" customWidth="1"/>
    <col min="12808" max="12808" width="2.28515625" style="4" customWidth="1"/>
    <col min="12809" max="12809" width="11.7109375" style="4" bestFit="1" customWidth="1"/>
    <col min="12810" max="12810" width="12.5703125" style="4" bestFit="1" customWidth="1"/>
    <col min="12811" max="12811" width="11.140625" style="4" customWidth="1"/>
    <col min="12812" max="12813" width="12.5703125" style="4" bestFit="1" customWidth="1"/>
    <col min="12814" max="12814" width="11.140625" style="4" customWidth="1"/>
    <col min="12815" max="12815" width="15.140625" style="4" bestFit="1" customWidth="1"/>
    <col min="12816" max="12816" width="2.28515625" style="4" customWidth="1"/>
    <col min="12817" max="13056" width="8.85546875" style="4"/>
    <col min="13057" max="13057" width="36.5703125" style="4" bestFit="1" customWidth="1"/>
    <col min="13058" max="13058" width="15.140625" style="4" bestFit="1" customWidth="1"/>
    <col min="13059" max="13059" width="13.140625" style="4" bestFit="1" customWidth="1"/>
    <col min="13060" max="13060" width="12.5703125" style="4" bestFit="1" customWidth="1"/>
    <col min="13061" max="13061" width="21" style="4" bestFit="1" customWidth="1"/>
    <col min="13062" max="13062" width="11.140625" style="4" customWidth="1"/>
    <col min="13063" max="13063" width="14.5703125" style="4" bestFit="1" customWidth="1"/>
    <col min="13064" max="13064" width="2.28515625" style="4" customWidth="1"/>
    <col min="13065" max="13065" width="11.7109375" style="4" bestFit="1" customWidth="1"/>
    <col min="13066" max="13066" width="12.5703125" style="4" bestFit="1" customWidth="1"/>
    <col min="13067" max="13067" width="11.140625" style="4" customWidth="1"/>
    <col min="13068" max="13069" width="12.5703125" style="4" bestFit="1" customWidth="1"/>
    <col min="13070" max="13070" width="11.140625" style="4" customWidth="1"/>
    <col min="13071" max="13071" width="15.140625" style="4" bestFit="1" customWidth="1"/>
    <col min="13072" max="13072" width="2.28515625" style="4" customWidth="1"/>
    <col min="13073" max="13312" width="8.85546875" style="4"/>
    <col min="13313" max="13313" width="36.5703125" style="4" bestFit="1" customWidth="1"/>
    <col min="13314" max="13314" width="15.140625" style="4" bestFit="1" customWidth="1"/>
    <col min="13315" max="13315" width="13.140625" style="4" bestFit="1" customWidth="1"/>
    <col min="13316" max="13316" width="12.5703125" style="4" bestFit="1" customWidth="1"/>
    <col min="13317" max="13317" width="21" style="4" bestFit="1" customWidth="1"/>
    <col min="13318" max="13318" width="11.140625" style="4" customWidth="1"/>
    <col min="13319" max="13319" width="14.5703125" style="4" bestFit="1" customWidth="1"/>
    <col min="13320" max="13320" width="2.28515625" style="4" customWidth="1"/>
    <col min="13321" max="13321" width="11.7109375" style="4" bestFit="1" customWidth="1"/>
    <col min="13322" max="13322" width="12.5703125" style="4" bestFit="1" customWidth="1"/>
    <col min="13323" max="13323" width="11.140625" style="4" customWidth="1"/>
    <col min="13324" max="13325" width="12.5703125" style="4" bestFit="1" customWidth="1"/>
    <col min="13326" max="13326" width="11.140625" style="4" customWidth="1"/>
    <col min="13327" max="13327" width="15.140625" style="4" bestFit="1" customWidth="1"/>
    <col min="13328" max="13328" width="2.28515625" style="4" customWidth="1"/>
    <col min="13329" max="13568" width="8.85546875" style="4"/>
    <col min="13569" max="13569" width="36.5703125" style="4" bestFit="1" customWidth="1"/>
    <col min="13570" max="13570" width="15.140625" style="4" bestFit="1" customWidth="1"/>
    <col min="13571" max="13571" width="13.140625" style="4" bestFit="1" customWidth="1"/>
    <col min="13572" max="13572" width="12.5703125" style="4" bestFit="1" customWidth="1"/>
    <col min="13573" max="13573" width="21" style="4" bestFit="1" customWidth="1"/>
    <col min="13574" max="13574" width="11.140625" style="4" customWidth="1"/>
    <col min="13575" max="13575" width="14.5703125" style="4" bestFit="1" customWidth="1"/>
    <col min="13576" max="13576" width="2.28515625" style="4" customWidth="1"/>
    <col min="13577" max="13577" width="11.7109375" style="4" bestFit="1" customWidth="1"/>
    <col min="13578" max="13578" width="12.5703125" style="4" bestFit="1" customWidth="1"/>
    <col min="13579" max="13579" width="11.140625" style="4" customWidth="1"/>
    <col min="13580" max="13581" width="12.5703125" style="4" bestFit="1" customWidth="1"/>
    <col min="13582" max="13582" width="11.140625" style="4" customWidth="1"/>
    <col min="13583" max="13583" width="15.140625" style="4" bestFit="1" customWidth="1"/>
    <col min="13584" max="13584" width="2.28515625" style="4" customWidth="1"/>
    <col min="13585" max="13824" width="8.85546875" style="4"/>
    <col min="13825" max="13825" width="36.5703125" style="4" bestFit="1" customWidth="1"/>
    <col min="13826" max="13826" width="15.140625" style="4" bestFit="1" customWidth="1"/>
    <col min="13827" max="13827" width="13.140625" style="4" bestFit="1" customWidth="1"/>
    <col min="13828" max="13828" width="12.5703125" style="4" bestFit="1" customWidth="1"/>
    <col min="13829" max="13829" width="21" style="4" bestFit="1" customWidth="1"/>
    <col min="13830" max="13830" width="11.140625" style="4" customWidth="1"/>
    <col min="13831" max="13831" width="14.5703125" style="4" bestFit="1" customWidth="1"/>
    <col min="13832" max="13832" width="2.28515625" style="4" customWidth="1"/>
    <col min="13833" max="13833" width="11.7109375" style="4" bestFit="1" customWidth="1"/>
    <col min="13834" max="13834" width="12.5703125" style="4" bestFit="1" customWidth="1"/>
    <col min="13835" max="13835" width="11.140625" style="4" customWidth="1"/>
    <col min="13836" max="13837" width="12.5703125" style="4" bestFit="1" customWidth="1"/>
    <col min="13838" max="13838" width="11.140625" style="4" customWidth="1"/>
    <col min="13839" max="13839" width="15.140625" style="4" bestFit="1" customWidth="1"/>
    <col min="13840" max="13840" width="2.28515625" style="4" customWidth="1"/>
    <col min="13841" max="14080" width="8.85546875" style="4"/>
    <col min="14081" max="14081" width="36.5703125" style="4" bestFit="1" customWidth="1"/>
    <col min="14082" max="14082" width="15.140625" style="4" bestFit="1" customWidth="1"/>
    <col min="14083" max="14083" width="13.140625" style="4" bestFit="1" customWidth="1"/>
    <col min="14084" max="14084" width="12.5703125" style="4" bestFit="1" customWidth="1"/>
    <col min="14085" max="14085" width="21" style="4" bestFit="1" customWidth="1"/>
    <col min="14086" max="14086" width="11.140625" style="4" customWidth="1"/>
    <col min="14087" max="14087" width="14.5703125" style="4" bestFit="1" customWidth="1"/>
    <col min="14088" max="14088" width="2.28515625" style="4" customWidth="1"/>
    <col min="14089" max="14089" width="11.7109375" style="4" bestFit="1" customWidth="1"/>
    <col min="14090" max="14090" width="12.5703125" style="4" bestFit="1" customWidth="1"/>
    <col min="14091" max="14091" width="11.140625" style="4" customWidth="1"/>
    <col min="14092" max="14093" width="12.5703125" style="4" bestFit="1" customWidth="1"/>
    <col min="14094" max="14094" width="11.140625" style="4" customWidth="1"/>
    <col min="14095" max="14095" width="15.140625" style="4" bestFit="1" customWidth="1"/>
    <col min="14096" max="14096" width="2.28515625" style="4" customWidth="1"/>
    <col min="14097" max="14336" width="8.85546875" style="4"/>
    <col min="14337" max="14337" width="36.5703125" style="4" bestFit="1" customWidth="1"/>
    <col min="14338" max="14338" width="15.140625" style="4" bestFit="1" customWidth="1"/>
    <col min="14339" max="14339" width="13.140625" style="4" bestFit="1" customWidth="1"/>
    <col min="14340" max="14340" width="12.5703125" style="4" bestFit="1" customWidth="1"/>
    <col min="14341" max="14341" width="21" style="4" bestFit="1" customWidth="1"/>
    <col min="14342" max="14342" width="11.140625" style="4" customWidth="1"/>
    <col min="14343" max="14343" width="14.5703125" style="4" bestFit="1" customWidth="1"/>
    <col min="14344" max="14344" width="2.28515625" style="4" customWidth="1"/>
    <col min="14345" max="14345" width="11.7109375" style="4" bestFit="1" customWidth="1"/>
    <col min="14346" max="14346" width="12.5703125" style="4" bestFit="1" customWidth="1"/>
    <col min="14347" max="14347" width="11.140625" style="4" customWidth="1"/>
    <col min="14348" max="14349" width="12.5703125" style="4" bestFit="1" customWidth="1"/>
    <col min="14350" max="14350" width="11.140625" style="4" customWidth="1"/>
    <col min="14351" max="14351" width="15.140625" style="4" bestFit="1" customWidth="1"/>
    <col min="14352" max="14352" width="2.28515625" style="4" customWidth="1"/>
    <col min="14353" max="14592" width="8.85546875" style="4"/>
    <col min="14593" max="14593" width="36.5703125" style="4" bestFit="1" customWidth="1"/>
    <col min="14594" max="14594" width="15.140625" style="4" bestFit="1" customWidth="1"/>
    <col min="14595" max="14595" width="13.140625" style="4" bestFit="1" customWidth="1"/>
    <col min="14596" max="14596" width="12.5703125" style="4" bestFit="1" customWidth="1"/>
    <col min="14597" max="14597" width="21" style="4" bestFit="1" customWidth="1"/>
    <col min="14598" max="14598" width="11.140625" style="4" customWidth="1"/>
    <col min="14599" max="14599" width="14.5703125" style="4" bestFit="1" customWidth="1"/>
    <col min="14600" max="14600" width="2.28515625" style="4" customWidth="1"/>
    <col min="14601" max="14601" width="11.7109375" style="4" bestFit="1" customWidth="1"/>
    <col min="14602" max="14602" width="12.5703125" style="4" bestFit="1" customWidth="1"/>
    <col min="14603" max="14603" width="11.140625" style="4" customWidth="1"/>
    <col min="14604" max="14605" width="12.5703125" style="4" bestFit="1" customWidth="1"/>
    <col min="14606" max="14606" width="11.140625" style="4" customWidth="1"/>
    <col min="14607" max="14607" width="15.140625" style="4" bestFit="1" customWidth="1"/>
    <col min="14608" max="14608" width="2.28515625" style="4" customWidth="1"/>
    <col min="14609" max="14848" width="8.85546875" style="4"/>
    <col min="14849" max="14849" width="36.5703125" style="4" bestFit="1" customWidth="1"/>
    <col min="14850" max="14850" width="15.140625" style="4" bestFit="1" customWidth="1"/>
    <col min="14851" max="14851" width="13.140625" style="4" bestFit="1" customWidth="1"/>
    <col min="14852" max="14852" width="12.5703125" style="4" bestFit="1" customWidth="1"/>
    <col min="14853" max="14853" width="21" style="4" bestFit="1" customWidth="1"/>
    <col min="14854" max="14854" width="11.140625" style="4" customWidth="1"/>
    <col min="14855" max="14855" width="14.5703125" style="4" bestFit="1" customWidth="1"/>
    <col min="14856" max="14856" width="2.28515625" style="4" customWidth="1"/>
    <col min="14857" max="14857" width="11.7109375" style="4" bestFit="1" customWidth="1"/>
    <col min="14858" max="14858" width="12.5703125" style="4" bestFit="1" customWidth="1"/>
    <col min="14859" max="14859" width="11.140625" style="4" customWidth="1"/>
    <col min="14860" max="14861" width="12.5703125" style="4" bestFit="1" customWidth="1"/>
    <col min="14862" max="14862" width="11.140625" style="4" customWidth="1"/>
    <col min="14863" max="14863" width="15.140625" style="4" bestFit="1" customWidth="1"/>
    <col min="14864" max="14864" width="2.28515625" style="4" customWidth="1"/>
    <col min="14865" max="15104" width="8.85546875" style="4"/>
    <col min="15105" max="15105" width="36.5703125" style="4" bestFit="1" customWidth="1"/>
    <col min="15106" max="15106" width="15.140625" style="4" bestFit="1" customWidth="1"/>
    <col min="15107" max="15107" width="13.140625" style="4" bestFit="1" customWidth="1"/>
    <col min="15108" max="15108" width="12.5703125" style="4" bestFit="1" customWidth="1"/>
    <col min="15109" max="15109" width="21" style="4" bestFit="1" customWidth="1"/>
    <col min="15110" max="15110" width="11.140625" style="4" customWidth="1"/>
    <col min="15111" max="15111" width="14.5703125" style="4" bestFit="1" customWidth="1"/>
    <col min="15112" max="15112" width="2.28515625" style="4" customWidth="1"/>
    <col min="15113" max="15113" width="11.7109375" style="4" bestFit="1" customWidth="1"/>
    <col min="15114" max="15114" width="12.5703125" style="4" bestFit="1" customWidth="1"/>
    <col min="15115" max="15115" width="11.140625" style="4" customWidth="1"/>
    <col min="15116" max="15117" width="12.5703125" style="4" bestFit="1" customWidth="1"/>
    <col min="15118" max="15118" width="11.140625" style="4" customWidth="1"/>
    <col min="15119" max="15119" width="15.140625" style="4" bestFit="1" customWidth="1"/>
    <col min="15120" max="15120" width="2.28515625" style="4" customWidth="1"/>
    <col min="15121" max="15360" width="8.85546875" style="4"/>
    <col min="15361" max="15361" width="36.5703125" style="4" bestFit="1" customWidth="1"/>
    <col min="15362" max="15362" width="15.140625" style="4" bestFit="1" customWidth="1"/>
    <col min="15363" max="15363" width="13.140625" style="4" bestFit="1" customWidth="1"/>
    <col min="15364" max="15364" width="12.5703125" style="4" bestFit="1" customWidth="1"/>
    <col min="15365" max="15365" width="21" style="4" bestFit="1" customWidth="1"/>
    <col min="15366" max="15366" width="11.140625" style="4" customWidth="1"/>
    <col min="15367" max="15367" width="14.5703125" style="4" bestFit="1" customWidth="1"/>
    <col min="15368" max="15368" width="2.28515625" style="4" customWidth="1"/>
    <col min="15369" max="15369" width="11.7109375" style="4" bestFit="1" customWidth="1"/>
    <col min="15370" max="15370" width="12.5703125" style="4" bestFit="1" customWidth="1"/>
    <col min="15371" max="15371" width="11.140625" style="4" customWidth="1"/>
    <col min="15372" max="15373" width="12.5703125" style="4" bestFit="1" customWidth="1"/>
    <col min="15374" max="15374" width="11.140625" style="4" customWidth="1"/>
    <col min="15375" max="15375" width="15.140625" style="4" bestFit="1" customWidth="1"/>
    <col min="15376" max="15376" width="2.28515625" style="4" customWidth="1"/>
    <col min="15377" max="15616" width="8.85546875" style="4"/>
    <col min="15617" max="15617" width="36.5703125" style="4" bestFit="1" customWidth="1"/>
    <col min="15618" max="15618" width="15.140625" style="4" bestFit="1" customWidth="1"/>
    <col min="15619" max="15619" width="13.140625" style="4" bestFit="1" customWidth="1"/>
    <col min="15620" max="15620" width="12.5703125" style="4" bestFit="1" customWidth="1"/>
    <col min="15621" max="15621" width="21" style="4" bestFit="1" customWidth="1"/>
    <col min="15622" max="15622" width="11.140625" style="4" customWidth="1"/>
    <col min="15623" max="15623" width="14.5703125" style="4" bestFit="1" customWidth="1"/>
    <col min="15624" max="15624" width="2.28515625" style="4" customWidth="1"/>
    <col min="15625" max="15625" width="11.7109375" style="4" bestFit="1" customWidth="1"/>
    <col min="15626" max="15626" width="12.5703125" style="4" bestFit="1" customWidth="1"/>
    <col min="15627" max="15627" width="11.140625" style="4" customWidth="1"/>
    <col min="15628" max="15629" width="12.5703125" style="4" bestFit="1" customWidth="1"/>
    <col min="15630" max="15630" width="11.140625" style="4" customWidth="1"/>
    <col min="15631" max="15631" width="15.140625" style="4" bestFit="1" customWidth="1"/>
    <col min="15632" max="15632" width="2.28515625" style="4" customWidth="1"/>
    <col min="15633" max="15872" width="8.85546875" style="4"/>
    <col min="15873" max="15873" width="36.5703125" style="4" bestFit="1" customWidth="1"/>
    <col min="15874" max="15874" width="15.140625" style="4" bestFit="1" customWidth="1"/>
    <col min="15875" max="15875" width="13.140625" style="4" bestFit="1" customWidth="1"/>
    <col min="15876" max="15876" width="12.5703125" style="4" bestFit="1" customWidth="1"/>
    <col min="15877" max="15877" width="21" style="4" bestFit="1" customWidth="1"/>
    <col min="15878" max="15878" width="11.140625" style="4" customWidth="1"/>
    <col min="15879" max="15879" width="14.5703125" style="4" bestFit="1" customWidth="1"/>
    <col min="15880" max="15880" width="2.28515625" style="4" customWidth="1"/>
    <col min="15881" max="15881" width="11.7109375" style="4" bestFit="1" customWidth="1"/>
    <col min="15882" max="15882" width="12.5703125" style="4" bestFit="1" customWidth="1"/>
    <col min="15883" max="15883" width="11.140625" style="4" customWidth="1"/>
    <col min="15884" max="15885" width="12.5703125" style="4" bestFit="1" customWidth="1"/>
    <col min="15886" max="15886" width="11.140625" style="4" customWidth="1"/>
    <col min="15887" max="15887" width="15.140625" style="4" bestFit="1" customWidth="1"/>
    <col min="15888" max="15888" width="2.28515625" style="4" customWidth="1"/>
    <col min="15889" max="16128" width="8.85546875" style="4"/>
    <col min="16129" max="16129" width="36.5703125" style="4" bestFit="1" customWidth="1"/>
    <col min="16130" max="16130" width="15.140625" style="4" bestFit="1" customWidth="1"/>
    <col min="16131" max="16131" width="13.140625" style="4" bestFit="1" customWidth="1"/>
    <col min="16132" max="16132" width="12.5703125" style="4" bestFit="1" customWidth="1"/>
    <col min="16133" max="16133" width="21" style="4" bestFit="1" customWidth="1"/>
    <col min="16134" max="16134" width="11.140625" style="4" customWidth="1"/>
    <col min="16135" max="16135" width="14.5703125" style="4" bestFit="1" customWidth="1"/>
    <col min="16136" max="16136" width="2.28515625" style="4" customWidth="1"/>
    <col min="16137" max="16137" width="11.7109375" style="4" bestFit="1" customWidth="1"/>
    <col min="16138" max="16138" width="12.5703125" style="4" bestFit="1" customWidth="1"/>
    <col min="16139" max="16139" width="11.140625" style="4" customWidth="1"/>
    <col min="16140" max="16141" width="12.5703125" style="4" bestFit="1" customWidth="1"/>
    <col min="16142" max="16142" width="11.140625" style="4" customWidth="1"/>
    <col min="16143" max="16143" width="15.140625" style="4" bestFit="1" customWidth="1"/>
    <col min="16144" max="16144" width="2.28515625" style="4" customWidth="1"/>
    <col min="16145" max="16384" width="8.85546875" style="4"/>
  </cols>
  <sheetData>
    <row r="1" spans="1:2" x14ac:dyDescent="0.2">
      <c r="A1" s="3" t="s">
        <v>44</v>
      </c>
    </row>
    <row r="2" spans="1:2" ht="13.5" thickBot="1" x14ac:dyDescent="0.25">
      <c r="A2" s="3"/>
    </row>
    <row r="3" spans="1:2" ht="13.5" thickTop="1" x14ac:dyDescent="0.2">
      <c r="A3" s="5" t="s">
        <v>4</v>
      </c>
      <c r="B3" s="6"/>
    </row>
    <row r="4" spans="1:2" x14ac:dyDescent="0.2">
      <c r="A4" s="7" t="s">
        <v>5</v>
      </c>
      <c r="B4" s="8"/>
    </row>
    <row r="5" spans="1:2" x14ac:dyDescent="0.2">
      <c r="A5" s="9" t="s">
        <v>6</v>
      </c>
      <c r="B5" s="78">
        <v>1250000</v>
      </c>
    </row>
    <row r="6" spans="1:2" x14ac:dyDescent="0.2">
      <c r="A6" s="9" t="s">
        <v>7</v>
      </c>
      <c r="B6" s="78">
        <v>500000</v>
      </c>
    </row>
    <row r="7" spans="1:2" x14ac:dyDescent="0.2">
      <c r="A7" s="10" t="s">
        <v>8</v>
      </c>
      <c r="B7" s="77">
        <v>50000</v>
      </c>
    </row>
    <row r="8" spans="1:2" x14ac:dyDescent="0.2">
      <c r="A8" s="10" t="s">
        <v>9</v>
      </c>
      <c r="B8" s="77">
        <v>250000</v>
      </c>
    </row>
    <row r="9" spans="1:2" x14ac:dyDescent="0.2">
      <c r="A9" s="10" t="s">
        <v>10</v>
      </c>
      <c r="B9" s="77">
        <v>0</v>
      </c>
    </row>
    <row r="10" spans="1:2" x14ac:dyDescent="0.2">
      <c r="A10" s="10" t="s">
        <v>11</v>
      </c>
      <c r="B10" s="77">
        <v>0</v>
      </c>
    </row>
    <row r="11" spans="1:2" x14ac:dyDescent="0.2">
      <c r="A11" s="11" t="s">
        <v>12</v>
      </c>
      <c r="B11" s="12"/>
    </row>
    <row r="12" spans="1:2" x14ac:dyDescent="0.2">
      <c r="A12" s="10" t="s">
        <v>13</v>
      </c>
      <c r="B12" s="13"/>
    </row>
    <row r="13" spans="1:2" x14ac:dyDescent="0.2">
      <c r="A13" s="10" t="s">
        <v>14</v>
      </c>
      <c r="B13" s="14"/>
    </row>
    <row r="14" spans="1:2" x14ac:dyDescent="0.2">
      <c r="A14" s="11" t="s">
        <v>15</v>
      </c>
      <c r="B14" s="15"/>
    </row>
    <row r="15" spans="1:2" x14ac:dyDescent="0.2">
      <c r="A15" s="10" t="s">
        <v>16</v>
      </c>
      <c r="B15" s="13" t="s">
        <v>43</v>
      </c>
    </row>
    <row r="16" spans="1:2" x14ac:dyDescent="0.2">
      <c r="A16" s="10" t="s">
        <v>17</v>
      </c>
      <c r="B16" s="16">
        <v>0.2</v>
      </c>
    </row>
    <row r="17" spans="1:16" x14ac:dyDescent="0.2">
      <c r="A17" s="11" t="s">
        <v>18</v>
      </c>
      <c r="B17" s="17">
        <v>0</v>
      </c>
    </row>
    <row r="18" spans="1:16" x14ac:dyDescent="0.2">
      <c r="A18" s="11" t="s">
        <v>19</v>
      </c>
      <c r="B18" s="14">
        <v>2500000</v>
      </c>
    </row>
    <row r="19" spans="1:16" x14ac:dyDescent="0.2">
      <c r="A19" s="11" t="s">
        <v>20</v>
      </c>
      <c r="B19" s="18">
        <v>0.25</v>
      </c>
      <c r="D19" s="172"/>
    </row>
    <row r="20" spans="1:16" x14ac:dyDescent="0.2">
      <c r="A20" s="19" t="s">
        <v>21</v>
      </c>
      <c r="B20" s="160">
        <f>B23-B18</f>
        <v>7500000</v>
      </c>
      <c r="D20" s="4" t="s">
        <v>102</v>
      </c>
    </row>
    <row r="21" spans="1:16" x14ac:dyDescent="0.2">
      <c r="A21" s="19" t="s">
        <v>22</v>
      </c>
      <c r="B21" s="20">
        <f>B20/SUM(B5:B10,I46)</f>
        <v>2.6829268292682928</v>
      </c>
      <c r="D21" s="163">
        <f>B21*SUM(B5:B10)</f>
        <v>5500000</v>
      </c>
      <c r="E21" s="171">
        <f>D21/D23</f>
        <v>0.73333333333333328</v>
      </c>
    </row>
    <row r="22" spans="1:16" x14ac:dyDescent="0.2">
      <c r="A22" s="21" t="s">
        <v>23</v>
      </c>
      <c r="B22" s="20">
        <f>B18/L40</f>
        <v>2.6829268292682928</v>
      </c>
      <c r="D22" s="163">
        <f>B21*I46</f>
        <v>2000000.0000000002</v>
      </c>
      <c r="E22" s="171">
        <f>D22/D23</f>
        <v>0.26666666666666672</v>
      </c>
    </row>
    <row r="23" spans="1:16" ht="13.5" thickBot="1" x14ac:dyDescent="0.25">
      <c r="A23" s="22" t="s">
        <v>2</v>
      </c>
      <c r="B23" s="23">
        <f>B18/B19</f>
        <v>10000000</v>
      </c>
      <c r="D23" s="163">
        <f>SUM(D21:D22)</f>
        <v>7500000</v>
      </c>
    </row>
    <row r="24" spans="1:16" ht="13.5" thickTop="1" x14ac:dyDescent="0.2">
      <c r="A24" s="3"/>
      <c r="D24" s="163">
        <f>M40*B22</f>
        <v>2500000</v>
      </c>
    </row>
    <row r="25" spans="1:16" ht="13.5" thickBot="1" x14ac:dyDescent="0.25">
      <c r="A25" s="3"/>
      <c r="D25" s="163">
        <f>SUM(D23:D24)</f>
        <v>10000000</v>
      </c>
      <c r="E25" s="173">
        <f>B23/M49</f>
        <v>2.6829268292682928</v>
      </c>
    </row>
    <row r="26" spans="1:16" ht="13.5" thickTop="1" x14ac:dyDescent="0.2">
      <c r="A26" s="24" t="s">
        <v>24</v>
      </c>
      <c r="B26" s="25"/>
      <c r="C26" s="26"/>
      <c r="D26" s="26"/>
      <c r="E26" s="26"/>
      <c r="F26" s="26"/>
      <c r="G26" s="27"/>
      <c r="H26" s="26"/>
      <c r="I26" s="26"/>
      <c r="J26" s="26"/>
      <c r="K26" s="26"/>
      <c r="L26" s="26"/>
      <c r="M26" s="26"/>
      <c r="N26" s="26"/>
      <c r="O26" s="28"/>
      <c r="P26" s="29"/>
    </row>
    <row r="27" spans="1:16" x14ac:dyDescent="0.2">
      <c r="A27" s="30"/>
      <c r="B27" s="31"/>
      <c r="C27" s="199" t="s">
        <v>25</v>
      </c>
      <c r="D27" s="199"/>
      <c r="E27" s="199"/>
      <c r="F27" s="199"/>
      <c r="G27" s="200"/>
      <c r="H27" s="32"/>
      <c r="I27" s="201" t="s">
        <v>26</v>
      </c>
      <c r="J27" s="199"/>
      <c r="K27" s="199"/>
      <c r="L27" s="199"/>
      <c r="M27" s="199"/>
      <c r="N27" s="199"/>
      <c r="O27" s="200"/>
      <c r="P27" s="33"/>
    </row>
    <row r="28" spans="1:16" x14ac:dyDescent="0.2">
      <c r="A28" s="30"/>
      <c r="B28" s="31"/>
      <c r="C28" s="202"/>
      <c r="D28" s="202"/>
      <c r="E28" s="202"/>
      <c r="F28" s="202"/>
      <c r="G28" s="203"/>
      <c r="H28" s="32"/>
      <c r="I28" s="204" t="str">
        <f xml:space="preserve"> ROUND(B19*100,1) &amp; "%" &amp; " for " &amp;"$" &amp; B18</f>
        <v>25% for $2500000</v>
      </c>
      <c r="J28" s="205"/>
      <c r="K28" s="205"/>
      <c r="L28" s="205"/>
      <c r="M28" s="205"/>
      <c r="N28" s="205"/>
      <c r="O28" s="206"/>
      <c r="P28" s="33"/>
    </row>
    <row r="29" spans="1:16" x14ac:dyDescent="0.2">
      <c r="A29" s="30"/>
      <c r="B29" s="31"/>
      <c r="C29" s="34" t="s">
        <v>27</v>
      </c>
      <c r="D29" s="34" t="s">
        <v>28</v>
      </c>
      <c r="E29" s="34" t="s">
        <v>3</v>
      </c>
      <c r="F29" s="34" t="s">
        <v>0</v>
      </c>
      <c r="G29" s="35" t="s">
        <v>29</v>
      </c>
      <c r="H29" s="32"/>
      <c r="I29" s="36" t="s">
        <v>27</v>
      </c>
      <c r="J29" s="34" t="s">
        <v>30</v>
      </c>
      <c r="K29" s="34" t="s">
        <v>31</v>
      </c>
      <c r="L29" s="34" t="s">
        <v>32</v>
      </c>
      <c r="M29" s="34" t="s">
        <v>3</v>
      </c>
      <c r="N29" s="34" t="s">
        <v>0</v>
      </c>
      <c r="O29" s="35" t="s">
        <v>29</v>
      </c>
      <c r="P29" s="33"/>
    </row>
    <row r="30" spans="1:16" x14ac:dyDescent="0.2">
      <c r="A30" s="37"/>
      <c r="B30" s="38"/>
      <c r="C30" s="39" t="s">
        <v>33</v>
      </c>
      <c r="D30" s="39" t="s">
        <v>33</v>
      </c>
      <c r="E30" s="39" t="s">
        <v>33</v>
      </c>
      <c r="F30" s="39" t="s">
        <v>34</v>
      </c>
      <c r="G30" s="40" t="s">
        <v>35</v>
      </c>
      <c r="H30" s="41"/>
      <c r="I30" s="42" t="s">
        <v>33</v>
      </c>
      <c r="J30" s="39" t="s">
        <v>28</v>
      </c>
      <c r="K30" s="39" t="s">
        <v>28</v>
      </c>
      <c r="L30" s="39" t="s">
        <v>33</v>
      </c>
      <c r="M30" s="39" t="s">
        <v>33</v>
      </c>
      <c r="N30" s="39" t="s">
        <v>34</v>
      </c>
      <c r="O30" s="40" t="s">
        <v>35</v>
      </c>
      <c r="P30" s="43"/>
    </row>
    <row r="31" spans="1:16" x14ac:dyDescent="0.2">
      <c r="A31" s="44" t="s">
        <v>36</v>
      </c>
      <c r="B31" s="45"/>
      <c r="C31" s="46"/>
      <c r="D31" s="46"/>
      <c r="E31" s="46"/>
      <c r="F31" s="46"/>
      <c r="G31" s="47"/>
      <c r="H31" s="48"/>
      <c r="I31" s="46"/>
      <c r="J31" s="46"/>
      <c r="K31" s="46"/>
      <c r="L31" s="46"/>
      <c r="M31" s="46"/>
      <c r="N31" s="46"/>
      <c r="O31" s="47"/>
      <c r="P31" s="49"/>
    </row>
    <row r="32" spans="1:16" x14ac:dyDescent="0.2">
      <c r="A32" s="10" t="s">
        <v>6</v>
      </c>
      <c r="B32" s="50"/>
      <c r="C32" s="51">
        <v>0</v>
      </c>
      <c r="D32" s="52">
        <f>B5</f>
        <v>1250000</v>
      </c>
      <c r="E32" s="52">
        <f>SUM(C32:D32)</f>
        <v>1250000</v>
      </c>
      <c r="F32" s="53">
        <f>$E32/$E$49</f>
        <v>0.6097560975609756</v>
      </c>
      <c r="G32" s="54">
        <f>$F32*$B$20</f>
        <v>4573170.7317073168</v>
      </c>
      <c r="H32" s="55"/>
      <c r="I32" s="52">
        <f>C32</f>
        <v>0</v>
      </c>
      <c r="J32" s="52">
        <f>D32</f>
        <v>1250000</v>
      </c>
      <c r="K32" s="51">
        <v>0</v>
      </c>
      <c r="L32" s="51">
        <f>B17</f>
        <v>0</v>
      </c>
      <c r="M32" s="52">
        <f>SUM(I32:L32)</f>
        <v>1250000</v>
      </c>
      <c r="N32" s="53">
        <f>M32/$M$49</f>
        <v>0.33536585365853661</v>
      </c>
      <c r="O32" s="54">
        <f>N32*$B$23</f>
        <v>3353658.5365853659</v>
      </c>
      <c r="P32" s="56"/>
    </row>
    <row r="33" spans="1:16" x14ac:dyDescent="0.2">
      <c r="A33" s="57"/>
      <c r="B33" s="47"/>
      <c r="C33" s="51"/>
      <c r="D33" s="52"/>
      <c r="E33" s="52"/>
      <c r="F33" s="53"/>
      <c r="G33" s="58"/>
      <c r="H33" s="55"/>
      <c r="I33" s="52"/>
      <c r="J33" s="52"/>
      <c r="K33" s="51"/>
      <c r="L33" s="51"/>
      <c r="M33" s="52"/>
      <c r="N33" s="53"/>
      <c r="O33" s="54"/>
      <c r="P33" s="56"/>
    </row>
    <row r="34" spans="1:16" x14ac:dyDescent="0.2">
      <c r="A34" s="59" t="s">
        <v>37</v>
      </c>
      <c r="B34" s="60"/>
      <c r="C34" s="51"/>
      <c r="D34" s="52"/>
      <c r="E34" s="52"/>
      <c r="F34" s="53"/>
      <c r="G34" s="58"/>
      <c r="H34" s="55"/>
      <c r="I34" s="52"/>
      <c r="J34" s="52"/>
      <c r="K34" s="51"/>
      <c r="L34" s="51"/>
      <c r="M34" s="52"/>
      <c r="N34" s="53"/>
      <c r="O34" s="54"/>
      <c r="P34" s="56"/>
    </row>
    <row r="35" spans="1:16" x14ac:dyDescent="0.2">
      <c r="A35" s="10" t="s">
        <v>7</v>
      </c>
      <c r="B35" s="50"/>
      <c r="C35" s="51">
        <v>0</v>
      </c>
      <c r="D35" s="52">
        <f>B6</f>
        <v>500000</v>
      </c>
      <c r="E35" s="52">
        <f>SUM(C35:D35)</f>
        <v>500000</v>
      </c>
      <c r="F35" s="53">
        <f>$E35/$E$49</f>
        <v>0.24390243902439024</v>
      </c>
      <c r="G35" s="54">
        <f>$F35*$B$20</f>
        <v>1829268.2926829269</v>
      </c>
      <c r="H35" s="55"/>
      <c r="I35" s="52">
        <f t="shared" ref="I35:J37" si="0">C35</f>
        <v>0</v>
      </c>
      <c r="J35" s="52">
        <f t="shared" si="0"/>
        <v>500000</v>
      </c>
      <c r="K35" s="51">
        <v>0</v>
      </c>
      <c r="L35" s="51">
        <v>0</v>
      </c>
      <c r="M35" s="52">
        <f>SUM(I35:L35)</f>
        <v>500000</v>
      </c>
      <c r="N35" s="53">
        <f>M35/$M$49</f>
        <v>0.13414634146341464</v>
      </c>
      <c r="O35" s="54">
        <f>N35*$B$23</f>
        <v>1341463.4146341465</v>
      </c>
      <c r="P35" s="56"/>
    </row>
    <row r="36" spans="1:16" x14ac:dyDescent="0.2">
      <c r="A36" s="10" t="s">
        <v>8</v>
      </c>
      <c r="B36" s="50"/>
      <c r="C36" s="51">
        <v>0</v>
      </c>
      <c r="D36" s="52">
        <f>B7</f>
        <v>50000</v>
      </c>
      <c r="E36" s="52">
        <f>SUM(C36:D36)</f>
        <v>50000</v>
      </c>
      <c r="F36" s="53">
        <f>$E36/$E$49</f>
        <v>2.4390243902439025E-2</v>
      </c>
      <c r="G36" s="54">
        <f>$F36*$B$20</f>
        <v>182926.8292682927</v>
      </c>
      <c r="H36" s="55"/>
      <c r="I36" s="52">
        <f t="shared" si="0"/>
        <v>0</v>
      </c>
      <c r="J36" s="52">
        <f t="shared" si="0"/>
        <v>50000</v>
      </c>
      <c r="K36" s="51">
        <v>0</v>
      </c>
      <c r="L36" s="51">
        <v>0</v>
      </c>
      <c r="M36" s="52">
        <f>SUM(I36:L36)</f>
        <v>50000</v>
      </c>
      <c r="N36" s="53">
        <f>M36/$M$49</f>
        <v>1.3414634146341465E-2</v>
      </c>
      <c r="O36" s="54">
        <f>N36*$B$23</f>
        <v>134146.34146341466</v>
      </c>
      <c r="P36" s="56"/>
    </row>
    <row r="37" spans="1:16" x14ac:dyDescent="0.2">
      <c r="A37" s="10" t="s">
        <v>9</v>
      </c>
      <c r="B37" s="50"/>
      <c r="C37" s="51">
        <v>0</v>
      </c>
      <c r="D37" s="52">
        <f>B8</f>
        <v>250000</v>
      </c>
      <c r="E37" s="52">
        <f>SUM(C37:D37)</f>
        <v>250000</v>
      </c>
      <c r="F37" s="53">
        <f>$E37/$E$49</f>
        <v>0.12195121951219512</v>
      </c>
      <c r="G37" s="54">
        <f>$F37*$B$20</f>
        <v>914634.14634146343</v>
      </c>
      <c r="H37" s="55"/>
      <c r="I37" s="52">
        <f t="shared" si="0"/>
        <v>0</v>
      </c>
      <c r="J37" s="52">
        <f t="shared" si="0"/>
        <v>250000</v>
      </c>
      <c r="K37" s="51">
        <v>0</v>
      </c>
      <c r="L37" s="51">
        <v>0</v>
      </c>
      <c r="M37" s="52">
        <f>SUM(I37:L37)</f>
        <v>250000</v>
      </c>
      <c r="N37" s="53">
        <f>M37/$M$49</f>
        <v>6.7073170731707321E-2</v>
      </c>
      <c r="O37" s="54">
        <f>N37*$B$23</f>
        <v>670731.70731707325</v>
      </c>
      <c r="P37" s="56"/>
    </row>
    <row r="38" spans="1:16" x14ac:dyDescent="0.2">
      <c r="A38" s="10"/>
      <c r="B38" s="50"/>
      <c r="C38" s="51"/>
      <c r="D38" s="52"/>
      <c r="E38" s="52"/>
      <c r="F38" s="53"/>
      <c r="G38" s="54"/>
      <c r="H38" s="55"/>
      <c r="I38" s="52"/>
      <c r="J38" s="52"/>
      <c r="K38" s="51"/>
      <c r="L38" s="51"/>
      <c r="M38" s="52"/>
      <c r="N38" s="53"/>
      <c r="O38" s="54"/>
      <c r="P38" s="56"/>
    </row>
    <row r="39" spans="1:16" x14ac:dyDescent="0.2">
      <c r="A39" s="59" t="s">
        <v>38</v>
      </c>
      <c r="B39" s="50"/>
      <c r="C39" s="51"/>
      <c r="D39" s="52"/>
      <c r="E39" s="52"/>
      <c r="F39" s="53"/>
      <c r="G39" s="54"/>
      <c r="H39" s="55"/>
      <c r="I39" s="52"/>
      <c r="J39" s="52"/>
      <c r="K39" s="51"/>
      <c r="L39" s="51"/>
      <c r="M39" s="52"/>
      <c r="N39" s="53"/>
      <c r="O39" s="54"/>
      <c r="P39" s="56"/>
    </row>
    <row r="40" spans="1:16" x14ac:dyDescent="0.2">
      <c r="A40" s="10" t="s">
        <v>10</v>
      </c>
      <c r="B40" s="50"/>
      <c r="C40" s="51">
        <v>0</v>
      </c>
      <c r="D40" s="52">
        <f>B9</f>
        <v>0</v>
      </c>
      <c r="E40" s="52">
        <f>SUM(C40:D40)</f>
        <v>0</v>
      </c>
      <c r="F40" s="53">
        <f>$E40/$E$49</f>
        <v>0</v>
      </c>
      <c r="G40" s="54">
        <f>$F40*$B$20</f>
        <v>0</v>
      </c>
      <c r="H40" s="55"/>
      <c r="I40" s="52">
        <f>C40</f>
        <v>0</v>
      </c>
      <c r="J40" s="52">
        <f>D40</f>
        <v>0</v>
      </c>
      <c r="K40" s="51">
        <v>0</v>
      </c>
      <c r="L40" s="52">
        <f>IF(OR(B15="Yes",B15="Y"),(B19/(1-B19-B16))*E49,(B19/(1-B19))*E49)</f>
        <v>931818.18181818177</v>
      </c>
      <c r="M40" s="52">
        <f>SUM(I40:L40)</f>
        <v>931818.18181818177</v>
      </c>
      <c r="N40" s="53">
        <f>M40/$M$49</f>
        <v>0.25</v>
      </c>
      <c r="O40" s="54">
        <f>N40*$B$23</f>
        <v>2500000</v>
      </c>
      <c r="P40" s="56"/>
    </row>
    <row r="41" spans="1:16" x14ac:dyDescent="0.2">
      <c r="A41" s="10"/>
      <c r="B41" s="50"/>
      <c r="C41" s="51"/>
      <c r="D41" s="52"/>
      <c r="E41" s="52"/>
      <c r="F41" s="53"/>
      <c r="G41" s="54"/>
      <c r="H41" s="55"/>
      <c r="I41" s="52"/>
      <c r="J41" s="52"/>
      <c r="K41" s="51"/>
      <c r="L41" s="52"/>
      <c r="M41" s="52"/>
      <c r="N41" s="53"/>
      <c r="O41" s="54"/>
      <c r="P41" s="56"/>
    </row>
    <row r="42" spans="1:16" x14ac:dyDescent="0.2">
      <c r="A42" s="59" t="s">
        <v>39</v>
      </c>
      <c r="B42" s="50"/>
      <c r="C42" s="51"/>
      <c r="D42" s="52"/>
      <c r="E42" s="52"/>
      <c r="F42" s="53"/>
      <c r="G42" s="54"/>
      <c r="H42" s="55"/>
      <c r="I42" s="52"/>
      <c r="J42" s="52"/>
      <c r="K42" s="51"/>
      <c r="L42" s="52"/>
      <c r="M42" s="52"/>
      <c r="N42" s="53"/>
      <c r="O42" s="54"/>
      <c r="P42" s="56"/>
    </row>
    <row r="43" spans="1:16" x14ac:dyDescent="0.2">
      <c r="A43" s="10" t="s">
        <v>12</v>
      </c>
      <c r="B43" s="50"/>
      <c r="C43" s="51">
        <v>0</v>
      </c>
      <c r="D43" s="52">
        <v>0</v>
      </c>
      <c r="E43" s="52">
        <f>SUM(C43:D43)</f>
        <v>0</v>
      </c>
      <c r="F43" s="53">
        <f>$E43/$E$49</f>
        <v>0</v>
      </c>
      <c r="G43" s="54">
        <f>$F43*$B$20</f>
        <v>0</v>
      </c>
      <c r="H43" s="55"/>
      <c r="I43" s="52">
        <f>C43</f>
        <v>0</v>
      </c>
      <c r="J43" s="52">
        <f>D43</f>
        <v>0</v>
      </c>
      <c r="K43" s="51">
        <v>0</v>
      </c>
      <c r="L43" s="51">
        <v>0</v>
      </c>
      <c r="M43" s="52">
        <f>SUM(I43:L43)</f>
        <v>0</v>
      </c>
      <c r="N43" s="53">
        <f>M43/$M$49</f>
        <v>0</v>
      </c>
      <c r="O43" s="54">
        <f>N43*$B$23</f>
        <v>0</v>
      </c>
      <c r="P43" s="56"/>
    </row>
    <row r="44" spans="1:16" x14ac:dyDescent="0.2">
      <c r="A44" s="57"/>
      <c r="B44" s="47"/>
      <c r="C44" s="51"/>
      <c r="D44" s="52"/>
      <c r="E44" s="52"/>
      <c r="F44" s="53"/>
      <c r="G44" s="54"/>
      <c r="H44" s="55"/>
      <c r="I44" s="52"/>
      <c r="J44" s="52"/>
      <c r="K44" s="51"/>
      <c r="L44" s="51"/>
      <c r="M44" s="52"/>
      <c r="N44" s="53"/>
      <c r="O44" s="54"/>
      <c r="P44" s="56"/>
    </row>
    <row r="45" spans="1:16" x14ac:dyDescent="0.2">
      <c r="A45" s="59" t="s">
        <v>40</v>
      </c>
      <c r="B45" s="47"/>
      <c r="C45" s="51"/>
      <c r="D45" s="52"/>
      <c r="E45" s="52"/>
      <c r="F45" s="53"/>
      <c r="G45" s="54"/>
      <c r="H45" s="55"/>
      <c r="I45" s="52"/>
      <c r="J45" s="52"/>
      <c r="K45" s="51"/>
      <c r="L45" s="51"/>
      <c r="M45" s="52"/>
      <c r="N45" s="53"/>
      <c r="O45" s="54"/>
      <c r="P45" s="56"/>
    </row>
    <row r="46" spans="1:16" x14ac:dyDescent="0.2">
      <c r="A46" s="10" t="s">
        <v>11</v>
      </c>
      <c r="B46" s="50"/>
      <c r="C46" s="51">
        <v>0</v>
      </c>
      <c r="D46" s="52">
        <f>B10</f>
        <v>0</v>
      </c>
      <c r="E46" s="52">
        <f>SUM(C46:D46)</f>
        <v>0</v>
      </c>
      <c r="F46" s="53">
        <f>$E46/$E$49</f>
        <v>0</v>
      </c>
      <c r="G46" s="54">
        <f>$F46*$B$20</f>
        <v>0</v>
      </c>
      <c r="H46" s="55"/>
      <c r="I46" s="52">
        <f>IF(OR(B15="Yes",B15="Y"),(B16/(1-B19-B16))*E49,0)</f>
        <v>745454.54545454553</v>
      </c>
      <c r="J46" s="52">
        <f>D46</f>
        <v>0</v>
      </c>
      <c r="K46" s="51">
        <v>0</v>
      </c>
      <c r="L46" s="51">
        <v>0</v>
      </c>
      <c r="M46" s="52">
        <f>SUM(I46:L46)</f>
        <v>745454.54545454553</v>
      </c>
      <c r="N46" s="53">
        <f>M46/$M$49</f>
        <v>0.20000000000000004</v>
      </c>
      <c r="O46" s="54">
        <f>N46*$B$23</f>
        <v>2000000.0000000005</v>
      </c>
      <c r="P46" s="56"/>
    </row>
    <row r="47" spans="1:16" x14ac:dyDescent="0.2">
      <c r="A47" s="59"/>
      <c r="B47" s="47"/>
      <c r="C47" s="61"/>
      <c r="D47" s="61"/>
      <c r="E47" s="61"/>
      <c r="F47" s="62"/>
      <c r="G47" s="63"/>
      <c r="H47" s="55"/>
      <c r="I47" s="61"/>
      <c r="J47" s="61"/>
      <c r="K47" s="61"/>
      <c r="L47" s="61"/>
      <c r="M47" s="64"/>
      <c r="N47" s="62"/>
      <c r="O47" s="63"/>
      <c r="P47" s="56"/>
    </row>
    <row r="48" spans="1:16" x14ac:dyDescent="0.2">
      <c r="A48" s="44" t="s">
        <v>41</v>
      </c>
      <c r="B48" s="65"/>
      <c r="C48" s="66"/>
      <c r="D48" s="66"/>
      <c r="E48" s="66"/>
      <c r="F48" s="67"/>
      <c r="G48" s="68"/>
      <c r="H48" s="55"/>
      <c r="I48" s="66"/>
      <c r="J48" s="66"/>
      <c r="K48" s="66"/>
      <c r="L48" s="66"/>
      <c r="M48" s="52"/>
      <c r="N48" s="67"/>
      <c r="O48" s="68"/>
      <c r="P48" s="56"/>
    </row>
    <row r="49" spans="1:16" x14ac:dyDescent="0.2">
      <c r="A49" s="10" t="s">
        <v>42</v>
      </c>
      <c r="B49" s="60"/>
      <c r="C49" s="52">
        <f>SUM(C31:C47)</f>
        <v>0</v>
      </c>
      <c r="D49" s="52">
        <f>SUM(D31:D47)</f>
        <v>2050000</v>
      </c>
      <c r="E49" s="52">
        <f>SUM(E31:E47)</f>
        <v>2050000</v>
      </c>
      <c r="F49" s="53">
        <f>SUM(F31:F47)</f>
        <v>1</v>
      </c>
      <c r="G49" s="54">
        <f>SUM(G31:G47)</f>
        <v>7500000</v>
      </c>
      <c r="H49" s="55"/>
      <c r="I49" s="52">
        <f t="shared" ref="I49:O49" si="1">SUM(I31:I47)</f>
        <v>745454.54545454553</v>
      </c>
      <c r="J49" s="52">
        <f t="shared" si="1"/>
        <v>2050000</v>
      </c>
      <c r="K49" s="52">
        <f t="shared" si="1"/>
        <v>0</v>
      </c>
      <c r="L49" s="52">
        <f t="shared" si="1"/>
        <v>931818.18181818177</v>
      </c>
      <c r="M49" s="52">
        <f>SUM(M31:M47)</f>
        <v>3727272.7272727271</v>
      </c>
      <c r="N49" s="53">
        <f t="shared" si="1"/>
        <v>1</v>
      </c>
      <c r="O49" s="54">
        <f t="shared" si="1"/>
        <v>10000000</v>
      </c>
      <c r="P49" s="56"/>
    </row>
    <row r="50" spans="1:16" ht="13.5" thickBot="1" x14ac:dyDescent="0.25">
      <c r="A50" s="69"/>
      <c r="B50" s="70"/>
      <c r="C50" s="71"/>
      <c r="D50" s="71"/>
      <c r="E50" s="71"/>
      <c r="F50" s="71"/>
      <c r="G50" s="72"/>
      <c r="H50" s="73"/>
      <c r="I50" s="71"/>
      <c r="J50" s="71"/>
      <c r="K50" s="71"/>
      <c r="L50" s="71"/>
      <c r="M50" s="71"/>
      <c r="N50" s="71"/>
      <c r="O50" s="72"/>
      <c r="P50" s="74"/>
    </row>
    <row r="51" spans="1:16" ht="13.5" thickTop="1" x14ac:dyDescent="0.2"/>
    <row r="52" spans="1:16" x14ac:dyDescent="0.2">
      <c r="E52" s="75"/>
    </row>
    <row r="54" spans="1:16" x14ac:dyDescent="0.2">
      <c r="E54" s="76"/>
    </row>
  </sheetData>
  <mergeCells count="4">
    <mergeCell ref="C27:G27"/>
    <mergeCell ref="I27:O27"/>
    <mergeCell ref="C28:G28"/>
    <mergeCell ref="I28:O28"/>
  </mergeCells>
  <pageMargins left="0.75" right="0.75" top="1" bottom="1" header="0.5" footer="0.5"/>
  <pageSetup scale="4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="80" zoomScaleNormal="80" workbookViewId="0">
      <selection activeCell="A20" sqref="A20"/>
    </sheetView>
  </sheetViews>
  <sheetFormatPr defaultColWidth="8.85546875" defaultRowHeight="12.75" x14ac:dyDescent="0.2"/>
  <cols>
    <col min="1" max="1" width="36.5703125" style="4" bestFit="1" customWidth="1"/>
    <col min="2" max="2" width="15.140625" style="4" bestFit="1" customWidth="1"/>
    <col min="3" max="3" width="13.140625" style="4" bestFit="1" customWidth="1"/>
    <col min="4" max="4" width="13.5703125" style="4" bestFit="1" customWidth="1"/>
    <col min="5" max="5" width="21" style="4" bestFit="1" customWidth="1"/>
    <col min="6" max="6" width="11.140625" style="4" customWidth="1"/>
    <col min="7" max="7" width="14.5703125" style="4" bestFit="1" customWidth="1"/>
    <col min="8" max="8" width="2.28515625" style="4" customWidth="1"/>
    <col min="9" max="9" width="11.7109375" style="4" bestFit="1" customWidth="1"/>
    <col min="10" max="10" width="12.5703125" style="4" bestFit="1" customWidth="1"/>
    <col min="11" max="11" width="11.140625" style="4" customWidth="1"/>
    <col min="12" max="13" width="12.5703125" style="4" bestFit="1" customWidth="1"/>
    <col min="14" max="14" width="11.140625" style="4" customWidth="1"/>
    <col min="15" max="15" width="15.140625" style="4" bestFit="1" customWidth="1"/>
    <col min="16" max="16" width="2.28515625" style="4" customWidth="1"/>
    <col min="17" max="256" width="8.85546875" style="4"/>
    <col min="257" max="257" width="36.5703125" style="4" bestFit="1" customWidth="1"/>
    <col min="258" max="258" width="15.140625" style="4" bestFit="1" customWidth="1"/>
    <col min="259" max="259" width="13.140625" style="4" bestFit="1" customWidth="1"/>
    <col min="260" max="260" width="12.5703125" style="4" bestFit="1" customWidth="1"/>
    <col min="261" max="261" width="21" style="4" bestFit="1" customWidth="1"/>
    <col min="262" max="262" width="11.140625" style="4" customWidth="1"/>
    <col min="263" max="263" width="14.5703125" style="4" bestFit="1" customWidth="1"/>
    <col min="264" max="264" width="2.28515625" style="4" customWidth="1"/>
    <col min="265" max="265" width="11.7109375" style="4" bestFit="1" customWidth="1"/>
    <col min="266" max="266" width="12.5703125" style="4" bestFit="1" customWidth="1"/>
    <col min="267" max="267" width="11.140625" style="4" customWidth="1"/>
    <col min="268" max="269" width="12.5703125" style="4" bestFit="1" customWidth="1"/>
    <col min="270" max="270" width="11.140625" style="4" customWidth="1"/>
    <col min="271" max="271" width="15.140625" style="4" bestFit="1" customWidth="1"/>
    <col min="272" max="272" width="2.28515625" style="4" customWidth="1"/>
    <col min="273" max="512" width="8.85546875" style="4"/>
    <col min="513" max="513" width="36.5703125" style="4" bestFit="1" customWidth="1"/>
    <col min="514" max="514" width="15.140625" style="4" bestFit="1" customWidth="1"/>
    <col min="515" max="515" width="13.140625" style="4" bestFit="1" customWidth="1"/>
    <col min="516" max="516" width="12.5703125" style="4" bestFit="1" customWidth="1"/>
    <col min="517" max="517" width="21" style="4" bestFit="1" customWidth="1"/>
    <col min="518" max="518" width="11.140625" style="4" customWidth="1"/>
    <col min="519" max="519" width="14.5703125" style="4" bestFit="1" customWidth="1"/>
    <col min="520" max="520" width="2.28515625" style="4" customWidth="1"/>
    <col min="521" max="521" width="11.7109375" style="4" bestFit="1" customWidth="1"/>
    <col min="522" max="522" width="12.5703125" style="4" bestFit="1" customWidth="1"/>
    <col min="523" max="523" width="11.140625" style="4" customWidth="1"/>
    <col min="524" max="525" width="12.5703125" style="4" bestFit="1" customWidth="1"/>
    <col min="526" max="526" width="11.140625" style="4" customWidth="1"/>
    <col min="527" max="527" width="15.140625" style="4" bestFit="1" customWidth="1"/>
    <col min="528" max="528" width="2.28515625" style="4" customWidth="1"/>
    <col min="529" max="768" width="8.85546875" style="4"/>
    <col min="769" max="769" width="36.5703125" style="4" bestFit="1" customWidth="1"/>
    <col min="770" max="770" width="15.140625" style="4" bestFit="1" customWidth="1"/>
    <col min="771" max="771" width="13.140625" style="4" bestFit="1" customWidth="1"/>
    <col min="772" max="772" width="12.5703125" style="4" bestFit="1" customWidth="1"/>
    <col min="773" max="773" width="21" style="4" bestFit="1" customWidth="1"/>
    <col min="774" max="774" width="11.140625" style="4" customWidth="1"/>
    <col min="775" max="775" width="14.5703125" style="4" bestFit="1" customWidth="1"/>
    <col min="776" max="776" width="2.28515625" style="4" customWidth="1"/>
    <col min="777" max="777" width="11.7109375" style="4" bestFit="1" customWidth="1"/>
    <col min="778" max="778" width="12.5703125" style="4" bestFit="1" customWidth="1"/>
    <col min="779" max="779" width="11.140625" style="4" customWidth="1"/>
    <col min="780" max="781" width="12.5703125" style="4" bestFit="1" customWidth="1"/>
    <col min="782" max="782" width="11.140625" style="4" customWidth="1"/>
    <col min="783" max="783" width="15.140625" style="4" bestFit="1" customWidth="1"/>
    <col min="784" max="784" width="2.28515625" style="4" customWidth="1"/>
    <col min="785" max="1024" width="8.85546875" style="4"/>
    <col min="1025" max="1025" width="36.5703125" style="4" bestFit="1" customWidth="1"/>
    <col min="1026" max="1026" width="15.140625" style="4" bestFit="1" customWidth="1"/>
    <col min="1027" max="1027" width="13.140625" style="4" bestFit="1" customWidth="1"/>
    <col min="1028" max="1028" width="12.5703125" style="4" bestFit="1" customWidth="1"/>
    <col min="1029" max="1029" width="21" style="4" bestFit="1" customWidth="1"/>
    <col min="1030" max="1030" width="11.140625" style="4" customWidth="1"/>
    <col min="1031" max="1031" width="14.5703125" style="4" bestFit="1" customWidth="1"/>
    <col min="1032" max="1032" width="2.28515625" style="4" customWidth="1"/>
    <col min="1033" max="1033" width="11.7109375" style="4" bestFit="1" customWidth="1"/>
    <col min="1034" max="1034" width="12.5703125" style="4" bestFit="1" customWidth="1"/>
    <col min="1035" max="1035" width="11.140625" style="4" customWidth="1"/>
    <col min="1036" max="1037" width="12.5703125" style="4" bestFit="1" customWidth="1"/>
    <col min="1038" max="1038" width="11.140625" style="4" customWidth="1"/>
    <col min="1039" max="1039" width="15.140625" style="4" bestFit="1" customWidth="1"/>
    <col min="1040" max="1040" width="2.28515625" style="4" customWidth="1"/>
    <col min="1041" max="1280" width="8.85546875" style="4"/>
    <col min="1281" max="1281" width="36.5703125" style="4" bestFit="1" customWidth="1"/>
    <col min="1282" max="1282" width="15.140625" style="4" bestFit="1" customWidth="1"/>
    <col min="1283" max="1283" width="13.140625" style="4" bestFit="1" customWidth="1"/>
    <col min="1284" max="1284" width="12.5703125" style="4" bestFit="1" customWidth="1"/>
    <col min="1285" max="1285" width="21" style="4" bestFit="1" customWidth="1"/>
    <col min="1286" max="1286" width="11.140625" style="4" customWidth="1"/>
    <col min="1287" max="1287" width="14.5703125" style="4" bestFit="1" customWidth="1"/>
    <col min="1288" max="1288" width="2.28515625" style="4" customWidth="1"/>
    <col min="1289" max="1289" width="11.7109375" style="4" bestFit="1" customWidth="1"/>
    <col min="1290" max="1290" width="12.5703125" style="4" bestFit="1" customWidth="1"/>
    <col min="1291" max="1291" width="11.140625" style="4" customWidth="1"/>
    <col min="1292" max="1293" width="12.5703125" style="4" bestFit="1" customWidth="1"/>
    <col min="1294" max="1294" width="11.140625" style="4" customWidth="1"/>
    <col min="1295" max="1295" width="15.140625" style="4" bestFit="1" customWidth="1"/>
    <col min="1296" max="1296" width="2.28515625" style="4" customWidth="1"/>
    <col min="1297" max="1536" width="8.85546875" style="4"/>
    <col min="1537" max="1537" width="36.5703125" style="4" bestFit="1" customWidth="1"/>
    <col min="1538" max="1538" width="15.140625" style="4" bestFit="1" customWidth="1"/>
    <col min="1539" max="1539" width="13.140625" style="4" bestFit="1" customWidth="1"/>
    <col min="1540" max="1540" width="12.5703125" style="4" bestFit="1" customWidth="1"/>
    <col min="1541" max="1541" width="21" style="4" bestFit="1" customWidth="1"/>
    <col min="1542" max="1542" width="11.140625" style="4" customWidth="1"/>
    <col min="1543" max="1543" width="14.5703125" style="4" bestFit="1" customWidth="1"/>
    <col min="1544" max="1544" width="2.28515625" style="4" customWidth="1"/>
    <col min="1545" max="1545" width="11.7109375" style="4" bestFit="1" customWidth="1"/>
    <col min="1546" max="1546" width="12.5703125" style="4" bestFit="1" customWidth="1"/>
    <col min="1547" max="1547" width="11.140625" style="4" customWidth="1"/>
    <col min="1548" max="1549" width="12.5703125" style="4" bestFit="1" customWidth="1"/>
    <col min="1550" max="1550" width="11.140625" style="4" customWidth="1"/>
    <col min="1551" max="1551" width="15.140625" style="4" bestFit="1" customWidth="1"/>
    <col min="1552" max="1552" width="2.28515625" style="4" customWidth="1"/>
    <col min="1553" max="1792" width="8.85546875" style="4"/>
    <col min="1793" max="1793" width="36.5703125" style="4" bestFit="1" customWidth="1"/>
    <col min="1794" max="1794" width="15.140625" style="4" bestFit="1" customWidth="1"/>
    <col min="1795" max="1795" width="13.140625" style="4" bestFit="1" customWidth="1"/>
    <col min="1796" max="1796" width="12.5703125" style="4" bestFit="1" customWidth="1"/>
    <col min="1797" max="1797" width="21" style="4" bestFit="1" customWidth="1"/>
    <col min="1798" max="1798" width="11.140625" style="4" customWidth="1"/>
    <col min="1799" max="1799" width="14.5703125" style="4" bestFit="1" customWidth="1"/>
    <col min="1800" max="1800" width="2.28515625" style="4" customWidth="1"/>
    <col min="1801" max="1801" width="11.7109375" style="4" bestFit="1" customWidth="1"/>
    <col min="1802" max="1802" width="12.5703125" style="4" bestFit="1" customWidth="1"/>
    <col min="1803" max="1803" width="11.140625" style="4" customWidth="1"/>
    <col min="1804" max="1805" width="12.5703125" style="4" bestFit="1" customWidth="1"/>
    <col min="1806" max="1806" width="11.140625" style="4" customWidth="1"/>
    <col min="1807" max="1807" width="15.140625" style="4" bestFit="1" customWidth="1"/>
    <col min="1808" max="1808" width="2.28515625" style="4" customWidth="1"/>
    <col min="1809" max="2048" width="8.85546875" style="4"/>
    <col min="2049" max="2049" width="36.5703125" style="4" bestFit="1" customWidth="1"/>
    <col min="2050" max="2050" width="15.140625" style="4" bestFit="1" customWidth="1"/>
    <col min="2051" max="2051" width="13.140625" style="4" bestFit="1" customWidth="1"/>
    <col min="2052" max="2052" width="12.5703125" style="4" bestFit="1" customWidth="1"/>
    <col min="2053" max="2053" width="21" style="4" bestFit="1" customWidth="1"/>
    <col min="2054" max="2054" width="11.140625" style="4" customWidth="1"/>
    <col min="2055" max="2055" width="14.5703125" style="4" bestFit="1" customWidth="1"/>
    <col min="2056" max="2056" width="2.28515625" style="4" customWidth="1"/>
    <col min="2057" max="2057" width="11.7109375" style="4" bestFit="1" customWidth="1"/>
    <col min="2058" max="2058" width="12.5703125" style="4" bestFit="1" customWidth="1"/>
    <col min="2059" max="2059" width="11.140625" style="4" customWidth="1"/>
    <col min="2060" max="2061" width="12.5703125" style="4" bestFit="1" customWidth="1"/>
    <col min="2062" max="2062" width="11.140625" style="4" customWidth="1"/>
    <col min="2063" max="2063" width="15.140625" style="4" bestFit="1" customWidth="1"/>
    <col min="2064" max="2064" width="2.28515625" style="4" customWidth="1"/>
    <col min="2065" max="2304" width="8.85546875" style="4"/>
    <col min="2305" max="2305" width="36.5703125" style="4" bestFit="1" customWidth="1"/>
    <col min="2306" max="2306" width="15.140625" style="4" bestFit="1" customWidth="1"/>
    <col min="2307" max="2307" width="13.140625" style="4" bestFit="1" customWidth="1"/>
    <col min="2308" max="2308" width="12.5703125" style="4" bestFit="1" customWidth="1"/>
    <col min="2309" max="2309" width="21" style="4" bestFit="1" customWidth="1"/>
    <col min="2310" max="2310" width="11.140625" style="4" customWidth="1"/>
    <col min="2311" max="2311" width="14.5703125" style="4" bestFit="1" customWidth="1"/>
    <col min="2312" max="2312" width="2.28515625" style="4" customWidth="1"/>
    <col min="2313" max="2313" width="11.7109375" style="4" bestFit="1" customWidth="1"/>
    <col min="2314" max="2314" width="12.5703125" style="4" bestFit="1" customWidth="1"/>
    <col min="2315" max="2315" width="11.140625" style="4" customWidth="1"/>
    <col min="2316" max="2317" width="12.5703125" style="4" bestFit="1" customWidth="1"/>
    <col min="2318" max="2318" width="11.140625" style="4" customWidth="1"/>
    <col min="2319" max="2319" width="15.140625" style="4" bestFit="1" customWidth="1"/>
    <col min="2320" max="2320" width="2.28515625" style="4" customWidth="1"/>
    <col min="2321" max="2560" width="8.85546875" style="4"/>
    <col min="2561" max="2561" width="36.5703125" style="4" bestFit="1" customWidth="1"/>
    <col min="2562" max="2562" width="15.140625" style="4" bestFit="1" customWidth="1"/>
    <col min="2563" max="2563" width="13.140625" style="4" bestFit="1" customWidth="1"/>
    <col min="2564" max="2564" width="12.5703125" style="4" bestFit="1" customWidth="1"/>
    <col min="2565" max="2565" width="21" style="4" bestFit="1" customWidth="1"/>
    <col min="2566" max="2566" width="11.140625" style="4" customWidth="1"/>
    <col min="2567" max="2567" width="14.5703125" style="4" bestFit="1" customWidth="1"/>
    <col min="2568" max="2568" width="2.28515625" style="4" customWidth="1"/>
    <col min="2569" max="2569" width="11.7109375" style="4" bestFit="1" customWidth="1"/>
    <col min="2570" max="2570" width="12.5703125" style="4" bestFit="1" customWidth="1"/>
    <col min="2571" max="2571" width="11.140625" style="4" customWidth="1"/>
    <col min="2572" max="2573" width="12.5703125" style="4" bestFit="1" customWidth="1"/>
    <col min="2574" max="2574" width="11.140625" style="4" customWidth="1"/>
    <col min="2575" max="2575" width="15.140625" style="4" bestFit="1" customWidth="1"/>
    <col min="2576" max="2576" width="2.28515625" style="4" customWidth="1"/>
    <col min="2577" max="2816" width="8.85546875" style="4"/>
    <col min="2817" max="2817" width="36.5703125" style="4" bestFit="1" customWidth="1"/>
    <col min="2818" max="2818" width="15.140625" style="4" bestFit="1" customWidth="1"/>
    <col min="2819" max="2819" width="13.140625" style="4" bestFit="1" customWidth="1"/>
    <col min="2820" max="2820" width="12.5703125" style="4" bestFit="1" customWidth="1"/>
    <col min="2821" max="2821" width="21" style="4" bestFit="1" customWidth="1"/>
    <col min="2822" max="2822" width="11.140625" style="4" customWidth="1"/>
    <col min="2823" max="2823" width="14.5703125" style="4" bestFit="1" customWidth="1"/>
    <col min="2824" max="2824" width="2.28515625" style="4" customWidth="1"/>
    <col min="2825" max="2825" width="11.7109375" style="4" bestFit="1" customWidth="1"/>
    <col min="2826" max="2826" width="12.5703125" style="4" bestFit="1" customWidth="1"/>
    <col min="2827" max="2827" width="11.140625" style="4" customWidth="1"/>
    <col min="2828" max="2829" width="12.5703125" style="4" bestFit="1" customWidth="1"/>
    <col min="2830" max="2830" width="11.140625" style="4" customWidth="1"/>
    <col min="2831" max="2831" width="15.140625" style="4" bestFit="1" customWidth="1"/>
    <col min="2832" max="2832" width="2.28515625" style="4" customWidth="1"/>
    <col min="2833" max="3072" width="8.85546875" style="4"/>
    <col min="3073" max="3073" width="36.5703125" style="4" bestFit="1" customWidth="1"/>
    <col min="3074" max="3074" width="15.140625" style="4" bestFit="1" customWidth="1"/>
    <col min="3075" max="3075" width="13.140625" style="4" bestFit="1" customWidth="1"/>
    <col min="3076" max="3076" width="12.5703125" style="4" bestFit="1" customWidth="1"/>
    <col min="3077" max="3077" width="21" style="4" bestFit="1" customWidth="1"/>
    <col min="3078" max="3078" width="11.140625" style="4" customWidth="1"/>
    <col min="3079" max="3079" width="14.5703125" style="4" bestFit="1" customWidth="1"/>
    <col min="3080" max="3080" width="2.28515625" style="4" customWidth="1"/>
    <col min="3081" max="3081" width="11.7109375" style="4" bestFit="1" customWidth="1"/>
    <col min="3082" max="3082" width="12.5703125" style="4" bestFit="1" customWidth="1"/>
    <col min="3083" max="3083" width="11.140625" style="4" customWidth="1"/>
    <col min="3084" max="3085" width="12.5703125" style="4" bestFit="1" customWidth="1"/>
    <col min="3086" max="3086" width="11.140625" style="4" customWidth="1"/>
    <col min="3087" max="3087" width="15.140625" style="4" bestFit="1" customWidth="1"/>
    <col min="3088" max="3088" width="2.28515625" style="4" customWidth="1"/>
    <col min="3089" max="3328" width="8.85546875" style="4"/>
    <col min="3329" max="3329" width="36.5703125" style="4" bestFit="1" customWidth="1"/>
    <col min="3330" max="3330" width="15.140625" style="4" bestFit="1" customWidth="1"/>
    <col min="3331" max="3331" width="13.140625" style="4" bestFit="1" customWidth="1"/>
    <col min="3332" max="3332" width="12.5703125" style="4" bestFit="1" customWidth="1"/>
    <col min="3333" max="3333" width="21" style="4" bestFit="1" customWidth="1"/>
    <col min="3334" max="3334" width="11.140625" style="4" customWidth="1"/>
    <col min="3335" max="3335" width="14.5703125" style="4" bestFit="1" customWidth="1"/>
    <col min="3336" max="3336" width="2.28515625" style="4" customWidth="1"/>
    <col min="3337" max="3337" width="11.7109375" style="4" bestFit="1" customWidth="1"/>
    <col min="3338" max="3338" width="12.5703125" style="4" bestFit="1" customWidth="1"/>
    <col min="3339" max="3339" width="11.140625" style="4" customWidth="1"/>
    <col min="3340" max="3341" width="12.5703125" style="4" bestFit="1" customWidth="1"/>
    <col min="3342" max="3342" width="11.140625" style="4" customWidth="1"/>
    <col min="3343" max="3343" width="15.140625" style="4" bestFit="1" customWidth="1"/>
    <col min="3344" max="3344" width="2.28515625" style="4" customWidth="1"/>
    <col min="3345" max="3584" width="8.85546875" style="4"/>
    <col min="3585" max="3585" width="36.5703125" style="4" bestFit="1" customWidth="1"/>
    <col min="3586" max="3586" width="15.140625" style="4" bestFit="1" customWidth="1"/>
    <col min="3587" max="3587" width="13.140625" style="4" bestFit="1" customWidth="1"/>
    <col min="3588" max="3588" width="12.5703125" style="4" bestFit="1" customWidth="1"/>
    <col min="3589" max="3589" width="21" style="4" bestFit="1" customWidth="1"/>
    <col min="3590" max="3590" width="11.140625" style="4" customWidth="1"/>
    <col min="3591" max="3591" width="14.5703125" style="4" bestFit="1" customWidth="1"/>
    <col min="3592" max="3592" width="2.28515625" style="4" customWidth="1"/>
    <col min="3593" max="3593" width="11.7109375" style="4" bestFit="1" customWidth="1"/>
    <col min="3594" max="3594" width="12.5703125" style="4" bestFit="1" customWidth="1"/>
    <col min="3595" max="3595" width="11.140625" style="4" customWidth="1"/>
    <col min="3596" max="3597" width="12.5703125" style="4" bestFit="1" customWidth="1"/>
    <col min="3598" max="3598" width="11.140625" style="4" customWidth="1"/>
    <col min="3599" max="3599" width="15.140625" style="4" bestFit="1" customWidth="1"/>
    <col min="3600" max="3600" width="2.28515625" style="4" customWidth="1"/>
    <col min="3601" max="3840" width="8.85546875" style="4"/>
    <col min="3841" max="3841" width="36.5703125" style="4" bestFit="1" customWidth="1"/>
    <col min="3842" max="3842" width="15.140625" style="4" bestFit="1" customWidth="1"/>
    <col min="3843" max="3843" width="13.140625" style="4" bestFit="1" customWidth="1"/>
    <col min="3844" max="3844" width="12.5703125" style="4" bestFit="1" customWidth="1"/>
    <col min="3845" max="3845" width="21" style="4" bestFit="1" customWidth="1"/>
    <col min="3846" max="3846" width="11.140625" style="4" customWidth="1"/>
    <col min="3847" max="3847" width="14.5703125" style="4" bestFit="1" customWidth="1"/>
    <col min="3848" max="3848" width="2.28515625" style="4" customWidth="1"/>
    <col min="3849" max="3849" width="11.7109375" style="4" bestFit="1" customWidth="1"/>
    <col min="3850" max="3850" width="12.5703125" style="4" bestFit="1" customWidth="1"/>
    <col min="3851" max="3851" width="11.140625" style="4" customWidth="1"/>
    <col min="3852" max="3853" width="12.5703125" style="4" bestFit="1" customWidth="1"/>
    <col min="3854" max="3854" width="11.140625" style="4" customWidth="1"/>
    <col min="3855" max="3855" width="15.140625" style="4" bestFit="1" customWidth="1"/>
    <col min="3856" max="3856" width="2.28515625" style="4" customWidth="1"/>
    <col min="3857" max="4096" width="8.85546875" style="4"/>
    <col min="4097" max="4097" width="36.5703125" style="4" bestFit="1" customWidth="1"/>
    <col min="4098" max="4098" width="15.140625" style="4" bestFit="1" customWidth="1"/>
    <col min="4099" max="4099" width="13.140625" style="4" bestFit="1" customWidth="1"/>
    <col min="4100" max="4100" width="12.5703125" style="4" bestFit="1" customWidth="1"/>
    <col min="4101" max="4101" width="21" style="4" bestFit="1" customWidth="1"/>
    <col min="4102" max="4102" width="11.140625" style="4" customWidth="1"/>
    <col min="4103" max="4103" width="14.5703125" style="4" bestFit="1" customWidth="1"/>
    <col min="4104" max="4104" width="2.28515625" style="4" customWidth="1"/>
    <col min="4105" max="4105" width="11.7109375" style="4" bestFit="1" customWidth="1"/>
    <col min="4106" max="4106" width="12.5703125" style="4" bestFit="1" customWidth="1"/>
    <col min="4107" max="4107" width="11.140625" style="4" customWidth="1"/>
    <col min="4108" max="4109" width="12.5703125" style="4" bestFit="1" customWidth="1"/>
    <col min="4110" max="4110" width="11.140625" style="4" customWidth="1"/>
    <col min="4111" max="4111" width="15.140625" style="4" bestFit="1" customWidth="1"/>
    <col min="4112" max="4112" width="2.28515625" style="4" customWidth="1"/>
    <col min="4113" max="4352" width="8.85546875" style="4"/>
    <col min="4353" max="4353" width="36.5703125" style="4" bestFit="1" customWidth="1"/>
    <col min="4354" max="4354" width="15.140625" style="4" bestFit="1" customWidth="1"/>
    <col min="4355" max="4355" width="13.140625" style="4" bestFit="1" customWidth="1"/>
    <col min="4356" max="4356" width="12.5703125" style="4" bestFit="1" customWidth="1"/>
    <col min="4357" max="4357" width="21" style="4" bestFit="1" customWidth="1"/>
    <col min="4358" max="4358" width="11.140625" style="4" customWidth="1"/>
    <col min="4359" max="4359" width="14.5703125" style="4" bestFit="1" customWidth="1"/>
    <col min="4360" max="4360" width="2.28515625" style="4" customWidth="1"/>
    <col min="4361" max="4361" width="11.7109375" style="4" bestFit="1" customWidth="1"/>
    <col min="4362" max="4362" width="12.5703125" style="4" bestFit="1" customWidth="1"/>
    <col min="4363" max="4363" width="11.140625" style="4" customWidth="1"/>
    <col min="4364" max="4365" width="12.5703125" style="4" bestFit="1" customWidth="1"/>
    <col min="4366" max="4366" width="11.140625" style="4" customWidth="1"/>
    <col min="4367" max="4367" width="15.140625" style="4" bestFit="1" customWidth="1"/>
    <col min="4368" max="4368" width="2.28515625" style="4" customWidth="1"/>
    <col min="4369" max="4608" width="8.85546875" style="4"/>
    <col min="4609" max="4609" width="36.5703125" style="4" bestFit="1" customWidth="1"/>
    <col min="4610" max="4610" width="15.140625" style="4" bestFit="1" customWidth="1"/>
    <col min="4611" max="4611" width="13.140625" style="4" bestFit="1" customWidth="1"/>
    <col min="4612" max="4612" width="12.5703125" style="4" bestFit="1" customWidth="1"/>
    <col min="4613" max="4613" width="21" style="4" bestFit="1" customWidth="1"/>
    <col min="4614" max="4614" width="11.140625" style="4" customWidth="1"/>
    <col min="4615" max="4615" width="14.5703125" style="4" bestFit="1" customWidth="1"/>
    <col min="4616" max="4616" width="2.28515625" style="4" customWidth="1"/>
    <col min="4617" max="4617" width="11.7109375" style="4" bestFit="1" customWidth="1"/>
    <col min="4618" max="4618" width="12.5703125" style="4" bestFit="1" customWidth="1"/>
    <col min="4619" max="4619" width="11.140625" style="4" customWidth="1"/>
    <col min="4620" max="4621" width="12.5703125" style="4" bestFit="1" customWidth="1"/>
    <col min="4622" max="4622" width="11.140625" style="4" customWidth="1"/>
    <col min="4623" max="4623" width="15.140625" style="4" bestFit="1" customWidth="1"/>
    <col min="4624" max="4624" width="2.28515625" style="4" customWidth="1"/>
    <col min="4625" max="4864" width="8.85546875" style="4"/>
    <col min="4865" max="4865" width="36.5703125" style="4" bestFit="1" customWidth="1"/>
    <col min="4866" max="4866" width="15.140625" style="4" bestFit="1" customWidth="1"/>
    <col min="4867" max="4867" width="13.140625" style="4" bestFit="1" customWidth="1"/>
    <col min="4868" max="4868" width="12.5703125" style="4" bestFit="1" customWidth="1"/>
    <col min="4869" max="4869" width="21" style="4" bestFit="1" customWidth="1"/>
    <col min="4870" max="4870" width="11.140625" style="4" customWidth="1"/>
    <col min="4871" max="4871" width="14.5703125" style="4" bestFit="1" customWidth="1"/>
    <col min="4872" max="4872" width="2.28515625" style="4" customWidth="1"/>
    <col min="4873" max="4873" width="11.7109375" style="4" bestFit="1" customWidth="1"/>
    <col min="4874" max="4874" width="12.5703125" style="4" bestFit="1" customWidth="1"/>
    <col min="4875" max="4875" width="11.140625" style="4" customWidth="1"/>
    <col min="4876" max="4877" width="12.5703125" style="4" bestFit="1" customWidth="1"/>
    <col min="4878" max="4878" width="11.140625" style="4" customWidth="1"/>
    <col min="4879" max="4879" width="15.140625" style="4" bestFit="1" customWidth="1"/>
    <col min="4880" max="4880" width="2.28515625" style="4" customWidth="1"/>
    <col min="4881" max="5120" width="8.85546875" style="4"/>
    <col min="5121" max="5121" width="36.5703125" style="4" bestFit="1" customWidth="1"/>
    <col min="5122" max="5122" width="15.140625" style="4" bestFit="1" customWidth="1"/>
    <col min="5123" max="5123" width="13.140625" style="4" bestFit="1" customWidth="1"/>
    <col min="5124" max="5124" width="12.5703125" style="4" bestFit="1" customWidth="1"/>
    <col min="5125" max="5125" width="21" style="4" bestFit="1" customWidth="1"/>
    <col min="5126" max="5126" width="11.140625" style="4" customWidth="1"/>
    <col min="5127" max="5127" width="14.5703125" style="4" bestFit="1" customWidth="1"/>
    <col min="5128" max="5128" width="2.28515625" style="4" customWidth="1"/>
    <col min="5129" max="5129" width="11.7109375" style="4" bestFit="1" customWidth="1"/>
    <col min="5130" max="5130" width="12.5703125" style="4" bestFit="1" customWidth="1"/>
    <col min="5131" max="5131" width="11.140625" style="4" customWidth="1"/>
    <col min="5132" max="5133" width="12.5703125" style="4" bestFit="1" customWidth="1"/>
    <col min="5134" max="5134" width="11.140625" style="4" customWidth="1"/>
    <col min="5135" max="5135" width="15.140625" style="4" bestFit="1" customWidth="1"/>
    <col min="5136" max="5136" width="2.28515625" style="4" customWidth="1"/>
    <col min="5137" max="5376" width="8.85546875" style="4"/>
    <col min="5377" max="5377" width="36.5703125" style="4" bestFit="1" customWidth="1"/>
    <col min="5378" max="5378" width="15.140625" style="4" bestFit="1" customWidth="1"/>
    <col min="5379" max="5379" width="13.140625" style="4" bestFit="1" customWidth="1"/>
    <col min="5380" max="5380" width="12.5703125" style="4" bestFit="1" customWidth="1"/>
    <col min="5381" max="5381" width="21" style="4" bestFit="1" customWidth="1"/>
    <col min="5382" max="5382" width="11.140625" style="4" customWidth="1"/>
    <col min="5383" max="5383" width="14.5703125" style="4" bestFit="1" customWidth="1"/>
    <col min="5384" max="5384" width="2.28515625" style="4" customWidth="1"/>
    <col min="5385" max="5385" width="11.7109375" style="4" bestFit="1" customWidth="1"/>
    <col min="5386" max="5386" width="12.5703125" style="4" bestFit="1" customWidth="1"/>
    <col min="5387" max="5387" width="11.140625" style="4" customWidth="1"/>
    <col min="5388" max="5389" width="12.5703125" style="4" bestFit="1" customWidth="1"/>
    <col min="5390" max="5390" width="11.140625" style="4" customWidth="1"/>
    <col min="5391" max="5391" width="15.140625" style="4" bestFit="1" customWidth="1"/>
    <col min="5392" max="5392" width="2.28515625" style="4" customWidth="1"/>
    <col min="5393" max="5632" width="8.85546875" style="4"/>
    <col min="5633" max="5633" width="36.5703125" style="4" bestFit="1" customWidth="1"/>
    <col min="5634" max="5634" width="15.140625" style="4" bestFit="1" customWidth="1"/>
    <col min="5635" max="5635" width="13.140625" style="4" bestFit="1" customWidth="1"/>
    <col min="5636" max="5636" width="12.5703125" style="4" bestFit="1" customWidth="1"/>
    <col min="5637" max="5637" width="21" style="4" bestFit="1" customWidth="1"/>
    <col min="5638" max="5638" width="11.140625" style="4" customWidth="1"/>
    <col min="5639" max="5639" width="14.5703125" style="4" bestFit="1" customWidth="1"/>
    <col min="5640" max="5640" width="2.28515625" style="4" customWidth="1"/>
    <col min="5641" max="5641" width="11.7109375" style="4" bestFit="1" customWidth="1"/>
    <col min="5642" max="5642" width="12.5703125" style="4" bestFit="1" customWidth="1"/>
    <col min="5643" max="5643" width="11.140625" style="4" customWidth="1"/>
    <col min="5644" max="5645" width="12.5703125" style="4" bestFit="1" customWidth="1"/>
    <col min="5646" max="5646" width="11.140625" style="4" customWidth="1"/>
    <col min="5647" max="5647" width="15.140625" style="4" bestFit="1" customWidth="1"/>
    <col min="5648" max="5648" width="2.28515625" style="4" customWidth="1"/>
    <col min="5649" max="5888" width="8.85546875" style="4"/>
    <col min="5889" max="5889" width="36.5703125" style="4" bestFit="1" customWidth="1"/>
    <col min="5890" max="5890" width="15.140625" style="4" bestFit="1" customWidth="1"/>
    <col min="5891" max="5891" width="13.140625" style="4" bestFit="1" customWidth="1"/>
    <col min="5892" max="5892" width="12.5703125" style="4" bestFit="1" customWidth="1"/>
    <col min="5893" max="5893" width="21" style="4" bestFit="1" customWidth="1"/>
    <col min="5894" max="5894" width="11.140625" style="4" customWidth="1"/>
    <col min="5895" max="5895" width="14.5703125" style="4" bestFit="1" customWidth="1"/>
    <col min="5896" max="5896" width="2.28515625" style="4" customWidth="1"/>
    <col min="5897" max="5897" width="11.7109375" style="4" bestFit="1" customWidth="1"/>
    <col min="5898" max="5898" width="12.5703125" style="4" bestFit="1" customWidth="1"/>
    <col min="5899" max="5899" width="11.140625" style="4" customWidth="1"/>
    <col min="5900" max="5901" width="12.5703125" style="4" bestFit="1" customWidth="1"/>
    <col min="5902" max="5902" width="11.140625" style="4" customWidth="1"/>
    <col min="5903" max="5903" width="15.140625" style="4" bestFit="1" customWidth="1"/>
    <col min="5904" max="5904" width="2.28515625" style="4" customWidth="1"/>
    <col min="5905" max="6144" width="8.85546875" style="4"/>
    <col min="6145" max="6145" width="36.5703125" style="4" bestFit="1" customWidth="1"/>
    <col min="6146" max="6146" width="15.140625" style="4" bestFit="1" customWidth="1"/>
    <col min="6147" max="6147" width="13.140625" style="4" bestFit="1" customWidth="1"/>
    <col min="6148" max="6148" width="12.5703125" style="4" bestFit="1" customWidth="1"/>
    <col min="6149" max="6149" width="21" style="4" bestFit="1" customWidth="1"/>
    <col min="6150" max="6150" width="11.140625" style="4" customWidth="1"/>
    <col min="6151" max="6151" width="14.5703125" style="4" bestFit="1" customWidth="1"/>
    <col min="6152" max="6152" width="2.28515625" style="4" customWidth="1"/>
    <col min="6153" max="6153" width="11.7109375" style="4" bestFit="1" customWidth="1"/>
    <col min="6154" max="6154" width="12.5703125" style="4" bestFit="1" customWidth="1"/>
    <col min="6155" max="6155" width="11.140625" style="4" customWidth="1"/>
    <col min="6156" max="6157" width="12.5703125" style="4" bestFit="1" customWidth="1"/>
    <col min="6158" max="6158" width="11.140625" style="4" customWidth="1"/>
    <col min="6159" max="6159" width="15.140625" style="4" bestFit="1" customWidth="1"/>
    <col min="6160" max="6160" width="2.28515625" style="4" customWidth="1"/>
    <col min="6161" max="6400" width="8.85546875" style="4"/>
    <col min="6401" max="6401" width="36.5703125" style="4" bestFit="1" customWidth="1"/>
    <col min="6402" max="6402" width="15.140625" style="4" bestFit="1" customWidth="1"/>
    <col min="6403" max="6403" width="13.140625" style="4" bestFit="1" customWidth="1"/>
    <col min="6404" max="6404" width="12.5703125" style="4" bestFit="1" customWidth="1"/>
    <col min="6405" max="6405" width="21" style="4" bestFit="1" customWidth="1"/>
    <col min="6406" max="6406" width="11.140625" style="4" customWidth="1"/>
    <col min="6407" max="6407" width="14.5703125" style="4" bestFit="1" customWidth="1"/>
    <col min="6408" max="6408" width="2.28515625" style="4" customWidth="1"/>
    <col min="6409" max="6409" width="11.7109375" style="4" bestFit="1" customWidth="1"/>
    <col min="6410" max="6410" width="12.5703125" style="4" bestFit="1" customWidth="1"/>
    <col min="6411" max="6411" width="11.140625" style="4" customWidth="1"/>
    <col min="6412" max="6413" width="12.5703125" style="4" bestFit="1" customWidth="1"/>
    <col min="6414" max="6414" width="11.140625" style="4" customWidth="1"/>
    <col min="6415" max="6415" width="15.140625" style="4" bestFit="1" customWidth="1"/>
    <col min="6416" max="6416" width="2.28515625" style="4" customWidth="1"/>
    <col min="6417" max="6656" width="8.85546875" style="4"/>
    <col min="6657" max="6657" width="36.5703125" style="4" bestFit="1" customWidth="1"/>
    <col min="6658" max="6658" width="15.140625" style="4" bestFit="1" customWidth="1"/>
    <col min="6659" max="6659" width="13.140625" style="4" bestFit="1" customWidth="1"/>
    <col min="6660" max="6660" width="12.5703125" style="4" bestFit="1" customWidth="1"/>
    <col min="6661" max="6661" width="21" style="4" bestFit="1" customWidth="1"/>
    <col min="6662" max="6662" width="11.140625" style="4" customWidth="1"/>
    <col min="6663" max="6663" width="14.5703125" style="4" bestFit="1" customWidth="1"/>
    <col min="6664" max="6664" width="2.28515625" style="4" customWidth="1"/>
    <col min="6665" max="6665" width="11.7109375" style="4" bestFit="1" customWidth="1"/>
    <col min="6666" max="6666" width="12.5703125" style="4" bestFit="1" customWidth="1"/>
    <col min="6667" max="6667" width="11.140625" style="4" customWidth="1"/>
    <col min="6668" max="6669" width="12.5703125" style="4" bestFit="1" customWidth="1"/>
    <col min="6670" max="6670" width="11.140625" style="4" customWidth="1"/>
    <col min="6671" max="6671" width="15.140625" style="4" bestFit="1" customWidth="1"/>
    <col min="6672" max="6672" width="2.28515625" style="4" customWidth="1"/>
    <col min="6673" max="6912" width="8.85546875" style="4"/>
    <col min="6913" max="6913" width="36.5703125" style="4" bestFit="1" customWidth="1"/>
    <col min="6914" max="6914" width="15.140625" style="4" bestFit="1" customWidth="1"/>
    <col min="6915" max="6915" width="13.140625" style="4" bestFit="1" customWidth="1"/>
    <col min="6916" max="6916" width="12.5703125" style="4" bestFit="1" customWidth="1"/>
    <col min="6917" max="6917" width="21" style="4" bestFit="1" customWidth="1"/>
    <col min="6918" max="6918" width="11.140625" style="4" customWidth="1"/>
    <col min="6919" max="6919" width="14.5703125" style="4" bestFit="1" customWidth="1"/>
    <col min="6920" max="6920" width="2.28515625" style="4" customWidth="1"/>
    <col min="6921" max="6921" width="11.7109375" style="4" bestFit="1" customWidth="1"/>
    <col min="6922" max="6922" width="12.5703125" style="4" bestFit="1" customWidth="1"/>
    <col min="6923" max="6923" width="11.140625" style="4" customWidth="1"/>
    <col min="6924" max="6925" width="12.5703125" style="4" bestFit="1" customWidth="1"/>
    <col min="6926" max="6926" width="11.140625" style="4" customWidth="1"/>
    <col min="6927" max="6927" width="15.140625" style="4" bestFit="1" customWidth="1"/>
    <col min="6928" max="6928" width="2.28515625" style="4" customWidth="1"/>
    <col min="6929" max="7168" width="8.85546875" style="4"/>
    <col min="7169" max="7169" width="36.5703125" style="4" bestFit="1" customWidth="1"/>
    <col min="7170" max="7170" width="15.140625" style="4" bestFit="1" customWidth="1"/>
    <col min="7171" max="7171" width="13.140625" style="4" bestFit="1" customWidth="1"/>
    <col min="7172" max="7172" width="12.5703125" style="4" bestFit="1" customWidth="1"/>
    <col min="7173" max="7173" width="21" style="4" bestFit="1" customWidth="1"/>
    <col min="7174" max="7174" width="11.140625" style="4" customWidth="1"/>
    <col min="7175" max="7175" width="14.5703125" style="4" bestFit="1" customWidth="1"/>
    <col min="7176" max="7176" width="2.28515625" style="4" customWidth="1"/>
    <col min="7177" max="7177" width="11.7109375" style="4" bestFit="1" customWidth="1"/>
    <col min="7178" max="7178" width="12.5703125" style="4" bestFit="1" customWidth="1"/>
    <col min="7179" max="7179" width="11.140625" style="4" customWidth="1"/>
    <col min="7180" max="7181" width="12.5703125" style="4" bestFit="1" customWidth="1"/>
    <col min="7182" max="7182" width="11.140625" style="4" customWidth="1"/>
    <col min="7183" max="7183" width="15.140625" style="4" bestFit="1" customWidth="1"/>
    <col min="7184" max="7184" width="2.28515625" style="4" customWidth="1"/>
    <col min="7185" max="7424" width="8.85546875" style="4"/>
    <col min="7425" max="7425" width="36.5703125" style="4" bestFit="1" customWidth="1"/>
    <col min="7426" max="7426" width="15.140625" style="4" bestFit="1" customWidth="1"/>
    <col min="7427" max="7427" width="13.140625" style="4" bestFit="1" customWidth="1"/>
    <col min="7428" max="7428" width="12.5703125" style="4" bestFit="1" customWidth="1"/>
    <col min="7429" max="7429" width="21" style="4" bestFit="1" customWidth="1"/>
    <col min="7430" max="7430" width="11.140625" style="4" customWidth="1"/>
    <col min="7431" max="7431" width="14.5703125" style="4" bestFit="1" customWidth="1"/>
    <col min="7432" max="7432" width="2.28515625" style="4" customWidth="1"/>
    <col min="7433" max="7433" width="11.7109375" style="4" bestFit="1" customWidth="1"/>
    <col min="7434" max="7434" width="12.5703125" style="4" bestFit="1" customWidth="1"/>
    <col min="7435" max="7435" width="11.140625" style="4" customWidth="1"/>
    <col min="7436" max="7437" width="12.5703125" style="4" bestFit="1" customWidth="1"/>
    <col min="7438" max="7438" width="11.140625" style="4" customWidth="1"/>
    <col min="7439" max="7439" width="15.140625" style="4" bestFit="1" customWidth="1"/>
    <col min="7440" max="7440" width="2.28515625" style="4" customWidth="1"/>
    <col min="7441" max="7680" width="8.85546875" style="4"/>
    <col min="7681" max="7681" width="36.5703125" style="4" bestFit="1" customWidth="1"/>
    <col min="7682" max="7682" width="15.140625" style="4" bestFit="1" customWidth="1"/>
    <col min="7683" max="7683" width="13.140625" style="4" bestFit="1" customWidth="1"/>
    <col min="7684" max="7684" width="12.5703125" style="4" bestFit="1" customWidth="1"/>
    <col min="7685" max="7685" width="21" style="4" bestFit="1" customWidth="1"/>
    <col min="7686" max="7686" width="11.140625" style="4" customWidth="1"/>
    <col min="7687" max="7687" width="14.5703125" style="4" bestFit="1" customWidth="1"/>
    <col min="7688" max="7688" width="2.28515625" style="4" customWidth="1"/>
    <col min="7689" max="7689" width="11.7109375" style="4" bestFit="1" customWidth="1"/>
    <col min="7690" max="7690" width="12.5703125" style="4" bestFit="1" customWidth="1"/>
    <col min="7691" max="7691" width="11.140625" style="4" customWidth="1"/>
    <col min="7692" max="7693" width="12.5703125" style="4" bestFit="1" customWidth="1"/>
    <col min="7694" max="7694" width="11.140625" style="4" customWidth="1"/>
    <col min="7695" max="7695" width="15.140625" style="4" bestFit="1" customWidth="1"/>
    <col min="7696" max="7696" width="2.28515625" style="4" customWidth="1"/>
    <col min="7697" max="7936" width="8.85546875" style="4"/>
    <col min="7937" max="7937" width="36.5703125" style="4" bestFit="1" customWidth="1"/>
    <col min="7938" max="7938" width="15.140625" style="4" bestFit="1" customWidth="1"/>
    <col min="7939" max="7939" width="13.140625" style="4" bestFit="1" customWidth="1"/>
    <col min="7940" max="7940" width="12.5703125" style="4" bestFit="1" customWidth="1"/>
    <col min="7941" max="7941" width="21" style="4" bestFit="1" customWidth="1"/>
    <col min="7942" max="7942" width="11.140625" style="4" customWidth="1"/>
    <col min="7943" max="7943" width="14.5703125" style="4" bestFit="1" customWidth="1"/>
    <col min="7944" max="7944" width="2.28515625" style="4" customWidth="1"/>
    <col min="7945" max="7945" width="11.7109375" style="4" bestFit="1" customWidth="1"/>
    <col min="7946" max="7946" width="12.5703125" style="4" bestFit="1" customWidth="1"/>
    <col min="7947" max="7947" width="11.140625" style="4" customWidth="1"/>
    <col min="7948" max="7949" width="12.5703125" style="4" bestFit="1" customWidth="1"/>
    <col min="7950" max="7950" width="11.140625" style="4" customWidth="1"/>
    <col min="7951" max="7951" width="15.140625" style="4" bestFit="1" customWidth="1"/>
    <col min="7952" max="7952" width="2.28515625" style="4" customWidth="1"/>
    <col min="7953" max="8192" width="8.85546875" style="4"/>
    <col min="8193" max="8193" width="36.5703125" style="4" bestFit="1" customWidth="1"/>
    <col min="8194" max="8194" width="15.140625" style="4" bestFit="1" customWidth="1"/>
    <col min="8195" max="8195" width="13.140625" style="4" bestFit="1" customWidth="1"/>
    <col min="8196" max="8196" width="12.5703125" style="4" bestFit="1" customWidth="1"/>
    <col min="8197" max="8197" width="21" style="4" bestFit="1" customWidth="1"/>
    <col min="8198" max="8198" width="11.140625" style="4" customWidth="1"/>
    <col min="8199" max="8199" width="14.5703125" style="4" bestFit="1" customWidth="1"/>
    <col min="8200" max="8200" width="2.28515625" style="4" customWidth="1"/>
    <col min="8201" max="8201" width="11.7109375" style="4" bestFit="1" customWidth="1"/>
    <col min="8202" max="8202" width="12.5703125" style="4" bestFit="1" customWidth="1"/>
    <col min="8203" max="8203" width="11.140625" style="4" customWidth="1"/>
    <col min="8204" max="8205" width="12.5703125" style="4" bestFit="1" customWidth="1"/>
    <col min="8206" max="8206" width="11.140625" style="4" customWidth="1"/>
    <col min="8207" max="8207" width="15.140625" style="4" bestFit="1" customWidth="1"/>
    <col min="8208" max="8208" width="2.28515625" style="4" customWidth="1"/>
    <col min="8209" max="8448" width="8.85546875" style="4"/>
    <col min="8449" max="8449" width="36.5703125" style="4" bestFit="1" customWidth="1"/>
    <col min="8450" max="8450" width="15.140625" style="4" bestFit="1" customWidth="1"/>
    <col min="8451" max="8451" width="13.140625" style="4" bestFit="1" customWidth="1"/>
    <col min="8452" max="8452" width="12.5703125" style="4" bestFit="1" customWidth="1"/>
    <col min="8453" max="8453" width="21" style="4" bestFit="1" customWidth="1"/>
    <col min="8454" max="8454" width="11.140625" style="4" customWidth="1"/>
    <col min="8455" max="8455" width="14.5703125" style="4" bestFit="1" customWidth="1"/>
    <col min="8456" max="8456" width="2.28515625" style="4" customWidth="1"/>
    <col min="8457" max="8457" width="11.7109375" style="4" bestFit="1" customWidth="1"/>
    <col min="8458" max="8458" width="12.5703125" style="4" bestFit="1" customWidth="1"/>
    <col min="8459" max="8459" width="11.140625" style="4" customWidth="1"/>
    <col min="8460" max="8461" width="12.5703125" style="4" bestFit="1" customWidth="1"/>
    <col min="8462" max="8462" width="11.140625" style="4" customWidth="1"/>
    <col min="8463" max="8463" width="15.140625" style="4" bestFit="1" customWidth="1"/>
    <col min="8464" max="8464" width="2.28515625" style="4" customWidth="1"/>
    <col min="8465" max="8704" width="8.85546875" style="4"/>
    <col min="8705" max="8705" width="36.5703125" style="4" bestFit="1" customWidth="1"/>
    <col min="8706" max="8706" width="15.140625" style="4" bestFit="1" customWidth="1"/>
    <col min="8707" max="8707" width="13.140625" style="4" bestFit="1" customWidth="1"/>
    <col min="8708" max="8708" width="12.5703125" style="4" bestFit="1" customWidth="1"/>
    <col min="8709" max="8709" width="21" style="4" bestFit="1" customWidth="1"/>
    <col min="8710" max="8710" width="11.140625" style="4" customWidth="1"/>
    <col min="8711" max="8711" width="14.5703125" style="4" bestFit="1" customWidth="1"/>
    <col min="8712" max="8712" width="2.28515625" style="4" customWidth="1"/>
    <col min="8713" max="8713" width="11.7109375" style="4" bestFit="1" customWidth="1"/>
    <col min="8714" max="8714" width="12.5703125" style="4" bestFit="1" customWidth="1"/>
    <col min="8715" max="8715" width="11.140625" style="4" customWidth="1"/>
    <col min="8716" max="8717" width="12.5703125" style="4" bestFit="1" customWidth="1"/>
    <col min="8718" max="8718" width="11.140625" style="4" customWidth="1"/>
    <col min="8719" max="8719" width="15.140625" style="4" bestFit="1" customWidth="1"/>
    <col min="8720" max="8720" width="2.28515625" style="4" customWidth="1"/>
    <col min="8721" max="8960" width="8.85546875" style="4"/>
    <col min="8961" max="8961" width="36.5703125" style="4" bestFit="1" customWidth="1"/>
    <col min="8962" max="8962" width="15.140625" style="4" bestFit="1" customWidth="1"/>
    <col min="8963" max="8963" width="13.140625" style="4" bestFit="1" customWidth="1"/>
    <col min="8964" max="8964" width="12.5703125" style="4" bestFit="1" customWidth="1"/>
    <col min="8965" max="8965" width="21" style="4" bestFit="1" customWidth="1"/>
    <col min="8966" max="8966" width="11.140625" style="4" customWidth="1"/>
    <col min="8967" max="8967" width="14.5703125" style="4" bestFit="1" customWidth="1"/>
    <col min="8968" max="8968" width="2.28515625" style="4" customWidth="1"/>
    <col min="8969" max="8969" width="11.7109375" style="4" bestFit="1" customWidth="1"/>
    <col min="8970" max="8970" width="12.5703125" style="4" bestFit="1" customWidth="1"/>
    <col min="8971" max="8971" width="11.140625" style="4" customWidth="1"/>
    <col min="8972" max="8973" width="12.5703125" style="4" bestFit="1" customWidth="1"/>
    <col min="8974" max="8974" width="11.140625" style="4" customWidth="1"/>
    <col min="8975" max="8975" width="15.140625" style="4" bestFit="1" customWidth="1"/>
    <col min="8976" max="8976" width="2.28515625" style="4" customWidth="1"/>
    <col min="8977" max="9216" width="8.85546875" style="4"/>
    <col min="9217" max="9217" width="36.5703125" style="4" bestFit="1" customWidth="1"/>
    <col min="9218" max="9218" width="15.140625" style="4" bestFit="1" customWidth="1"/>
    <col min="9219" max="9219" width="13.140625" style="4" bestFit="1" customWidth="1"/>
    <col min="9220" max="9220" width="12.5703125" style="4" bestFit="1" customWidth="1"/>
    <col min="9221" max="9221" width="21" style="4" bestFit="1" customWidth="1"/>
    <col min="9222" max="9222" width="11.140625" style="4" customWidth="1"/>
    <col min="9223" max="9223" width="14.5703125" style="4" bestFit="1" customWidth="1"/>
    <col min="9224" max="9224" width="2.28515625" style="4" customWidth="1"/>
    <col min="9225" max="9225" width="11.7109375" style="4" bestFit="1" customWidth="1"/>
    <col min="9226" max="9226" width="12.5703125" style="4" bestFit="1" customWidth="1"/>
    <col min="9227" max="9227" width="11.140625" style="4" customWidth="1"/>
    <col min="9228" max="9229" width="12.5703125" style="4" bestFit="1" customWidth="1"/>
    <col min="9230" max="9230" width="11.140625" style="4" customWidth="1"/>
    <col min="9231" max="9231" width="15.140625" style="4" bestFit="1" customWidth="1"/>
    <col min="9232" max="9232" width="2.28515625" style="4" customWidth="1"/>
    <col min="9233" max="9472" width="8.85546875" style="4"/>
    <col min="9473" max="9473" width="36.5703125" style="4" bestFit="1" customWidth="1"/>
    <col min="9474" max="9474" width="15.140625" style="4" bestFit="1" customWidth="1"/>
    <col min="9475" max="9475" width="13.140625" style="4" bestFit="1" customWidth="1"/>
    <col min="9476" max="9476" width="12.5703125" style="4" bestFit="1" customWidth="1"/>
    <col min="9477" max="9477" width="21" style="4" bestFit="1" customWidth="1"/>
    <col min="9478" max="9478" width="11.140625" style="4" customWidth="1"/>
    <col min="9479" max="9479" width="14.5703125" style="4" bestFit="1" customWidth="1"/>
    <col min="9480" max="9480" width="2.28515625" style="4" customWidth="1"/>
    <col min="9481" max="9481" width="11.7109375" style="4" bestFit="1" customWidth="1"/>
    <col min="9482" max="9482" width="12.5703125" style="4" bestFit="1" customWidth="1"/>
    <col min="9483" max="9483" width="11.140625" style="4" customWidth="1"/>
    <col min="9484" max="9485" width="12.5703125" style="4" bestFit="1" customWidth="1"/>
    <col min="9486" max="9486" width="11.140625" style="4" customWidth="1"/>
    <col min="9487" max="9487" width="15.140625" style="4" bestFit="1" customWidth="1"/>
    <col min="9488" max="9488" width="2.28515625" style="4" customWidth="1"/>
    <col min="9489" max="9728" width="8.85546875" style="4"/>
    <col min="9729" max="9729" width="36.5703125" style="4" bestFit="1" customWidth="1"/>
    <col min="9730" max="9730" width="15.140625" style="4" bestFit="1" customWidth="1"/>
    <col min="9731" max="9731" width="13.140625" style="4" bestFit="1" customWidth="1"/>
    <col min="9732" max="9732" width="12.5703125" style="4" bestFit="1" customWidth="1"/>
    <col min="9733" max="9733" width="21" style="4" bestFit="1" customWidth="1"/>
    <col min="9734" max="9734" width="11.140625" style="4" customWidth="1"/>
    <col min="9735" max="9735" width="14.5703125" style="4" bestFit="1" customWidth="1"/>
    <col min="9736" max="9736" width="2.28515625" style="4" customWidth="1"/>
    <col min="9737" max="9737" width="11.7109375" style="4" bestFit="1" customWidth="1"/>
    <col min="9738" max="9738" width="12.5703125" style="4" bestFit="1" customWidth="1"/>
    <col min="9739" max="9739" width="11.140625" style="4" customWidth="1"/>
    <col min="9740" max="9741" width="12.5703125" style="4" bestFit="1" customWidth="1"/>
    <col min="9742" max="9742" width="11.140625" style="4" customWidth="1"/>
    <col min="9743" max="9743" width="15.140625" style="4" bestFit="1" customWidth="1"/>
    <col min="9744" max="9744" width="2.28515625" style="4" customWidth="1"/>
    <col min="9745" max="9984" width="8.85546875" style="4"/>
    <col min="9985" max="9985" width="36.5703125" style="4" bestFit="1" customWidth="1"/>
    <col min="9986" max="9986" width="15.140625" style="4" bestFit="1" customWidth="1"/>
    <col min="9987" max="9987" width="13.140625" style="4" bestFit="1" customWidth="1"/>
    <col min="9988" max="9988" width="12.5703125" style="4" bestFit="1" customWidth="1"/>
    <col min="9989" max="9989" width="21" style="4" bestFit="1" customWidth="1"/>
    <col min="9990" max="9990" width="11.140625" style="4" customWidth="1"/>
    <col min="9991" max="9991" width="14.5703125" style="4" bestFit="1" customWidth="1"/>
    <col min="9992" max="9992" width="2.28515625" style="4" customWidth="1"/>
    <col min="9993" max="9993" width="11.7109375" style="4" bestFit="1" customWidth="1"/>
    <col min="9994" max="9994" width="12.5703125" style="4" bestFit="1" customWidth="1"/>
    <col min="9995" max="9995" width="11.140625" style="4" customWidth="1"/>
    <col min="9996" max="9997" width="12.5703125" style="4" bestFit="1" customWidth="1"/>
    <col min="9998" max="9998" width="11.140625" style="4" customWidth="1"/>
    <col min="9999" max="9999" width="15.140625" style="4" bestFit="1" customWidth="1"/>
    <col min="10000" max="10000" width="2.28515625" style="4" customWidth="1"/>
    <col min="10001" max="10240" width="8.85546875" style="4"/>
    <col min="10241" max="10241" width="36.5703125" style="4" bestFit="1" customWidth="1"/>
    <col min="10242" max="10242" width="15.140625" style="4" bestFit="1" customWidth="1"/>
    <col min="10243" max="10243" width="13.140625" style="4" bestFit="1" customWidth="1"/>
    <col min="10244" max="10244" width="12.5703125" style="4" bestFit="1" customWidth="1"/>
    <col min="10245" max="10245" width="21" style="4" bestFit="1" customWidth="1"/>
    <col min="10246" max="10246" width="11.140625" style="4" customWidth="1"/>
    <col min="10247" max="10247" width="14.5703125" style="4" bestFit="1" customWidth="1"/>
    <col min="10248" max="10248" width="2.28515625" style="4" customWidth="1"/>
    <col min="10249" max="10249" width="11.7109375" style="4" bestFit="1" customWidth="1"/>
    <col min="10250" max="10250" width="12.5703125" style="4" bestFit="1" customWidth="1"/>
    <col min="10251" max="10251" width="11.140625" style="4" customWidth="1"/>
    <col min="10252" max="10253" width="12.5703125" style="4" bestFit="1" customWidth="1"/>
    <col min="10254" max="10254" width="11.140625" style="4" customWidth="1"/>
    <col min="10255" max="10255" width="15.140625" style="4" bestFit="1" customWidth="1"/>
    <col min="10256" max="10256" width="2.28515625" style="4" customWidth="1"/>
    <col min="10257" max="10496" width="8.85546875" style="4"/>
    <col min="10497" max="10497" width="36.5703125" style="4" bestFit="1" customWidth="1"/>
    <col min="10498" max="10498" width="15.140625" style="4" bestFit="1" customWidth="1"/>
    <col min="10499" max="10499" width="13.140625" style="4" bestFit="1" customWidth="1"/>
    <col min="10500" max="10500" width="12.5703125" style="4" bestFit="1" customWidth="1"/>
    <col min="10501" max="10501" width="21" style="4" bestFit="1" customWidth="1"/>
    <col min="10502" max="10502" width="11.140625" style="4" customWidth="1"/>
    <col min="10503" max="10503" width="14.5703125" style="4" bestFit="1" customWidth="1"/>
    <col min="10504" max="10504" width="2.28515625" style="4" customWidth="1"/>
    <col min="10505" max="10505" width="11.7109375" style="4" bestFit="1" customWidth="1"/>
    <col min="10506" max="10506" width="12.5703125" style="4" bestFit="1" customWidth="1"/>
    <col min="10507" max="10507" width="11.140625" style="4" customWidth="1"/>
    <col min="10508" max="10509" width="12.5703125" style="4" bestFit="1" customWidth="1"/>
    <col min="10510" max="10510" width="11.140625" style="4" customWidth="1"/>
    <col min="10511" max="10511" width="15.140625" style="4" bestFit="1" customWidth="1"/>
    <col min="10512" max="10512" width="2.28515625" style="4" customWidth="1"/>
    <col min="10513" max="10752" width="8.85546875" style="4"/>
    <col min="10753" max="10753" width="36.5703125" style="4" bestFit="1" customWidth="1"/>
    <col min="10754" max="10754" width="15.140625" style="4" bestFit="1" customWidth="1"/>
    <col min="10755" max="10755" width="13.140625" style="4" bestFit="1" customWidth="1"/>
    <col min="10756" max="10756" width="12.5703125" style="4" bestFit="1" customWidth="1"/>
    <col min="10757" max="10757" width="21" style="4" bestFit="1" customWidth="1"/>
    <col min="10758" max="10758" width="11.140625" style="4" customWidth="1"/>
    <col min="10759" max="10759" width="14.5703125" style="4" bestFit="1" customWidth="1"/>
    <col min="10760" max="10760" width="2.28515625" style="4" customWidth="1"/>
    <col min="10761" max="10761" width="11.7109375" style="4" bestFit="1" customWidth="1"/>
    <col min="10762" max="10762" width="12.5703125" style="4" bestFit="1" customWidth="1"/>
    <col min="10763" max="10763" width="11.140625" style="4" customWidth="1"/>
    <col min="10764" max="10765" width="12.5703125" style="4" bestFit="1" customWidth="1"/>
    <col min="10766" max="10766" width="11.140625" style="4" customWidth="1"/>
    <col min="10767" max="10767" width="15.140625" style="4" bestFit="1" customWidth="1"/>
    <col min="10768" max="10768" width="2.28515625" style="4" customWidth="1"/>
    <col min="10769" max="11008" width="8.85546875" style="4"/>
    <col min="11009" max="11009" width="36.5703125" style="4" bestFit="1" customWidth="1"/>
    <col min="11010" max="11010" width="15.140625" style="4" bestFit="1" customWidth="1"/>
    <col min="11011" max="11011" width="13.140625" style="4" bestFit="1" customWidth="1"/>
    <col min="11012" max="11012" width="12.5703125" style="4" bestFit="1" customWidth="1"/>
    <col min="11013" max="11013" width="21" style="4" bestFit="1" customWidth="1"/>
    <col min="11014" max="11014" width="11.140625" style="4" customWidth="1"/>
    <col min="11015" max="11015" width="14.5703125" style="4" bestFit="1" customWidth="1"/>
    <col min="11016" max="11016" width="2.28515625" style="4" customWidth="1"/>
    <col min="11017" max="11017" width="11.7109375" style="4" bestFit="1" customWidth="1"/>
    <col min="11018" max="11018" width="12.5703125" style="4" bestFit="1" customWidth="1"/>
    <col min="11019" max="11019" width="11.140625" style="4" customWidth="1"/>
    <col min="11020" max="11021" width="12.5703125" style="4" bestFit="1" customWidth="1"/>
    <col min="11022" max="11022" width="11.140625" style="4" customWidth="1"/>
    <col min="11023" max="11023" width="15.140625" style="4" bestFit="1" customWidth="1"/>
    <col min="11024" max="11024" width="2.28515625" style="4" customWidth="1"/>
    <col min="11025" max="11264" width="8.85546875" style="4"/>
    <col min="11265" max="11265" width="36.5703125" style="4" bestFit="1" customWidth="1"/>
    <col min="11266" max="11266" width="15.140625" style="4" bestFit="1" customWidth="1"/>
    <col min="11267" max="11267" width="13.140625" style="4" bestFit="1" customWidth="1"/>
    <col min="11268" max="11268" width="12.5703125" style="4" bestFit="1" customWidth="1"/>
    <col min="11269" max="11269" width="21" style="4" bestFit="1" customWidth="1"/>
    <col min="11270" max="11270" width="11.140625" style="4" customWidth="1"/>
    <col min="11271" max="11271" width="14.5703125" style="4" bestFit="1" customWidth="1"/>
    <col min="11272" max="11272" width="2.28515625" style="4" customWidth="1"/>
    <col min="11273" max="11273" width="11.7109375" style="4" bestFit="1" customWidth="1"/>
    <col min="11274" max="11274" width="12.5703125" style="4" bestFit="1" customWidth="1"/>
    <col min="11275" max="11275" width="11.140625" style="4" customWidth="1"/>
    <col min="11276" max="11277" width="12.5703125" style="4" bestFit="1" customWidth="1"/>
    <col min="11278" max="11278" width="11.140625" style="4" customWidth="1"/>
    <col min="11279" max="11279" width="15.140625" style="4" bestFit="1" customWidth="1"/>
    <col min="11280" max="11280" width="2.28515625" style="4" customWidth="1"/>
    <col min="11281" max="11520" width="8.85546875" style="4"/>
    <col min="11521" max="11521" width="36.5703125" style="4" bestFit="1" customWidth="1"/>
    <col min="11522" max="11522" width="15.140625" style="4" bestFit="1" customWidth="1"/>
    <col min="11523" max="11523" width="13.140625" style="4" bestFit="1" customWidth="1"/>
    <col min="11524" max="11524" width="12.5703125" style="4" bestFit="1" customWidth="1"/>
    <col min="11525" max="11525" width="21" style="4" bestFit="1" customWidth="1"/>
    <col min="11526" max="11526" width="11.140625" style="4" customWidth="1"/>
    <col min="11527" max="11527" width="14.5703125" style="4" bestFit="1" customWidth="1"/>
    <col min="11528" max="11528" width="2.28515625" style="4" customWidth="1"/>
    <col min="11529" max="11529" width="11.7109375" style="4" bestFit="1" customWidth="1"/>
    <col min="11530" max="11530" width="12.5703125" style="4" bestFit="1" customWidth="1"/>
    <col min="11531" max="11531" width="11.140625" style="4" customWidth="1"/>
    <col min="11532" max="11533" width="12.5703125" style="4" bestFit="1" customWidth="1"/>
    <col min="11534" max="11534" width="11.140625" style="4" customWidth="1"/>
    <col min="11535" max="11535" width="15.140625" style="4" bestFit="1" customWidth="1"/>
    <col min="11536" max="11536" width="2.28515625" style="4" customWidth="1"/>
    <col min="11537" max="11776" width="8.85546875" style="4"/>
    <col min="11777" max="11777" width="36.5703125" style="4" bestFit="1" customWidth="1"/>
    <col min="11778" max="11778" width="15.140625" style="4" bestFit="1" customWidth="1"/>
    <col min="11779" max="11779" width="13.140625" style="4" bestFit="1" customWidth="1"/>
    <col min="11780" max="11780" width="12.5703125" style="4" bestFit="1" customWidth="1"/>
    <col min="11781" max="11781" width="21" style="4" bestFit="1" customWidth="1"/>
    <col min="11782" max="11782" width="11.140625" style="4" customWidth="1"/>
    <col min="11783" max="11783" width="14.5703125" style="4" bestFit="1" customWidth="1"/>
    <col min="11784" max="11784" width="2.28515625" style="4" customWidth="1"/>
    <col min="11785" max="11785" width="11.7109375" style="4" bestFit="1" customWidth="1"/>
    <col min="11786" max="11786" width="12.5703125" style="4" bestFit="1" customWidth="1"/>
    <col min="11787" max="11787" width="11.140625" style="4" customWidth="1"/>
    <col min="11788" max="11789" width="12.5703125" style="4" bestFit="1" customWidth="1"/>
    <col min="11790" max="11790" width="11.140625" style="4" customWidth="1"/>
    <col min="11791" max="11791" width="15.140625" style="4" bestFit="1" customWidth="1"/>
    <col min="11792" max="11792" width="2.28515625" style="4" customWidth="1"/>
    <col min="11793" max="12032" width="8.85546875" style="4"/>
    <col min="12033" max="12033" width="36.5703125" style="4" bestFit="1" customWidth="1"/>
    <col min="12034" max="12034" width="15.140625" style="4" bestFit="1" customWidth="1"/>
    <col min="12035" max="12035" width="13.140625" style="4" bestFit="1" customWidth="1"/>
    <col min="12036" max="12036" width="12.5703125" style="4" bestFit="1" customWidth="1"/>
    <col min="12037" max="12037" width="21" style="4" bestFit="1" customWidth="1"/>
    <col min="12038" max="12038" width="11.140625" style="4" customWidth="1"/>
    <col min="12039" max="12039" width="14.5703125" style="4" bestFit="1" customWidth="1"/>
    <col min="12040" max="12040" width="2.28515625" style="4" customWidth="1"/>
    <col min="12041" max="12041" width="11.7109375" style="4" bestFit="1" customWidth="1"/>
    <col min="12042" max="12042" width="12.5703125" style="4" bestFit="1" customWidth="1"/>
    <col min="12043" max="12043" width="11.140625" style="4" customWidth="1"/>
    <col min="12044" max="12045" width="12.5703125" style="4" bestFit="1" customWidth="1"/>
    <col min="12046" max="12046" width="11.140625" style="4" customWidth="1"/>
    <col min="12047" max="12047" width="15.140625" style="4" bestFit="1" customWidth="1"/>
    <col min="12048" max="12048" width="2.28515625" style="4" customWidth="1"/>
    <col min="12049" max="12288" width="8.85546875" style="4"/>
    <col min="12289" max="12289" width="36.5703125" style="4" bestFit="1" customWidth="1"/>
    <col min="12290" max="12290" width="15.140625" style="4" bestFit="1" customWidth="1"/>
    <col min="12291" max="12291" width="13.140625" style="4" bestFit="1" customWidth="1"/>
    <col min="12292" max="12292" width="12.5703125" style="4" bestFit="1" customWidth="1"/>
    <col min="12293" max="12293" width="21" style="4" bestFit="1" customWidth="1"/>
    <col min="12294" max="12294" width="11.140625" style="4" customWidth="1"/>
    <col min="12295" max="12295" width="14.5703125" style="4" bestFit="1" customWidth="1"/>
    <col min="12296" max="12296" width="2.28515625" style="4" customWidth="1"/>
    <col min="12297" max="12297" width="11.7109375" style="4" bestFit="1" customWidth="1"/>
    <col min="12298" max="12298" width="12.5703125" style="4" bestFit="1" customWidth="1"/>
    <col min="12299" max="12299" width="11.140625" style="4" customWidth="1"/>
    <col min="12300" max="12301" width="12.5703125" style="4" bestFit="1" customWidth="1"/>
    <col min="12302" max="12302" width="11.140625" style="4" customWidth="1"/>
    <col min="12303" max="12303" width="15.140625" style="4" bestFit="1" customWidth="1"/>
    <col min="12304" max="12304" width="2.28515625" style="4" customWidth="1"/>
    <col min="12305" max="12544" width="8.85546875" style="4"/>
    <col min="12545" max="12545" width="36.5703125" style="4" bestFit="1" customWidth="1"/>
    <col min="12546" max="12546" width="15.140625" style="4" bestFit="1" customWidth="1"/>
    <col min="12547" max="12547" width="13.140625" style="4" bestFit="1" customWidth="1"/>
    <col min="12548" max="12548" width="12.5703125" style="4" bestFit="1" customWidth="1"/>
    <col min="12549" max="12549" width="21" style="4" bestFit="1" customWidth="1"/>
    <col min="12550" max="12550" width="11.140625" style="4" customWidth="1"/>
    <col min="12551" max="12551" width="14.5703125" style="4" bestFit="1" customWidth="1"/>
    <col min="12552" max="12552" width="2.28515625" style="4" customWidth="1"/>
    <col min="12553" max="12553" width="11.7109375" style="4" bestFit="1" customWidth="1"/>
    <col min="12554" max="12554" width="12.5703125" style="4" bestFit="1" customWidth="1"/>
    <col min="12555" max="12555" width="11.140625" style="4" customWidth="1"/>
    <col min="12556" max="12557" width="12.5703125" style="4" bestFit="1" customWidth="1"/>
    <col min="12558" max="12558" width="11.140625" style="4" customWidth="1"/>
    <col min="12559" max="12559" width="15.140625" style="4" bestFit="1" customWidth="1"/>
    <col min="12560" max="12560" width="2.28515625" style="4" customWidth="1"/>
    <col min="12561" max="12800" width="8.85546875" style="4"/>
    <col min="12801" max="12801" width="36.5703125" style="4" bestFit="1" customWidth="1"/>
    <col min="12802" max="12802" width="15.140625" style="4" bestFit="1" customWidth="1"/>
    <col min="12803" max="12803" width="13.140625" style="4" bestFit="1" customWidth="1"/>
    <col min="12804" max="12804" width="12.5703125" style="4" bestFit="1" customWidth="1"/>
    <col min="12805" max="12805" width="21" style="4" bestFit="1" customWidth="1"/>
    <col min="12806" max="12806" width="11.140625" style="4" customWidth="1"/>
    <col min="12807" max="12807" width="14.5703125" style="4" bestFit="1" customWidth="1"/>
    <col min="12808" max="12808" width="2.28515625" style="4" customWidth="1"/>
    <col min="12809" max="12809" width="11.7109375" style="4" bestFit="1" customWidth="1"/>
    <col min="12810" max="12810" width="12.5703125" style="4" bestFit="1" customWidth="1"/>
    <col min="12811" max="12811" width="11.140625" style="4" customWidth="1"/>
    <col min="12812" max="12813" width="12.5703125" style="4" bestFit="1" customWidth="1"/>
    <col min="12814" max="12814" width="11.140625" style="4" customWidth="1"/>
    <col min="12815" max="12815" width="15.140625" style="4" bestFit="1" customWidth="1"/>
    <col min="12816" max="12816" width="2.28515625" style="4" customWidth="1"/>
    <col min="12817" max="13056" width="8.85546875" style="4"/>
    <col min="13057" max="13057" width="36.5703125" style="4" bestFit="1" customWidth="1"/>
    <col min="13058" max="13058" width="15.140625" style="4" bestFit="1" customWidth="1"/>
    <col min="13059" max="13059" width="13.140625" style="4" bestFit="1" customWidth="1"/>
    <col min="13060" max="13060" width="12.5703125" style="4" bestFit="1" customWidth="1"/>
    <col min="13061" max="13061" width="21" style="4" bestFit="1" customWidth="1"/>
    <col min="13062" max="13062" width="11.140625" style="4" customWidth="1"/>
    <col min="13063" max="13063" width="14.5703125" style="4" bestFit="1" customWidth="1"/>
    <col min="13064" max="13064" width="2.28515625" style="4" customWidth="1"/>
    <col min="13065" max="13065" width="11.7109375" style="4" bestFit="1" customWidth="1"/>
    <col min="13066" max="13066" width="12.5703125" style="4" bestFit="1" customWidth="1"/>
    <col min="13067" max="13067" width="11.140625" style="4" customWidth="1"/>
    <col min="13068" max="13069" width="12.5703125" style="4" bestFit="1" customWidth="1"/>
    <col min="13070" max="13070" width="11.140625" style="4" customWidth="1"/>
    <col min="13071" max="13071" width="15.140625" style="4" bestFit="1" customWidth="1"/>
    <col min="13072" max="13072" width="2.28515625" style="4" customWidth="1"/>
    <col min="13073" max="13312" width="8.85546875" style="4"/>
    <col min="13313" max="13313" width="36.5703125" style="4" bestFit="1" customWidth="1"/>
    <col min="13314" max="13314" width="15.140625" style="4" bestFit="1" customWidth="1"/>
    <col min="13315" max="13315" width="13.140625" style="4" bestFit="1" customWidth="1"/>
    <col min="13316" max="13316" width="12.5703125" style="4" bestFit="1" customWidth="1"/>
    <col min="13317" max="13317" width="21" style="4" bestFit="1" customWidth="1"/>
    <col min="13318" max="13318" width="11.140625" style="4" customWidth="1"/>
    <col min="13319" max="13319" width="14.5703125" style="4" bestFit="1" customWidth="1"/>
    <col min="13320" max="13320" width="2.28515625" style="4" customWidth="1"/>
    <col min="13321" max="13321" width="11.7109375" style="4" bestFit="1" customWidth="1"/>
    <col min="13322" max="13322" width="12.5703125" style="4" bestFit="1" customWidth="1"/>
    <col min="13323" max="13323" width="11.140625" style="4" customWidth="1"/>
    <col min="13324" max="13325" width="12.5703125" style="4" bestFit="1" customWidth="1"/>
    <col min="13326" max="13326" width="11.140625" style="4" customWidth="1"/>
    <col min="13327" max="13327" width="15.140625" style="4" bestFit="1" customWidth="1"/>
    <col min="13328" max="13328" width="2.28515625" style="4" customWidth="1"/>
    <col min="13329" max="13568" width="8.85546875" style="4"/>
    <col min="13569" max="13569" width="36.5703125" style="4" bestFit="1" customWidth="1"/>
    <col min="13570" max="13570" width="15.140625" style="4" bestFit="1" customWidth="1"/>
    <col min="13571" max="13571" width="13.140625" style="4" bestFit="1" customWidth="1"/>
    <col min="13572" max="13572" width="12.5703125" style="4" bestFit="1" customWidth="1"/>
    <col min="13573" max="13573" width="21" style="4" bestFit="1" customWidth="1"/>
    <col min="13574" max="13574" width="11.140625" style="4" customWidth="1"/>
    <col min="13575" max="13575" width="14.5703125" style="4" bestFit="1" customWidth="1"/>
    <col min="13576" max="13576" width="2.28515625" style="4" customWidth="1"/>
    <col min="13577" max="13577" width="11.7109375" style="4" bestFit="1" customWidth="1"/>
    <col min="13578" max="13578" width="12.5703125" style="4" bestFit="1" customWidth="1"/>
    <col min="13579" max="13579" width="11.140625" style="4" customWidth="1"/>
    <col min="13580" max="13581" width="12.5703125" style="4" bestFit="1" customWidth="1"/>
    <col min="13582" max="13582" width="11.140625" style="4" customWidth="1"/>
    <col min="13583" max="13583" width="15.140625" style="4" bestFit="1" customWidth="1"/>
    <col min="13584" max="13584" width="2.28515625" style="4" customWidth="1"/>
    <col min="13585" max="13824" width="8.85546875" style="4"/>
    <col min="13825" max="13825" width="36.5703125" style="4" bestFit="1" customWidth="1"/>
    <col min="13826" max="13826" width="15.140625" style="4" bestFit="1" customWidth="1"/>
    <col min="13827" max="13827" width="13.140625" style="4" bestFit="1" customWidth="1"/>
    <col min="13828" max="13828" width="12.5703125" style="4" bestFit="1" customWidth="1"/>
    <col min="13829" max="13829" width="21" style="4" bestFit="1" customWidth="1"/>
    <col min="13830" max="13830" width="11.140625" style="4" customWidth="1"/>
    <col min="13831" max="13831" width="14.5703125" style="4" bestFit="1" customWidth="1"/>
    <col min="13832" max="13832" width="2.28515625" style="4" customWidth="1"/>
    <col min="13833" max="13833" width="11.7109375" style="4" bestFit="1" customWidth="1"/>
    <col min="13834" max="13834" width="12.5703125" style="4" bestFit="1" customWidth="1"/>
    <col min="13835" max="13835" width="11.140625" style="4" customWidth="1"/>
    <col min="13836" max="13837" width="12.5703125" style="4" bestFit="1" customWidth="1"/>
    <col min="13838" max="13838" width="11.140625" style="4" customWidth="1"/>
    <col min="13839" max="13839" width="15.140625" style="4" bestFit="1" customWidth="1"/>
    <col min="13840" max="13840" width="2.28515625" style="4" customWidth="1"/>
    <col min="13841" max="14080" width="8.85546875" style="4"/>
    <col min="14081" max="14081" width="36.5703125" style="4" bestFit="1" customWidth="1"/>
    <col min="14082" max="14082" width="15.140625" style="4" bestFit="1" customWidth="1"/>
    <col min="14083" max="14083" width="13.140625" style="4" bestFit="1" customWidth="1"/>
    <col min="14084" max="14084" width="12.5703125" style="4" bestFit="1" customWidth="1"/>
    <col min="14085" max="14085" width="21" style="4" bestFit="1" customWidth="1"/>
    <col min="14086" max="14086" width="11.140625" style="4" customWidth="1"/>
    <col min="14087" max="14087" width="14.5703125" style="4" bestFit="1" customWidth="1"/>
    <col min="14088" max="14088" width="2.28515625" style="4" customWidth="1"/>
    <col min="14089" max="14089" width="11.7109375" style="4" bestFit="1" customWidth="1"/>
    <col min="14090" max="14090" width="12.5703125" style="4" bestFit="1" customWidth="1"/>
    <col min="14091" max="14091" width="11.140625" style="4" customWidth="1"/>
    <col min="14092" max="14093" width="12.5703125" style="4" bestFit="1" customWidth="1"/>
    <col min="14094" max="14094" width="11.140625" style="4" customWidth="1"/>
    <col min="14095" max="14095" width="15.140625" style="4" bestFit="1" customWidth="1"/>
    <col min="14096" max="14096" width="2.28515625" style="4" customWidth="1"/>
    <col min="14097" max="14336" width="8.85546875" style="4"/>
    <col min="14337" max="14337" width="36.5703125" style="4" bestFit="1" customWidth="1"/>
    <col min="14338" max="14338" width="15.140625" style="4" bestFit="1" customWidth="1"/>
    <col min="14339" max="14339" width="13.140625" style="4" bestFit="1" customWidth="1"/>
    <col min="14340" max="14340" width="12.5703125" style="4" bestFit="1" customWidth="1"/>
    <col min="14341" max="14341" width="21" style="4" bestFit="1" customWidth="1"/>
    <col min="14342" max="14342" width="11.140625" style="4" customWidth="1"/>
    <col min="14343" max="14343" width="14.5703125" style="4" bestFit="1" customWidth="1"/>
    <col min="14344" max="14344" width="2.28515625" style="4" customWidth="1"/>
    <col min="14345" max="14345" width="11.7109375" style="4" bestFit="1" customWidth="1"/>
    <col min="14346" max="14346" width="12.5703125" style="4" bestFit="1" customWidth="1"/>
    <col min="14347" max="14347" width="11.140625" style="4" customWidth="1"/>
    <col min="14348" max="14349" width="12.5703125" style="4" bestFit="1" customWidth="1"/>
    <col min="14350" max="14350" width="11.140625" style="4" customWidth="1"/>
    <col min="14351" max="14351" width="15.140625" style="4" bestFit="1" customWidth="1"/>
    <col min="14352" max="14352" width="2.28515625" style="4" customWidth="1"/>
    <col min="14353" max="14592" width="8.85546875" style="4"/>
    <col min="14593" max="14593" width="36.5703125" style="4" bestFit="1" customWidth="1"/>
    <col min="14594" max="14594" width="15.140625" style="4" bestFit="1" customWidth="1"/>
    <col min="14595" max="14595" width="13.140625" style="4" bestFit="1" customWidth="1"/>
    <col min="14596" max="14596" width="12.5703125" style="4" bestFit="1" customWidth="1"/>
    <col min="14597" max="14597" width="21" style="4" bestFit="1" customWidth="1"/>
    <col min="14598" max="14598" width="11.140625" style="4" customWidth="1"/>
    <col min="14599" max="14599" width="14.5703125" style="4" bestFit="1" customWidth="1"/>
    <col min="14600" max="14600" width="2.28515625" style="4" customWidth="1"/>
    <col min="14601" max="14601" width="11.7109375" style="4" bestFit="1" customWidth="1"/>
    <col min="14602" max="14602" width="12.5703125" style="4" bestFit="1" customWidth="1"/>
    <col min="14603" max="14603" width="11.140625" style="4" customWidth="1"/>
    <col min="14604" max="14605" width="12.5703125" style="4" bestFit="1" customWidth="1"/>
    <col min="14606" max="14606" width="11.140625" style="4" customWidth="1"/>
    <col min="14607" max="14607" width="15.140625" style="4" bestFit="1" customWidth="1"/>
    <col min="14608" max="14608" width="2.28515625" style="4" customWidth="1"/>
    <col min="14609" max="14848" width="8.85546875" style="4"/>
    <col min="14849" max="14849" width="36.5703125" style="4" bestFit="1" customWidth="1"/>
    <col min="14850" max="14850" width="15.140625" style="4" bestFit="1" customWidth="1"/>
    <col min="14851" max="14851" width="13.140625" style="4" bestFit="1" customWidth="1"/>
    <col min="14852" max="14852" width="12.5703125" style="4" bestFit="1" customWidth="1"/>
    <col min="14853" max="14853" width="21" style="4" bestFit="1" customWidth="1"/>
    <col min="14854" max="14854" width="11.140625" style="4" customWidth="1"/>
    <col min="14855" max="14855" width="14.5703125" style="4" bestFit="1" customWidth="1"/>
    <col min="14856" max="14856" width="2.28515625" style="4" customWidth="1"/>
    <col min="14857" max="14857" width="11.7109375" style="4" bestFit="1" customWidth="1"/>
    <col min="14858" max="14858" width="12.5703125" style="4" bestFit="1" customWidth="1"/>
    <col min="14859" max="14859" width="11.140625" style="4" customWidth="1"/>
    <col min="14860" max="14861" width="12.5703125" style="4" bestFit="1" customWidth="1"/>
    <col min="14862" max="14862" width="11.140625" style="4" customWidth="1"/>
    <col min="14863" max="14863" width="15.140625" style="4" bestFit="1" customWidth="1"/>
    <col min="14864" max="14864" width="2.28515625" style="4" customWidth="1"/>
    <col min="14865" max="15104" width="8.85546875" style="4"/>
    <col min="15105" max="15105" width="36.5703125" style="4" bestFit="1" customWidth="1"/>
    <col min="15106" max="15106" width="15.140625" style="4" bestFit="1" customWidth="1"/>
    <col min="15107" max="15107" width="13.140625" style="4" bestFit="1" customWidth="1"/>
    <col min="15108" max="15108" width="12.5703125" style="4" bestFit="1" customWidth="1"/>
    <col min="15109" max="15109" width="21" style="4" bestFit="1" customWidth="1"/>
    <col min="15110" max="15110" width="11.140625" style="4" customWidth="1"/>
    <col min="15111" max="15111" width="14.5703125" style="4" bestFit="1" customWidth="1"/>
    <col min="15112" max="15112" width="2.28515625" style="4" customWidth="1"/>
    <col min="15113" max="15113" width="11.7109375" style="4" bestFit="1" customWidth="1"/>
    <col min="15114" max="15114" width="12.5703125" style="4" bestFit="1" customWidth="1"/>
    <col min="15115" max="15115" width="11.140625" style="4" customWidth="1"/>
    <col min="15116" max="15117" width="12.5703125" style="4" bestFit="1" customWidth="1"/>
    <col min="15118" max="15118" width="11.140625" style="4" customWidth="1"/>
    <col min="15119" max="15119" width="15.140625" style="4" bestFit="1" customWidth="1"/>
    <col min="15120" max="15120" width="2.28515625" style="4" customWidth="1"/>
    <col min="15121" max="15360" width="8.85546875" style="4"/>
    <col min="15361" max="15361" width="36.5703125" style="4" bestFit="1" customWidth="1"/>
    <col min="15362" max="15362" width="15.140625" style="4" bestFit="1" customWidth="1"/>
    <col min="15363" max="15363" width="13.140625" style="4" bestFit="1" customWidth="1"/>
    <col min="15364" max="15364" width="12.5703125" style="4" bestFit="1" customWidth="1"/>
    <col min="15365" max="15365" width="21" style="4" bestFit="1" customWidth="1"/>
    <col min="15366" max="15366" width="11.140625" style="4" customWidth="1"/>
    <col min="15367" max="15367" width="14.5703125" style="4" bestFit="1" customWidth="1"/>
    <col min="15368" max="15368" width="2.28515625" style="4" customWidth="1"/>
    <col min="15369" max="15369" width="11.7109375" style="4" bestFit="1" customWidth="1"/>
    <col min="15370" max="15370" width="12.5703125" style="4" bestFit="1" customWidth="1"/>
    <col min="15371" max="15371" width="11.140625" style="4" customWidth="1"/>
    <col min="15372" max="15373" width="12.5703125" style="4" bestFit="1" customWidth="1"/>
    <col min="15374" max="15374" width="11.140625" style="4" customWidth="1"/>
    <col min="15375" max="15375" width="15.140625" style="4" bestFit="1" customWidth="1"/>
    <col min="15376" max="15376" width="2.28515625" style="4" customWidth="1"/>
    <col min="15377" max="15616" width="8.85546875" style="4"/>
    <col min="15617" max="15617" width="36.5703125" style="4" bestFit="1" customWidth="1"/>
    <col min="15618" max="15618" width="15.140625" style="4" bestFit="1" customWidth="1"/>
    <col min="15619" max="15619" width="13.140625" style="4" bestFit="1" customWidth="1"/>
    <col min="15620" max="15620" width="12.5703125" style="4" bestFit="1" customWidth="1"/>
    <col min="15621" max="15621" width="21" style="4" bestFit="1" customWidth="1"/>
    <col min="15622" max="15622" width="11.140625" style="4" customWidth="1"/>
    <col min="15623" max="15623" width="14.5703125" style="4" bestFit="1" customWidth="1"/>
    <col min="15624" max="15624" width="2.28515625" style="4" customWidth="1"/>
    <col min="15625" max="15625" width="11.7109375" style="4" bestFit="1" customWidth="1"/>
    <col min="15626" max="15626" width="12.5703125" style="4" bestFit="1" customWidth="1"/>
    <col min="15627" max="15627" width="11.140625" style="4" customWidth="1"/>
    <col min="15628" max="15629" width="12.5703125" style="4" bestFit="1" customWidth="1"/>
    <col min="15630" max="15630" width="11.140625" style="4" customWidth="1"/>
    <col min="15631" max="15631" width="15.140625" style="4" bestFit="1" customWidth="1"/>
    <col min="15632" max="15632" width="2.28515625" style="4" customWidth="1"/>
    <col min="15633" max="15872" width="8.85546875" style="4"/>
    <col min="15873" max="15873" width="36.5703125" style="4" bestFit="1" customWidth="1"/>
    <col min="15874" max="15874" width="15.140625" style="4" bestFit="1" customWidth="1"/>
    <col min="15875" max="15875" width="13.140625" style="4" bestFit="1" customWidth="1"/>
    <col min="15876" max="15876" width="12.5703125" style="4" bestFit="1" customWidth="1"/>
    <col min="15877" max="15877" width="21" style="4" bestFit="1" customWidth="1"/>
    <col min="15878" max="15878" width="11.140625" style="4" customWidth="1"/>
    <col min="15879" max="15879" width="14.5703125" style="4" bestFit="1" customWidth="1"/>
    <col min="15880" max="15880" width="2.28515625" style="4" customWidth="1"/>
    <col min="15881" max="15881" width="11.7109375" style="4" bestFit="1" customWidth="1"/>
    <col min="15882" max="15882" width="12.5703125" style="4" bestFit="1" customWidth="1"/>
    <col min="15883" max="15883" width="11.140625" style="4" customWidth="1"/>
    <col min="15884" max="15885" width="12.5703125" style="4" bestFit="1" customWidth="1"/>
    <col min="15886" max="15886" width="11.140625" style="4" customWidth="1"/>
    <col min="15887" max="15887" width="15.140625" style="4" bestFit="1" customWidth="1"/>
    <col min="15888" max="15888" width="2.28515625" style="4" customWidth="1"/>
    <col min="15889" max="16128" width="8.85546875" style="4"/>
    <col min="16129" max="16129" width="36.5703125" style="4" bestFit="1" customWidth="1"/>
    <col min="16130" max="16130" width="15.140625" style="4" bestFit="1" customWidth="1"/>
    <col min="16131" max="16131" width="13.140625" style="4" bestFit="1" customWidth="1"/>
    <col min="16132" max="16132" width="12.5703125" style="4" bestFit="1" customWidth="1"/>
    <col min="16133" max="16133" width="21" style="4" bestFit="1" customWidth="1"/>
    <col min="16134" max="16134" width="11.140625" style="4" customWidth="1"/>
    <col min="16135" max="16135" width="14.5703125" style="4" bestFit="1" customWidth="1"/>
    <col min="16136" max="16136" width="2.28515625" style="4" customWidth="1"/>
    <col min="16137" max="16137" width="11.7109375" style="4" bestFit="1" customWidth="1"/>
    <col min="16138" max="16138" width="12.5703125" style="4" bestFit="1" customWidth="1"/>
    <col min="16139" max="16139" width="11.140625" style="4" customWidth="1"/>
    <col min="16140" max="16141" width="12.5703125" style="4" bestFit="1" customWidth="1"/>
    <col min="16142" max="16142" width="11.140625" style="4" customWidth="1"/>
    <col min="16143" max="16143" width="15.140625" style="4" bestFit="1" customWidth="1"/>
    <col min="16144" max="16144" width="2.28515625" style="4" customWidth="1"/>
    <col min="16145" max="16384" width="8.85546875" style="4"/>
  </cols>
  <sheetData>
    <row r="1" spans="1:2" x14ac:dyDescent="0.2">
      <c r="A1" s="3" t="s">
        <v>44</v>
      </c>
    </row>
    <row r="2" spans="1:2" ht="13.5" thickBot="1" x14ac:dyDescent="0.25">
      <c r="A2" s="3"/>
    </row>
    <row r="3" spans="1:2" ht="13.5" thickTop="1" x14ac:dyDescent="0.2">
      <c r="A3" s="5" t="s">
        <v>4</v>
      </c>
      <c r="B3" s="6"/>
    </row>
    <row r="4" spans="1:2" x14ac:dyDescent="0.2">
      <c r="A4" s="7" t="s">
        <v>5</v>
      </c>
      <c r="B4" s="8"/>
    </row>
    <row r="5" spans="1:2" x14ac:dyDescent="0.2">
      <c r="A5" s="9" t="s">
        <v>6</v>
      </c>
      <c r="B5" s="78">
        <v>1250000</v>
      </c>
    </row>
    <row r="6" spans="1:2" x14ac:dyDescent="0.2">
      <c r="A6" s="9" t="s">
        <v>7</v>
      </c>
      <c r="B6" s="78">
        <v>500000</v>
      </c>
    </row>
    <row r="7" spans="1:2" x14ac:dyDescent="0.2">
      <c r="A7" s="10" t="s">
        <v>8</v>
      </c>
      <c r="B7" s="77">
        <v>50000</v>
      </c>
    </row>
    <row r="8" spans="1:2" x14ac:dyDescent="0.2">
      <c r="A8" s="10" t="s">
        <v>9</v>
      </c>
      <c r="B8" s="77">
        <v>250000</v>
      </c>
    </row>
    <row r="9" spans="1:2" x14ac:dyDescent="0.2">
      <c r="A9" s="10" t="s">
        <v>10</v>
      </c>
      <c r="B9" s="77">
        <v>0</v>
      </c>
    </row>
    <row r="10" spans="1:2" x14ac:dyDescent="0.2">
      <c r="A10" s="10" t="s">
        <v>11</v>
      </c>
      <c r="B10" s="77">
        <v>0</v>
      </c>
    </row>
    <row r="11" spans="1:2" x14ac:dyDescent="0.2">
      <c r="A11" s="11" t="s">
        <v>12</v>
      </c>
      <c r="B11" s="12"/>
    </row>
    <row r="12" spans="1:2" x14ac:dyDescent="0.2">
      <c r="A12" s="10" t="s">
        <v>13</v>
      </c>
      <c r="B12" s="13"/>
    </row>
    <row r="13" spans="1:2" x14ac:dyDescent="0.2">
      <c r="A13" s="10" t="s">
        <v>14</v>
      </c>
      <c r="B13" s="14"/>
    </row>
    <row r="14" spans="1:2" x14ac:dyDescent="0.2">
      <c r="A14" s="11" t="s">
        <v>15</v>
      </c>
      <c r="B14" s="15"/>
    </row>
    <row r="15" spans="1:2" x14ac:dyDescent="0.2">
      <c r="A15" s="10" t="s">
        <v>16</v>
      </c>
      <c r="B15" s="13" t="s">
        <v>43</v>
      </c>
    </row>
    <row r="16" spans="1:2" x14ac:dyDescent="0.2">
      <c r="A16" s="10" t="s">
        <v>17</v>
      </c>
      <c r="B16" s="16">
        <v>0.2</v>
      </c>
    </row>
    <row r="17" spans="1:16" x14ac:dyDescent="0.2">
      <c r="A17" s="11" t="s">
        <v>18</v>
      </c>
      <c r="B17" s="17">
        <v>0</v>
      </c>
      <c r="D17" s="172"/>
    </row>
    <row r="18" spans="1:16" x14ac:dyDescent="0.2">
      <c r="A18" s="11" t="s">
        <v>19</v>
      </c>
      <c r="B18" s="14">
        <v>2500000</v>
      </c>
      <c r="D18" s="163"/>
      <c r="E18" s="174"/>
    </row>
    <row r="19" spans="1:16" x14ac:dyDescent="0.2">
      <c r="A19" s="11" t="s">
        <v>20</v>
      </c>
      <c r="B19" s="18">
        <v>0.25</v>
      </c>
      <c r="E19" s="174"/>
    </row>
    <row r="20" spans="1:16" x14ac:dyDescent="0.2">
      <c r="A20" s="19" t="s">
        <v>21</v>
      </c>
      <c r="B20" s="160">
        <f>B23-B18</f>
        <v>7500000</v>
      </c>
    </row>
    <row r="21" spans="1:16" x14ac:dyDescent="0.2">
      <c r="A21" s="19" t="s">
        <v>22</v>
      </c>
      <c r="B21" s="20">
        <f>B20/SUM(B5:B10)</f>
        <v>3.6585365853658538</v>
      </c>
      <c r="D21" s="163"/>
      <c r="E21" s="175"/>
      <c r="F21" s="174"/>
      <c r="G21" s="163"/>
    </row>
    <row r="22" spans="1:16" x14ac:dyDescent="0.2">
      <c r="A22" s="21" t="s">
        <v>23</v>
      </c>
      <c r="B22" s="20">
        <f>B18/L40</f>
        <v>3.6585365853658542</v>
      </c>
      <c r="D22" s="163"/>
      <c r="E22" s="175"/>
      <c r="G22" s="163"/>
    </row>
    <row r="23" spans="1:16" ht="13.5" thickBot="1" x14ac:dyDescent="0.25">
      <c r="A23" s="22" t="s">
        <v>2</v>
      </c>
      <c r="B23" s="23">
        <f>B18/B19</f>
        <v>10000000</v>
      </c>
      <c r="D23" s="163"/>
      <c r="G23" s="163"/>
    </row>
    <row r="24" spans="1:16" ht="13.5" thickTop="1" x14ac:dyDescent="0.2">
      <c r="A24" s="3"/>
      <c r="D24" s="163"/>
      <c r="E24" s="171"/>
      <c r="G24" s="163"/>
    </row>
    <row r="25" spans="1:16" ht="13.5" thickBot="1" x14ac:dyDescent="0.25">
      <c r="A25" s="3"/>
      <c r="D25" s="163"/>
      <c r="E25" s="173"/>
    </row>
    <row r="26" spans="1:16" ht="13.5" thickTop="1" x14ac:dyDescent="0.2">
      <c r="A26" s="24" t="s">
        <v>24</v>
      </c>
      <c r="B26" s="25"/>
      <c r="C26" s="26"/>
      <c r="D26" s="26"/>
      <c r="E26" s="26"/>
      <c r="F26" s="26"/>
      <c r="G26" s="27"/>
      <c r="H26" s="26"/>
      <c r="I26" s="26"/>
      <c r="J26" s="26"/>
      <c r="K26" s="26"/>
      <c r="L26" s="26"/>
      <c r="M26" s="26"/>
      <c r="N26" s="26"/>
      <c r="O26" s="28"/>
      <c r="P26" s="29"/>
    </row>
    <row r="27" spans="1:16" x14ac:dyDescent="0.2">
      <c r="A27" s="30"/>
      <c r="B27" s="31"/>
      <c r="C27" s="199" t="s">
        <v>25</v>
      </c>
      <c r="D27" s="199"/>
      <c r="E27" s="199"/>
      <c r="F27" s="199"/>
      <c r="G27" s="200"/>
      <c r="H27" s="32"/>
      <c r="I27" s="201" t="s">
        <v>26</v>
      </c>
      <c r="J27" s="199"/>
      <c r="K27" s="199"/>
      <c r="L27" s="199"/>
      <c r="M27" s="199"/>
      <c r="N27" s="199"/>
      <c r="O27" s="200"/>
      <c r="P27" s="33"/>
    </row>
    <row r="28" spans="1:16" x14ac:dyDescent="0.2">
      <c r="A28" s="30"/>
      <c r="B28" s="31"/>
      <c r="C28" s="202"/>
      <c r="D28" s="202"/>
      <c r="E28" s="202"/>
      <c r="F28" s="202"/>
      <c r="G28" s="203"/>
      <c r="H28" s="32"/>
      <c r="I28" s="204" t="str">
        <f xml:space="preserve"> ROUND(B19*100,1) &amp; "%" &amp; " for " &amp;"$" &amp; B18</f>
        <v>25% for $2500000</v>
      </c>
      <c r="J28" s="205"/>
      <c r="K28" s="205"/>
      <c r="L28" s="205"/>
      <c r="M28" s="205"/>
      <c r="N28" s="205"/>
      <c r="O28" s="206"/>
      <c r="P28" s="33"/>
    </row>
    <row r="29" spans="1:16" x14ac:dyDescent="0.2">
      <c r="A29" s="30"/>
      <c r="B29" s="31"/>
      <c r="C29" s="34" t="s">
        <v>27</v>
      </c>
      <c r="D29" s="34" t="s">
        <v>28</v>
      </c>
      <c r="E29" s="34" t="s">
        <v>3</v>
      </c>
      <c r="F29" s="34" t="s">
        <v>0</v>
      </c>
      <c r="G29" s="35" t="s">
        <v>29</v>
      </c>
      <c r="H29" s="32"/>
      <c r="I29" s="36" t="s">
        <v>27</v>
      </c>
      <c r="J29" s="34" t="s">
        <v>30</v>
      </c>
      <c r="K29" s="34" t="s">
        <v>31</v>
      </c>
      <c r="L29" s="34" t="s">
        <v>32</v>
      </c>
      <c r="M29" s="34" t="s">
        <v>3</v>
      </c>
      <c r="N29" s="34" t="s">
        <v>0</v>
      </c>
      <c r="O29" s="35" t="s">
        <v>29</v>
      </c>
      <c r="P29" s="33"/>
    </row>
    <row r="30" spans="1:16" x14ac:dyDescent="0.2">
      <c r="A30" s="37"/>
      <c r="B30" s="38"/>
      <c r="C30" s="39" t="s">
        <v>33</v>
      </c>
      <c r="D30" s="39" t="s">
        <v>33</v>
      </c>
      <c r="E30" s="39" t="s">
        <v>33</v>
      </c>
      <c r="F30" s="39" t="s">
        <v>34</v>
      </c>
      <c r="G30" s="40" t="s">
        <v>35</v>
      </c>
      <c r="H30" s="41"/>
      <c r="I30" s="42" t="s">
        <v>33</v>
      </c>
      <c r="J30" s="39" t="s">
        <v>28</v>
      </c>
      <c r="K30" s="39" t="s">
        <v>28</v>
      </c>
      <c r="L30" s="39" t="s">
        <v>33</v>
      </c>
      <c r="M30" s="39" t="s">
        <v>33</v>
      </c>
      <c r="N30" s="39" t="s">
        <v>34</v>
      </c>
      <c r="O30" s="40" t="s">
        <v>35</v>
      </c>
      <c r="P30" s="43"/>
    </row>
    <row r="31" spans="1:16" x14ac:dyDescent="0.2">
      <c r="A31" s="44" t="s">
        <v>36</v>
      </c>
      <c r="B31" s="45"/>
      <c r="C31" s="46"/>
      <c r="D31" s="46"/>
      <c r="E31" s="46"/>
      <c r="F31" s="46"/>
      <c r="G31" s="47"/>
      <c r="H31" s="48"/>
      <c r="I31" s="46"/>
      <c r="J31" s="46"/>
      <c r="K31" s="46"/>
      <c r="L31" s="46"/>
      <c r="M31" s="46"/>
      <c r="N31" s="46"/>
      <c r="O31" s="47"/>
      <c r="P31" s="49"/>
    </row>
    <row r="32" spans="1:16" x14ac:dyDescent="0.2">
      <c r="A32" s="10" t="s">
        <v>6</v>
      </c>
      <c r="B32" s="50"/>
      <c r="C32" s="51">
        <v>0</v>
      </c>
      <c r="D32" s="52">
        <f>B5</f>
        <v>1250000</v>
      </c>
      <c r="E32" s="52">
        <f>SUM(C32:D32)</f>
        <v>1250000</v>
      </c>
      <c r="F32" s="53">
        <f>$E32/$E$49</f>
        <v>0.6097560975609756</v>
      </c>
      <c r="G32" s="54">
        <f>$F32*$B$20</f>
        <v>4573170.7317073168</v>
      </c>
      <c r="H32" s="55"/>
      <c r="I32" s="52">
        <f>C32</f>
        <v>0</v>
      </c>
      <c r="J32" s="52">
        <f>D32</f>
        <v>1250000</v>
      </c>
      <c r="K32" s="51">
        <v>0</v>
      </c>
      <c r="L32" s="51">
        <f>B17</f>
        <v>0</v>
      </c>
      <c r="M32" s="52">
        <f>SUM(I32:L32)</f>
        <v>1250000</v>
      </c>
      <c r="N32" s="53">
        <f>M32/$M$49</f>
        <v>0.36585365853658541</v>
      </c>
      <c r="O32" s="54">
        <f>N32*$B$23</f>
        <v>3658536.5853658542</v>
      </c>
      <c r="P32" s="56"/>
    </row>
    <row r="33" spans="1:16" x14ac:dyDescent="0.2">
      <c r="A33" s="57"/>
      <c r="B33" s="47"/>
      <c r="C33" s="51"/>
      <c r="D33" s="52"/>
      <c r="E33" s="52"/>
      <c r="F33" s="53"/>
      <c r="G33" s="58"/>
      <c r="H33" s="55"/>
      <c r="I33" s="52"/>
      <c r="J33" s="52"/>
      <c r="K33" s="51"/>
      <c r="L33" s="51"/>
      <c r="M33" s="52"/>
      <c r="N33" s="53"/>
      <c r="O33" s="54"/>
      <c r="P33" s="56"/>
    </row>
    <row r="34" spans="1:16" x14ac:dyDescent="0.2">
      <c r="A34" s="59" t="s">
        <v>37</v>
      </c>
      <c r="B34" s="60"/>
      <c r="C34" s="51"/>
      <c r="D34" s="52"/>
      <c r="E34" s="52"/>
      <c r="F34" s="53"/>
      <c r="G34" s="58"/>
      <c r="H34" s="55"/>
      <c r="I34" s="52"/>
      <c r="J34" s="52"/>
      <c r="K34" s="51"/>
      <c r="L34" s="51"/>
      <c r="M34" s="52"/>
      <c r="N34" s="53"/>
      <c r="O34" s="54"/>
      <c r="P34" s="56"/>
    </row>
    <row r="35" spans="1:16" x14ac:dyDescent="0.2">
      <c r="A35" s="10" t="s">
        <v>7</v>
      </c>
      <c r="B35" s="50"/>
      <c r="C35" s="51">
        <v>0</v>
      </c>
      <c r="D35" s="52">
        <f>B6</f>
        <v>500000</v>
      </c>
      <c r="E35" s="52">
        <f>SUM(C35:D35)</f>
        <v>500000</v>
      </c>
      <c r="F35" s="53">
        <f>$E35/$E$49</f>
        <v>0.24390243902439024</v>
      </c>
      <c r="G35" s="54">
        <f>$F35*$B$20</f>
        <v>1829268.2926829269</v>
      </c>
      <c r="H35" s="55"/>
      <c r="I35" s="52">
        <f t="shared" ref="I35:J37" si="0">C35</f>
        <v>0</v>
      </c>
      <c r="J35" s="52">
        <f t="shared" si="0"/>
        <v>500000</v>
      </c>
      <c r="K35" s="51">
        <v>0</v>
      </c>
      <c r="L35" s="51">
        <v>0</v>
      </c>
      <c r="M35" s="52">
        <f>SUM(I35:L35)</f>
        <v>500000</v>
      </c>
      <c r="N35" s="53">
        <f>M35/$M$49</f>
        <v>0.14634146341463417</v>
      </c>
      <c r="O35" s="54">
        <f>N35*$B$23</f>
        <v>1463414.6341463416</v>
      </c>
      <c r="P35" s="56"/>
    </row>
    <row r="36" spans="1:16" x14ac:dyDescent="0.2">
      <c r="A36" s="10" t="s">
        <v>8</v>
      </c>
      <c r="B36" s="50"/>
      <c r="C36" s="51">
        <v>0</v>
      </c>
      <c r="D36" s="52">
        <f>B7</f>
        <v>50000</v>
      </c>
      <c r="E36" s="52">
        <f>SUM(C36:D36)</f>
        <v>50000</v>
      </c>
      <c r="F36" s="53">
        <f>$E36/$E$49</f>
        <v>2.4390243902439025E-2</v>
      </c>
      <c r="G36" s="54">
        <f>$F36*$B$20</f>
        <v>182926.8292682927</v>
      </c>
      <c r="H36" s="55"/>
      <c r="I36" s="52">
        <f t="shared" si="0"/>
        <v>0</v>
      </c>
      <c r="J36" s="52">
        <f t="shared" si="0"/>
        <v>50000</v>
      </c>
      <c r="K36" s="51">
        <v>0</v>
      </c>
      <c r="L36" s="51">
        <v>0</v>
      </c>
      <c r="M36" s="52">
        <f>SUM(I36:L36)</f>
        <v>50000</v>
      </c>
      <c r="N36" s="53">
        <f>M36/$M$49</f>
        <v>1.4634146341463417E-2</v>
      </c>
      <c r="O36" s="54">
        <f>N36*$B$23</f>
        <v>146341.46341463417</v>
      </c>
      <c r="P36" s="56"/>
    </row>
    <row r="37" spans="1:16" x14ac:dyDescent="0.2">
      <c r="A37" s="10" t="s">
        <v>9</v>
      </c>
      <c r="B37" s="50"/>
      <c r="C37" s="51">
        <v>0</v>
      </c>
      <c r="D37" s="52">
        <f>B8</f>
        <v>250000</v>
      </c>
      <c r="E37" s="52">
        <f>SUM(C37:D37)</f>
        <v>250000</v>
      </c>
      <c r="F37" s="53">
        <f>$E37/$E$49</f>
        <v>0.12195121951219512</v>
      </c>
      <c r="G37" s="54">
        <f>$F37*$B$20</f>
        <v>914634.14634146343</v>
      </c>
      <c r="H37" s="55"/>
      <c r="I37" s="52">
        <f t="shared" si="0"/>
        <v>0</v>
      </c>
      <c r="J37" s="52">
        <f t="shared" si="0"/>
        <v>250000</v>
      </c>
      <c r="K37" s="51">
        <v>0</v>
      </c>
      <c r="L37" s="51">
        <v>0</v>
      </c>
      <c r="M37" s="52">
        <f>SUM(I37:L37)</f>
        <v>250000</v>
      </c>
      <c r="N37" s="53">
        <f>M37/$M$49</f>
        <v>7.3170731707317083E-2</v>
      </c>
      <c r="O37" s="54">
        <f>N37*$B$23</f>
        <v>731707.31707317079</v>
      </c>
      <c r="P37" s="56"/>
    </row>
    <row r="38" spans="1:16" x14ac:dyDescent="0.2">
      <c r="A38" s="10"/>
      <c r="B38" s="50"/>
      <c r="C38" s="51"/>
      <c r="D38" s="52"/>
      <c r="E38" s="52"/>
      <c r="F38" s="53"/>
      <c r="G38" s="54"/>
      <c r="H38" s="55"/>
      <c r="I38" s="52"/>
      <c r="J38" s="52"/>
      <c r="K38" s="51"/>
      <c r="L38" s="51"/>
      <c r="M38" s="52"/>
      <c r="N38" s="53"/>
      <c r="O38" s="54"/>
      <c r="P38" s="56"/>
    </row>
    <row r="39" spans="1:16" x14ac:dyDescent="0.2">
      <c r="A39" s="59" t="s">
        <v>38</v>
      </c>
      <c r="B39" s="50"/>
      <c r="C39" s="51"/>
      <c r="D39" s="52"/>
      <c r="E39" s="52"/>
      <c r="F39" s="53"/>
      <c r="G39" s="54"/>
      <c r="H39" s="55"/>
      <c r="I39" s="52"/>
      <c r="J39" s="52"/>
      <c r="K39" s="51"/>
      <c r="L39" s="51"/>
      <c r="M39" s="52"/>
      <c r="N39" s="53"/>
      <c r="O39" s="54"/>
      <c r="P39" s="56"/>
    </row>
    <row r="40" spans="1:16" x14ac:dyDescent="0.2">
      <c r="A40" s="10" t="s">
        <v>10</v>
      </c>
      <c r="B40" s="50"/>
      <c r="C40" s="51">
        <v>0</v>
      </c>
      <c r="D40" s="52">
        <f>B9</f>
        <v>0</v>
      </c>
      <c r="E40" s="52">
        <f>SUM(C40:D40)</f>
        <v>0</v>
      </c>
      <c r="F40" s="53">
        <f>$E40/$E$49</f>
        <v>0</v>
      </c>
      <c r="G40" s="54">
        <f>$F40*$B$20</f>
        <v>0</v>
      </c>
      <c r="H40" s="55"/>
      <c r="I40" s="52">
        <f>C40</f>
        <v>0</v>
      </c>
      <c r="J40" s="52">
        <f>D40</f>
        <v>0</v>
      </c>
      <c r="K40" s="51">
        <v>0</v>
      </c>
      <c r="L40" s="164">
        <f>IF(OR(B15="Yes",B15="Y"),(0.8*B19/(1-0.8*B19-B16))*E49,(0.8*B19/(1-0.8*B19))*E49)</f>
        <v>683333.33333333326</v>
      </c>
      <c r="M40" s="52">
        <f>SUM(I40:L40)</f>
        <v>683333.33333333326</v>
      </c>
      <c r="N40" s="53">
        <f>M40/$M$49</f>
        <v>0.2</v>
      </c>
      <c r="O40" s="54">
        <f>N40*$B$23</f>
        <v>2000000</v>
      </c>
      <c r="P40" s="56"/>
    </row>
    <row r="41" spans="1:16" x14ac:dyDescent="0.2">
      <c r="A41" s="10"/>
      <c r="B41" s="50"/>
      <c r="C41" s="51"/>
      <c r="D41" s="52"/>
      <c r="E41" s="52"/>
      <c r="F41" s="53"/>
      <c r="G41" s="54"/>
      <c r="H41" s="55"/>
      <c r="I41" s="52"/>
      <c r="J41" s="52"/>
      <c r="K41" s="51"/>
      <c r="L41" s="52"/>
      <c r="M41" s="52"/>
      <c r="N41" s="53"/>
      <c r="O41" s="54"/>
      <c r="P41" s="56"/>
    </row>
    <row r="42" spans="1:16" x14ac:dyDescent="0.2">
      <c r="A42" s="59" t="s">
        <v>39</v>
      </c>
      <c r="B42" s="50"/>
      <c r="C42" s="51"/>
      <c r="D42" s="52"/>
      <c r="E42" s="52"/>
      <c r="F42" s="53"/>
      <c r="G42" s="54"/>
      <c r="H42" s="55"/>
      <c r="I42" s="52"/>
      <c r="J42" s="52"/>
      <c r="K42" s="51"/>
      <c r="L42" s="52"/>
      <c r="M42" s="52"/>
      <c r="N42" s="53"/>
      <c r="O42" s="54"/>
      <c r="P42" s="56"/>
    </row>
    <row r="43" spans="1:16" x14ac:dyDescent="0.2">
      <c r="A43" s="10" t="s">
        <v>12</v>
      </c>
      <c r="B43" s="50"/>
      <c r="C43" s="51">
        <v>0</v>
      </c>
      <c r="D43" s="52">
        <v>0</v>
      </c>
      <c r="E43" s="52">
        <f>SUM(C43:D43)</f>
        <v>0</v>
      </c>
      <c r="F43" s="53">
        <f>$E43/$E$49</f>
        <v>0</v>
      </c>
      <c r="G43" s="54">
        <f>$F43*$B$20</f>
        <v>0</v>
      </c>
      <c r="H43" s="55"/>
      <c r="I43" s="52">
        <f>C43</f>
        <v>0</v>
      </c>
      <c r="J43" s="52">
        <f>D43</f>
        <v>0</v>
      </c>
      <c r="K43" s="51">
        <v>0</v>
      </c>
      <c r="L43" s="51">
        <v>0</v>
      </c>
      <c r="M43" s="52">
        <f>SUM(I43:L43)</f>
        <v>0</v>
      </c>
      <c r="N43" s="53">
        <f>M43/$M$49</f>
        <v>0</v>
      </c>
      <c r="O43" s="54">
        <f>N43*$B$23</f>
        <v>0</v>
      </c>
      <c r="P43" s="56"/>
    </row>
    <row r="44" spans="1:16" x14ac:dyDescent="0.2">
      <c r="A44" s="57"/>
      <c r="B44" s="47"/>
      <c r="C44" s="51"/>
      <c r="D44" s="52"/>
      <c r="E44" s="52"/>
      <c r="F44" s="53"/>
      <c r="G44" s="54"/>
      <c r="H44" s="55"/>
      <c r="I44" s="52"/>
      <c r="J44" s="52"/>
      <c r="K44" s="51"/>
      <c r="L44" s="51"/>
      <c r="M44" s="52"/>
      <c r="N44" s="53"/>
      <c r="O44" s="54"/>
      <c r="P44" s="56"/>
    </row>
    <row r="45" spans="1:16" x14ac:dyDescent="0.2">
      <c r="A45" s="59" t="s">
        <v>40</v>
      </c>
      <c r="B45" s="47"/>
      <c r="C45" s="51"/>
      <c r="D45" s="52"/>
      <c r="E45" s="52"/>
      <c r="F45" s="53"/>
      <c r="G45" s="54"/>
      <c r="H45" s="55"/>
      <c r="I45" s="52"/>
      <c r="J45" s="52"/>
      <c r="K45" s="51"/>
      <c r="L45" s="51"/>
      <c r="M45" s="52"/>
      <c r="N45" s="53"/>
      <c r="O45" s="54"/>
      <c r="P45" s="56"/>
    </row>
    <row r="46" spans="1:16" x14ac:dyDescent="0.2">
      <c r="A46" s="10" t="s">
        <v>11</v>
      </c>
      <c r="B46" s="50"/>
      <c r="C46" s="51">
        <v>0</v>
      </c>
      <c r="D46" s="52">
        <f>B10</f>
        <v>0</v>
      </c>
      <c r="E46" s="52">
        <f>SUM(C46:D46)</f>
        <v>0</v>
      </c>
      <c r="F46" s="53">
        <f>$E46/$E$49</f>
        <v>0</v>
      </c>
      <c r="G46" s="54">
        <f>$F46*$B$20</f>
        <v>0</v>
      </c>
      <c r="H46" s="55"/>
      <c r="I46" s="52">
        <f>IF(OR(B15="Yes",B15="Y"),(B16/(1-0.8*B19-B16))*E49,0)</f>
        <v>683333.33333333326</v>
      </c>
      <c r="J46" s="52">
        <f>D46</f>
        <v>0</v>
      </c>
      <c r="K46" s="51">
        <v>0</v>
      </c>
      <c r="L46" s="51">
        <v>0</v>
      </c>
      <c r="M46" s="52">
        <f>SUM(I46:L46)</f>
        <v>683333.33333333326</v>
      </c>
      <c r="N46" s="53">
        <f>M46/$M$49</f>
        <v>0.2</v>
      </c>
      <c r="O46" s="54">
        <f>N46*$B$23</f>
        <v>2000000</v>
      </c>
      <c r="P46" s="56"/>
    </row>
    <row r="47" spans="1:16" x14ac:dyDescent="0.2">
      <c r="A47" s="59"/>
      <c r="B47" s="47"/>
      <c r="C47" s="61"/>
      <c r="D47" s="61"/>
      <c r="E47" s="61"/>
      <c r="F47" s="62"/>
      <c r="G47" s="63"/>
      <c r="H47" s="55"/>
      <c r="I47" s="61"/>
      <c r="J47" s="61"/>
      <c r="K47" s="61"/>
      <c r="L47" s="61"/>
      <c r="M47" s="64"/>
      <c r="N47" s="62"/>
      <c r="O47" s="63"/>
      <c r="P47" s="56"/>
    </row>
    <row r="48" spans="1:16" x14ac:dyDescent="0.2">
      <c r="A48" s="44" t="s">
        <v>41</v>
      </c>
      <c r="B48" s="65"/>
      <c r="C48" s="66"/>
      <c r="D48" s="66"/>
      <c r="E48" s="66"/>
      <c r="F48" s="67"/>
      <c r="G48" s="68"/>
      <c r="H48" s="55"/>
      <c r="I48" s="66"/>
      <c r="J48" s="66"/>
      <c r="K48" s="66"/>
      <c r="L48" s="66"/>
      <c r="M48" s="52"/>
      <c r="N48" s="67"/>
      <c r="O48" s="68"/>
      <c r="P48" s="56"/>
    </row>
    <row r="49" spans="1:16" x14ac:dyDescent="0.2">
      <c r="A49" s="10" t="s">
        <v>42</v>
      </c>
      <c r="B49" s="60"/>
      <c r="C49" s="52">
        <f>SUM(C31:C47)</f>
        <v>0</v>
      </c>
      <c r="D49" s="52">
        <f>SUM(D31:D47)</f>
        <v>2050000</v>
      </c>
      <c r="E49" s="52">
        <f>SUM(E31:E47)</f>
        <v>2050000</v>
      </c>
      <c r="F49" s="53">
        <f>SUM(F31:F47)</f>
        <v>1</v>
      </c>
      <c r="G49" s="54">
        <f>SUM(G31:G47)</f>
        <v>7500000</v>
      </c>
      <c r="H49" s="55"/>
      <c r="I49" s="52">
        <f t="shared" ref="I49:O49" si="1">SUM(I31:I47)</f>
        <v>683333.33333333326</v>
      </c>
      <c r="J49" s="52">
        <f t="shared" si="1"/>
        <v>2050000</v>
      </c>
      <c r="K49" s="52">
        <f t="shared" si="1"/>
        <v>0</v>
      </c>
      <c r="L49" s="52">
        <f t="shared" si="1"/>
        <v>683333.33333333326</v>
      </c>
      <c r="M49" s="52">
        <f>SUM(M31:M47)</f>
        <v>3416666.666666666</v>
      </c>
      <c r="N49" s="53">
        <f t="shared" si="1"/>
        <v>1</v>
      </c>
      <c r="O49" s="54">
        <f t="shared" si="1"/>
        <v>10000000.000000002</v>
      </c>
      <c r="P49" s="56"/>
    </row>
    <row r="50" spans="1:16" ht="13.5" thickBot="1" x14ac:dyDescent="0.25">
      <c r="A50" s="69"/>
      <c r="B50" s="70"/>
      <c r="C50" s="71"/>
      <c r="D50" s="71"/>
      <c r="E50" s="71"/>
      <c r="F50" s="71"/>
      <c r="G50" s="72"/>
      <c r="H50" s="73"/>
      <c r="I50" s="71"/>
      <c r="J50" s="71"/>
      <c r="K50" s="71"/>
      <c r="L50" s="71"/>
      <c r="M50" s="71"/>
      <c r="N50" s="71"/>
      <c r="O50" s="72"/>
      <c r="P50" s="74"/>
    </row>
    <row r="51" spans="1:16" ht="13.5" thickTop="1" x14ac:dyDescent="0.2"/>
    <row r="52" spans="1:16" x14ac:dyDescent="0.2">
      <c r="E52" s="75"/>
    </row>
    <row r="54" spans="1:16" x14ac:dyDescent="0.2">
      <c r="E54" s="76"/>
    </row>
  </sheetData>
  <mergeCells count="4">
    <mergeCell ref="C27:G27"/>
    <mergeCell ref="I27:O27"/>
    <mergeCell ref="C28:G28"/>
    <mergeCell ref="I28:O28"/>
  </mergeCells>
  <pageMargins left="0.75" right="0.75" top="1" bottom="1" header="0.5" footer="0.5"/>
  <pageSetup scale="4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="80" zoomScaleNormal="80" workbookViewId="0">
      <selection activeCell="D4" sqref="D4"/>
    </sheetView>
  </sheetViews>
  <sheetFormatPr defaultColWidth="8.85546875" defaultRowHeight="12.75" x14ac:dyDescent="0.2"/>
  <cols>
    <col min="1" max="1" width="36.5703125" style="4" bestFit="1" customWidth="1"/>
    <col min="2" max="2" width="15.140625" style="4" bestFit="1" customWidth="1"/>
    <col min="3" max="3" width="13.140625" style="4" bestFit="1" customWidth="1"/>
    <col min="4" max="4" width="12.5703125" style="4" bestFit="1" customWidth="1"/>
    <col min="5" max="5" width="21" style="4" bestFit="1" customWidth="1"/>
    <col min="6" max="6" width="11.140625" style="4" customWidth="1"/>
    <col min="7" max="7" width="14.5703125" style="4" bestFit="1" customWidth="1"/>
    <col min="8" max="8" width="2.28515625" style="4" customWidth="1"/>
    <col min="9" max="9" width="11.7109375" style="4" bestFit="1" customWidth="1"/>
    <col min="10" max="10" width="12.5703125" style="4" bestFit="1" customWidth="1"/>
    <col min="11" max="11" width="11.140625" style="4" customWidth="1"/>
    <col min="12" max="13" width="12.5703125" style="4" bestFit="1" customWidth="1"/>
    <col min="14" max="14" width="11.140625" style="4" customWidth="1"/>
    <col min="15" max="15" width="15.140625" style="4" bestFit="1" customWidth="1"/>
    <col min="16" max="16" width="2.28515625" style="4" customWidth="1"/>
    <col min="17" max="256" width="8.85546875" style="4"/>
    <col min="257" max="257" width="36.5703125" style="4" bestFit="1" customWidth="1"/>
    <col min="258" max="258" width="15.140625" style="4" bestFit="1" customWidth="1"/>
    <col min="259" max="259" width="13.140625" style="4" bestFit="1" customWidth="1"/>
    <col min="260" max="260" width="12.5703125" style="4" bestFit="1" customWidth="1"/>
    <col min="261" max="261" width="21" style="4" bestFit="1" customWidth="1"/>
    <col min="262" max="262" width="11.140625" style="4" customWidth="1"/>
    <col min="263" max="263" width="14.5703125" style="4" bestFit="1" customWidth="1"/>
    <col min="264" max="264" width="2.28515625" style="4" customWidth="1"/>
    <col min="265" max="265" width="11.7109375" style="4" bestFit="1" customWidth="1"/>
    <col min="266" max="266" width="12.5703125" style="4" bestFit="1" customWidth="1"/>
    <col min="267" max="267" width="11.140625" style="4" customWidth="1"/>
    <col min="268" max="269" width="12.5703125" style="4" bestFit="1" customWidth="1"/>
    <col min="270" max="270" width="11.140625" style="4" customWidth="1"/>
    <col min="271" max="271" width="15.140625" style="4" bestFit="1" customWidth="1"/>
    <col min="272" max="272" width="2.28515625" style="4" customWidth="1"/>
    <col min="273" max="512" width="8.85546875" style="4"/>
    <col min="513" max="513" width="36.5703125" style="4" bestFit="1" customWidth="1"/>
    <col min="514" max="514" width="15.140625" style="4" bestFit="1" customWidth="1"/>
    <col min="515" max="515" width="13.140625" style="4" bestFit="1" customWidth="1"/>
    <col min="516" max="516" width="12.5703125" style="4" bestFit="1" customWidth="1"/>
    <col min="517" max="517" width="21" style="4" bestFit="1" customWidth="1"/>
    <col min="518" max="518" width="11.140625" style="4" customWidth="1"/>
    <col min="519" max="519" width="14.5703125" style="4" bestFit="1" customWidth="1"/>
    <col min="520" max="520" width="2.28515625" style="4" customWidth="1"/>
    <col min="521" max="521" width="11.7109375" style="4" bestFit="1" customWidth="1"/>
    <col min="522" max="522" width="12.5703125" style="4" bestFit="1" customWidth="1"/>
    <col min="523" max="523" width="11.140625" style="4" customWidth="1"/>
    <col min="524" max="525" width="12.5703125" style="4" bestFit="1" customWidth="1"/>
    <col min="526" max="526" width="11.140625" style="4" customWidth="1"/>
    <col min="527" max="527" width="15.140625" style="4" bestFit="1" customWidth="1"/>
    <col min="528" max="528" width="2.28515625" style="4" customWidth="1"/>
    <col min="529" max="768" width="8.85546875" style="4"/>
    <col min="769" max="769" width="36.5703125" style="4" bestFit="1" customWidth="1"/>
    <col min="770" max="770" width="15.140625" style="4" bestFit="1" customWidth="1"/>
    <col min="771" max="771" width="13.140625" style="4" bestFit="1" customWidth="1"/>
    <col min="772" max="772" width="12.5703125" style="4" bestFit="1" customWidth="1"/>
    <col min="773" max="773" width="21" style="4" bestFit="1" customWidth="1"/>
    <col min="774" max="774" width="11.140625" style="4" customWidth="1"/>
    <col min="775" max="775" width="14.5703125" style="4" bestFit="1" customWidth="1"/>
    <col min="776" max="776" width="2.28515625" style="4" customWidth="1"/>
    <col min="777" max="777" width="11.7109375" style="4" bestFit="1" customWidth="1"/>
    <col min="778" max="778" width="12.5703125" style="4" bestFit="1" customWidth="1"/>
    <col min="779" max="779" width="11.140625" style="4" customWidth="1"/>
    <col min="780" max="781" width="12.5703125" style="4" bestFit="1" customWidth="1"/>
    <col min="782" max="782" width="11.140625" style="4" customWidth="1"/>
    <col min="783" max="783" width="15.140625" style="4" bestFit="1" customWidth="1"/>
    <col min="784" max="784" width="2.28515625" style="4" customWidth="1"/>
    <col min="785" max="1024" width="8.85546875" style="4"/>
    <col min="1025" max="1025" width="36.5703125" style="4" bestFit="1" customWidth="1"/>
    <col min="1026" max="1026" width="15.140625" style="4" bestFit="1" customWidth="1"/>
    <col min="1027" max="1027" width="13.140625" style="4" bestFit="1" customWidth="1"/>
    <col min="1028" max="1028" width="12.5703125" style="4" bestFit="1" customWidth="1"/>
    <col min="1029" max="1029" width="21" style="4" bestFit="1" customWidth="1"/>
    <col min="1030" max="1030" width="11.140625" style="4" customWidth="1"/>
    <col min="1031" max="1031" width="14.5703125" style="4" bestFit="1" customWidth="1"/>
    <col min="1032" max="1032" width="2.28515625" style="4" customWidth="1"/>
    <col min="1033" max="1033" width="11.7109375" style="4" bestFit="1" customWidth="1"/>
    <col min="1034" max="1034" width="12.5703125" style="4" bestFit="1" customWidth="1"/>
    <col min="1035" max="1035" width="11.140625" style="4" customWidth="1"/>
    <col min="1036" max="1037" width="12.5703125" style="4" bestFit="1" customWidth="1"/>
    <col min="1038" max="1038" width="11.140625" style="4" customWidth="1"/>
    <col min="1039" max="1039" width="15.140625" style="4" bestFit="1" customWidth="1"/>
    <col min="1040" max="1040" width="2.28515625" style="4" customWidth="1"/>
    <col min="1041" max="1280" width="8.85546875" style="4"/>
    <col min="1281" max="1281" width="36.5703125" style="4" bestFit="1" customWidth="1"/>
    <col min="1282" max="1282" width="15.140625" style="4" bestFit="1" customWidth="1"/>
    <col min="1283" max="1283" width="13.140625" style="4" bestFit="1" customWidth="1"/>
    <col min="1284" max="1284" width="12.5703125" style="4" bestFit="1" customWidth="1"/>
    <col min="1285" max="1285" width="21" style="4" bestFit="1" customWidth="1"/>
    <col min="1286" max="1286" width="11.140625" style="4" customWidth="1"/>
    <col min="1287" max="1287" width="14.5703125" style="4" bestFit="1" customWidth="1"/>
    <col min="1288" max="1288" width="2.28515625" style="4" customWidth="1"/>
    <col min="1289" max="1289" width="11.7109375" style="4" bestFit="1" customWidth="1"/>
    <col min="1290" max="1290" width="12.5703125" style="4" bestFit="1" customWidth="1"/>
    <col min="1291" max="1291" width="11.140625" style="4" customWidth="1"/>
    <col min="1292" max="1293" width="12.5703125" style="4" bestFit="1" customWidth="1"/>
    <col min="1294" max="1294" width="11.140625" style="4" customWidth="1"/>
    <col min="1295" max="1295" width="15.140625" style="4" bestFit="1" customWidth="1"/>
    <col min="1296" max="1296" width="2.28515625" style="4" customWidth="1"/>
    <col min="1297" max="1536" width="8.85546875" style="4"/>
    <col min="1537" max="1537" width="36.5703125" style="4" bestFit="1" customWidth="1"/>
    <col min="1538" max="1538" width="15.140625" style="4" bestFit="1" customWidth="1"/>
    <col min="1539" max="1539" width="13.140625" style="4" bestFit="1" customWidth="1"/>
    <col min="1540" max="1540" width="12.5703125" style="4" bestFit="1" customWidth="1"/>
    <col min="1541" max="1541" width="21" style="4" bestFit="1" customWidth="1"/>
    <col min="1542" max="1542" width="11.140625" style="4" customWidth="1"/>
    <col min="1543" max="1543" width="14.5703125" style="4" bestFit="1" customWidth="1"/>
    <col min="1544" max="1544" width="2.28515625" style="4" customWidth="1"/>
    <col min="1545" max="1545" width="11.7109375" style="4" bestFit="1" customWidth="1"/>
    <col min="1546" max="1546" width="12.5703125" style="4" bestFit="1" customWidth="1"/>
    <col min="1547" max="1547" width="11.140625" style="4" customWidth="1"/>
    <col min="1548" max="1549" width="12.5703125" style="4" bestFit="1" customWidth="1"/>
    <col min="1550" max="1550" width="11.140625" style="4" customWidth="1"/>
    <col min="1551" max="1551" width="15.140625" style="4" bestFit="1" customWidth="1"/>
    <col min="1552" max="1552" width="2.28515625" style="4" customWidth="1"/>
    <col min="1553" max="1792" width="8.85546875" style="4"/>
    <col min="1793" max="1793" width="36.5703125" style="4" bestFit="1" customWidth="1"/>
    <col min="1794" max="1794" width="15.140625" style="4" bestFit="1" customWidth="1"/>
    <col min="1795" max="1795" width="13.140625" style="4" bestFit="1" customWidth="1"/>
    <col min="1796" max="1796" width="12.5703125" style="4" bestFit="1" customWidth="1"/>
    <col min="1797" max="1797" width="21" style="4" bestFit="1" customWidth="1"/>
    <col min="1798" max="1798" width="11.140625" style="4" customWidth="1"/>
    <col min="1799" max="1799" width="14.5703125" style="4" bestFit="1" customWidth="1"/>
    <col min="1800" max="1800" width="2.28515625" style="4" customWidth="1"/>
    <col min="1801" max="1801" width="11.7109375" style="4" bestFit="1" customWidth="1"/>
    <col min="1802" max="1802" width="12.5703125" style="4" bestFit="1" customWidth="1"/>
    <col min="1803" max="1803" width="11.140625" style="4" customWidth="1"/>
    <col min="1804" max="1805" width="12.5703125" style="4" bestFit="1" customWidth="1"/>
    <col min="1806" max="1806" width="11.140625" style="4" customWidth="1"/>
    <col min="1807" max="1807" width="15.140625" style="4" bestFit="1" customWidth="1"/>
    <col min="1808" max="1808" width="2.28515625" style="4" customWidth="1"/>
    <col min="1809" max="2048" width="8.85546875" style="4"/>
    <col min="2049" max="2049" width="36.5703125" style="4" bestFit="1" customWidth="1"/>
    <col min="2050" max="2050" width="15.140625" style="4" bestFit="1" customWidth="1"/>
    <col min="2051" max="2051" width="13.140625" style="4" bestFit="1" customWidth="1"/>
    <col min="2052" max="2052" width="12.5703125" style="4" bestFit="1" customWidth="1"/>
    <col min="2053" max="2053" width="21" style="4" bestFit="1" customWidth="1"/>
    <col min="2054" max="2054" width="11.140625" style="4" customWidth="1"/>
    <col min="2055" max="2055" width="14.5703125" style="4" bestFit="1" customWidth="1"/>
    <col min="2056" max="2056" width="2.28515625" style="4" customWidth="1"/>
    <col min="2057" max="2057" width="11.7109375" style="4" bestFit="1" customWidth="1"/>
    <col min="2058" max="2058" width="12.5703125" style="4" bestFit="1" customWidth="1"/>
    <col min="2059" max="2059" width="11.140625" style="4" customWidth="1"/>
    <col min="2060" max="2061" width="12.5703125" style="4" bestFit="1" customWidth="1"/>
    <col min="2062" max="2062" width="11.140625" style="4" customWidth="1"/>
    <col min="2063" max="2063" width="15.140625" style="4" bestFit="1" customWidth="1"/>
    <col min="2064" max="2064" width="2.28515625" style="4" customWidth="1"/>
    <col min="2065" max="2304" width="8.85546875" style="4"/>
    <col min="2305" max="2305" width="36.5703125" style="4" bestFit="1" customWidth="1"/>
    <col min="2306" max="2306" width="15.140625" style="4" bestFit="1" customWidth="1"/>
    <col min="2307" max="2307" width="13.140625" style="4" bestFit="1" customWidth="1"/>
    <col min="2308" max="2308" width="12.5703125" style="4" bestFit="1" customWidth="1"/>
    <col min="2309" max="2309" width="21" style="4" bestFit="1" customWidth="1"/>
    <col min="2310" max="2310" width="11.140625" style="4" customWidth="1"/>
    <col min="2311" max="2311" width="14.5703125" style="4" bestFit="1" customWidth="1"/>
    <col min="2312" max="2312" width="2.28515625" style="4" customWidth="1"/>
    <col min="2313" max="2313" width="11.7109375" style="4" bestFit="1" customWidth="1"/>
    <col min="2314" max="2314" width="12.5703125" style="4" bestFit="1" customWidth="1"/>
    <col min="2315" max="2315" width="11.140625" style="4" customWidth="1"/>
    <col min="2316" max="2317" width="12.5703125" style="4" bestFit="1" customWidth="1"/>
    <col min="2318" max="2318" width="11.140625" style="4" customWidth="1"/>
    <col min="2319" max="2319" width="15.140625" style="4" bestFit="1" customWidth="1"/>
    <col min="2320" max="2320" width="2.28515625" style="4" customWidth="1"/>
    <col min="2321" max="2560" width="8.85546875" style="4"/>
    <col min="2561" max="2561" width="36.5703125" style="4" bestFit="1" customWidth="1"/>
    <col min="2562" max="2562" width="15.140625" style="4" bestFit="1" customWidth="1"/>
    <col min="2563" max="2563" width="13.140625" style="4" bestFit="1" customWidth="1"/>
    <col min="2564" max="2564" width="12.5703125" style="4" bestFit="1" customWidth="1"/>
    <col min="2565" max="2565" width="21" style="4" bestFit="1" customWidth="1"/>
    <col min="2566" max="2566" width="11.140625" style="4" customWidth="1"/>
    <col min="2567" max="2567" width="14.5703125" style="4" bestFit="1" customWidth="1"/>
    <col min="2568" max="2568" width="2.28515625" style="4" customWidth="1"/>
    <col min="2569" max="2569" width="11.7109375" style="4" bestFit="1" customWidth="1"/>
    <col min="2570" max="2570" width="12.5703125" style="4" bestFit="1" customWidth="1"/>
    <col min="2571" max="2571" width="11.140625" style="4" customWidth="1"/>
    <col min="2572" max="2573" width="12.5703125" style="4" bestFit="1" customWidth="1"/>
    <col min="2574" max="2574" width="11.140625" style="4" customWidth="1"/>
    <col min="2575" max="2575" width="15.140625" style="4" bestFit="1" customWidth="1"/>
    <col min="2576" max="2576" width="2.28515625" style="4" customWidth="1"/>
    <col min="2577" max="2816" width="8.85546875" style="4"/>
    <col min="2817" max="2817" width="36.5703125" style="4" bestFit="1" customWidth="1"/>
    <col min="2818" max="2818" width="15.140625" style="4" bestFit="1" customWidth="1"/>
    <col min="2819" max="2819" width="13.140625" style="4" bestFit="1" customWidth="1"/>
    <col min="2820" max="2820" width="12.5703125" style="4" bestFit="1" customWidth="1"/>
    <col min="2821" max="2821" width="21" style="4" bestFit="1" customWidth="1"/>
    <col min="2822" max="2822" width="11.140625" style="4" customWidth="1"/>
    <col min="2823" max="2823" width="14.5703125" style="4" bestFit="1" customWidth="1"/>
    <col min="2824" max="2824" width="2.28515625" style="4" customWidth="1"/>
    <col min="2825" max="2825" width="11.7109375" style="4" bestFit="1" customWidth="1"/>
    <col min="2826" max="2826" width="12.5703125" style="4" bestFit="1" customWidth="1"/>
    <col min="2827" max="2827" width="11.140625" style="4" customWidth="1"/>
    <col min="2828" max="2829" width="12.5703125" style="4" bestFit="1" customWidth="1"/>
    <col min="2830" max="2830" width="11.140625" style="4" customWidth="1"/>
    <col min="2831" max="2831" width="15.140625" style="4" bestFit="1" customWidth="1"/>
    <col min="2832" max="2832" width="2.28515625" style="4" customWidth="1"/>
    <col min="2833" max="3072" width="8.85546875" style="4"/>
    <col min="3073" max="3073" width="36.5703125" style="4" bestFit="1" customWidth="1"/>
    <col min="3074" max="3074" width="15.140625" style="4" bestFit="1" customWidth="1"/>
    <col min="3075" max="3075" width="13.140625" style="4" bestFit="1" customWidth="1"/>
    <col min="3076" max="3076" width="12.5703125" style="4" bestFit="1" customWidth="1"/>
    <col min="3077" max="3077" width="21" style="4" bestFit="1" customWidth="1"/>
    <col min="3078" max="3078" width="11.140625" style="4" customWidth="1"/>
    <col min="3079" max="3079" width="14.5703125" style="4" bestFit="1" customWidth="1"/>
    <col min="3080" max="3080" width="2.28515625" style="4" customWidth="1"/>
    <col min="3081" max="3081" width="11.7109375" style="4" bestFit="1" customWidth="1"/>
    <col min="3082" max="3082" width="12.5703125" style="4" bestFit="1" customWidth="1"/>
    <col min="3083" max="3083" width="11.140625" style="4" customWidth="1"/>
    <col min="3084" max="3085" width="12.5703125" style="4" bestFit="1" customWidth="1"/>
    <col min="3086" max="3086" width="11.140625" style="4" customWidth="1"/>
    <col min="3087" max="3087" width="15.140625" style="4" bestFit="1" customWidth="1"/>
    <col min="3088" max="3088" width="2.28515625" style="4" customWidth="1"/>
    <col min="3089" max="3328" width="8.85546875" style="4"/>
    <col min="3329" max="3329" width="36.5703125" style="4" bestFit="1" customWidth="1"/>
    <col min="3330" max="3330" width="15.140625" style="4" bestFit="1" customWidth="1"/>
    <col min="3331" max="3331" width="13.140625" style="4" bestFit="1" customWidth="1"/>
    <col min="3332" max="3332" width="12.5703125" style="4" bestFit="1" customWidth="1"/>
    <col min="3333" max="3333" width="21" style="4" bestFit="1" customWidth="1"/>
    <col min="3334" max="3334" width="11.140625" style="4" customWidth="1"/>
    <col min="3335" max="3335" width="14.5703125" style="4" bestFit="1" customWidth="1"/>
    <col min="3336" max="3336" width="2.28515625" style="4" customWidth="1"/>
    <col min="3337" max="3337" width="11.7109375" style="4" bestFit="1" customWidth="1"/>
    <col min="3338" max="3338" width="12.5703125" style="4" bestFit="1" customWidth="1"/>
    <col min="3339" max="3339" width="11.140625" style="4" customWidth="1"/>
    <col min="3340" max="3341" width="12.5703125" style="4" bestFit="1" customWidth="1"/>
    <col min="3342" max="3342" width="11.140625" style="4" customWidth="1"/>
    <col min="3343" max="3343" width="15.140625" style="4" bestFit="1" customWidth="1"/>
    <col min="3344" max="3344" width="2.28515625" style="4" customWidth="1"/>
    <col min="3345" max="3584" width="8.85546875" style="4"/>
    <col min="3585" max="3585" width="36.5703125" style="4" bestFit="1" customWidth="1"/>
    <col min="3586" max="3586" width="15.140625" style="4" bestFit="1" customWidth="1"/>
    <col min="3587" max="3587" width="13.140625" style="4" bestFit="1" customWidth="1"/>
    <col min="3588" max="3588" width="12.5703125" style="4" bestFit="1" customWidth="1"/>
    <col min="3589" max="3589" width="21" style="4" bestFit="1" customWidth="1"/>
    <col min="3590" max="3590" width="11.140625" style="4" customWidth="1"/>
    <col min="3591" max="3591" width="14.5703125" style="4" bestFit="1" customWidth="1"/>
    <col min="3592" max="3592" width="2.28515625" style="4" customWidth="1"/>
    <col min="3593" max="3593" width="11.7109375" style="4" bestFit="1" customWidth="1"/>
    <col min="3594" max="3594" width="12.5703125" style="4" bestFit="1" customWidth="1"/>
    <col min="3595" max="3595" width="11.140625" style="4" customWidth="1"/>
    <col min="3596" max="3597" width="12.5703125" style="4" bestFit="1" customWidth="1"/>
    <col min="3598" max="3598" width="11.140625" style="4" customWidth="1"/>
    <col min="3599" max="3599" width="15.140625" style="4" bestFit="1" customWidth="1"/>
    <col min="3600" max="3600" width="2.28515625" style="4" customWidth="1"/>
    <col min="3601" max="3840" width="8.85546875" style="4"/>
    <col min="3841" max="3841" width="36.5703125" style="4" bestFit="1" customWidth="1"/>
    <col min="3842" max="3842" width="15.140625" style="4" bestFit="1" customWidth="1"/>
    <col min="3843" max="3843" width="13.140625" style="4" bestFit="1" customWidth="1"/>
    <col min="3844" max="3844" width="12.5703125" style="4" bestFit="1" customWidth="1"/>
    <col min="3845" max="3845" width="21" style="4" bestFit="1" customWidth="1"/>
    <col min="3846" max="3846" width="11.140625" style="4" customWidth="1"/>
    <col min="3847" max="3847" width="14.5703125" style="4" bestFit="1" customWidth="1"/>
    <col min="3848" max="3848" width="2.28515625" style="4" customWidth="1"/>
    <col min="3849" max="3849" width="11.7109375" style="4" bestFit="1" customWidth="1"/>
    <col min="3850" max="3850" width="12.5703125" style="4" bestFit="1" customWidth="1"/>
    <col min="3851" max="3851" width="11.140625" style="4" customWidth="1"/>
    <col min="3852" max="3853" width="12.5703125" style="4" bestFit="1" customWidth="1"/>
    <col min="3854" max="3854" width="11.140625" style="4" customWidth="1"/>
    <col min="3855" max="3855" width="15.140625" style="4" bestFit="1" customWidth="1"/>
    <col min="3856" max="3856" width="2.28515625" style="4" customWidth="1"/>
    <col min="3857" max="4096" width="8.85546875" style="4"/>
    <col min="4097" max="4097" width="36.5703125" style="4" bestFit="1" customWidth="1"/>
    <col min="4098" max="4098" width="15.140625" style="4" bestFit="1" customWidth="1"/>
    <col min="4099" max="4099" width="13.140625" style="4" bestFit="1" customWidth="1"/>
    <col min="4100" max="4100" width="12.5703125" style="4" bestFit="1" customWidth="1"/>
    <col min="4101" max="4101" width="21" style="4" bestFit="1" customWidth="1"/>
    <col min="4102" max="4102" width="11.140625" style="4" customWidth="1"/>
    <col min="4103" max="4103" width="14.5703125" style="4" bestFit="1" customWidth="1"/>
    <col min="4104" max="4104" width="2.28515625" style="4" customWidth="1"/>
    <col min="4105" max="4105" width="11.7109375" style="4" bestFit="1" customWidth="1"/>
    <col min="4106" max="4106" width="12.5703125" style="4" bestFit="1" customWidth="1"/>
    <col min="4107" max="4107" width="11.140625" style="4" customWidth="1"/>
    <col min="4108" max="4109" width="12.5703125" style="4" bestFit="1" customWidth="1"/>
    <col min="4110" max="4110" width="11.140625" style="4" customWidth="1"/>
    <col min="4111" max="4111" width="15.140625" style="4" bestFit="1" customWidth="1"/>
    <col min="4112" max="4112" width="2.28515625" style="4" customWidth="1"/>
    <col min="4113" max="4352" width="8.85546875" style="4"/>
    <col min="4353" max="4353" width="36.5703125" style="4" bestFit="1" customWidth="1"/>
    <col min="4354" max="4354" width="15.140625" style="4" bestFit="1" customWidth="1"/>
    <col min="4355" max="4355" width="13.140625" style="4" bestFit="1" customWidth="1"/>
    <col min="4356" max="4356" width="12.5703125" style="4" bestFit="1" customWidth="1"/>
    <col min="4357" max="4357" width="21" style="4" bestFit="1" customWidth="1"/>
    <col min="4358" max="4358" width="11.140625" style="4" customWidth="1"/>
    <col min="4359" max="4359" width="14.5703125" style="4" bestFit="1" customWidth="1"/>
    <col min="4360" max="4360" width="2.28515625" style="4" customWidth="1"/>
    <col min="4361" max="4361" width="11.7109375" style="4" bestFit="1" customWidth="1"/>
    <col min="4362" max="4362" width="12.5703125" style="4" bestFit="1" customWidth="1"/>
    <col min="4363" max="4363" width="11.140625" style="4" customWidth="1"/>
    <col min="4364" max="4365" width="12.5703125" style="4" bestFit="1" customWidth="1"/>
    <col min="4366" max="4366" width="11.140625" style="4" customWidth="1"/>
    <col min="4367" max="4367" width="15.140625" style="4" bestFit="1" customWidth="1"/>
    <col min="4368" max="4368" width="2.28515625" style="4" customWidth="1"/>
    <col min="4369" max="4608" width="8.85546875" style="4"/>
    <col min="4609" max="4609" width="36.5703125" style="4" bestFit="1" customWidth="1"/>
    <col min="4610" max="4610" width="15.140625" style="4" bestFit="1" customWidth="1"/>
    <col min="4611" max="4611" width="13.140625" style="4" bestFit="1" customWidth="1"/>
    <col min="4612" max="4612" width="12.5703125" style="4" bestFit="1" customWidth="1"/>
    <col min="4613" max="4613" width="21" style="4" bestFit="1" customWidth="1"/>
    <col min="4614" max="4614" width="11.140625" style="4" customWidth="1"/>
    <col min="4615" max="4615" width="14.5703125" style="4" bestFit="1" customWidth="1"/>
    <col min="4616" max="4616" width="2.28515625" style="4" customWidth="1"/>
    <col min="4617" max="4617" width="11.7109375" style="4" bestFit="1" customWidth="1"/>
    <col min="4618" max="4618" width="12.5703125" style="4" bestFit="1" customWidth="1"/>
    <col min="4619" max="4619" width="11.140625" style="4" customWidth="1"/>
    <col min="4620" max="4621" width="12.5703125" style="4" bestFit="1" customWidth="1"/>
    <col min="4622" max="4622" width="11.140625" style="4" customWidth="1"/>
    <col min="4623" max="4623" width="15.140625" style="4" bestFit="1" customWidth="1"/>
    <col min="4624" max="4624" width="2.28515625" style="4" customWidth="1"/>
    <col min="4625" max="4864" width="8.85546875" style="4"/>
    <col min="4865" max="4865" width="36.5703125" style="4" bestFit="1" customWidth="1"/>
    <col min="4866" max="4866" width="15.140625" style="4" bestFit="1" customWidth="1"/>
    <col min="4867" max="4867" width="13.140625" style="4" bestFit="1" customWidth="1"/>
    <col min="4868" max="4868" width="12.5703125" style="4" bestFit="1" customWidth="1"/>
    <col min="4869" max="4869" width="21" style="4" bestFit="1" customWidth="1"/>
    <col min="4870" max="4870" width="11.140625" style="4" customWidth="1"/>
    <col min="4871" max="4871" width="14.5703125" style="4" bestFit="1" customWidth="1"/>
    <col min="4872" max="4872" width="2.28515625" style="4" customWidth="1"/>
    <col min="4873" max="4873" width="11.7109375" style="4" bestFit="1" customWidth="1"/>
    <col min="4874" max="4874" width="12.5703125" style="4" bestFit="1" customWidth="1"/>
    <col min="4875" max="4875" width="11.140625" style="4" customWidth="1"/>
    <col min="4876" max="4877" width="12.5703125" style="4" bestFit="1" customWidth="1"/>
    <col min="4878" max="4878" width="11.140625" style="4" customWidth="1"/>
    <col min="4879" max="4879" width="15.140625" style="4" bestFit="1" customWidth="1"/>
    <col min="4880" max="4880" width="2.28515625" style="4" customWidth="1"/>
    <col min="4881" max="5120" width="8.85546875" style="4"/>
    <col min="5121" max="5121" width="36.5703125" style="4" bestFit="1" customWidth="1"/>
    <col min="5122" max="5122" width="15.140625" style="4" bestFit="1" customWidth="1"/>
    <col min="5123" max="5123" width="13.140625" style="4" bestFit="1" customWidth="1"/>
    <col min="5124" max="5124" width="12.5703125" style="4" bestFit="1" customWidth="1"/>
    <col min="5125" max="5125" width="21" style="4" bestFit="1" customWidth="1"/>
    <col min="5126" max="5126" width="11.140625" style="4" customWidth="1"/>
    <col min="5127" max="5127" width="14.5703125" style="4" bestFit="1" customWidth="1"/>
    <col min="5128" max="5128" width="2.28515625" style="4" customWidth="1"/>
    <col min="5129" max="5129" width="11.7109375" style="4" bestFit="1" customWidth="1"/>
    <col min="5130" max="5130" width="12.5703125" style="4" bestFit="1" customWidth="1"/>
    <col min="5131" max="5131" width="11.140625" style="4" customWidth="1"/>
    <col min="5132" max="5133" width="12.5703125" style="4" bestFit="1" customWidth="1"/>
    <col min="5134" max="5134" width="11.140625" style="4" customWidth="1"/>
    <col min="5135" max="5135" width="15.140625" style="4" bestFit="1" customWidth="1"/>
    <col min="5136" max="5136" width="2.28515625" style="4" customWidth="1"/>
    <col min="5137" max="5376" width="8.85546875" style="4"/>
    <col min="5377" max="5377" width="36.5703125" style="4" bestFit="1" customWidth="1"/>
    <col min="5378" max="5378" width="15.140625" style="4" bestFit="1" customWidth="1"/>
    <col min="5379" max="5379" width="13.140625" style="4" bestFit="1" customWidth="1"/>
    <col min="5380" max="5380" width="12.5703125" style="4" bestFit="1" customWidth="1"/>
    <col min="5381" max="5381" width="21" style="4" bestFit="1" customWidth="1"/>
    <col min="5382" max="5382" width="11.140625" style="4" customWidth="1"/>
    <col min="5383" max="5383" width="14.5703125" style="4" bestFit="1" customWidth="1"/>
    <col min="5384" max="5384" width="2.28515625" style="4" customWidth="1"/>
    <col min="5385" max="5385" width="11.7109375" style="4" bestFit="1" customWidth="1"/>
    <col min="5386" max="5386" width="12.5703125" style="4" bestFit="1" customWidth="1"/>
    <col min="5387" max="5387" width="11.140625" style="4" customWidth="1"/>
    <col min="5388" max="5389" width="12.5703125" style="4" bestFit="1" customWidth="1"/>
    <col min="5390" max="5390" width="11.140625" style="4" customWidth="1"/>
    <col min="5391" max="5391" width="15.140625" style="4" bestFit="1" customWidth="1"/>
    <col min="5392" max="5392" width="2.28515625" style="4" customWidth="1"/>
    <col min="5393" max="5632" width="8.85546875" style="4"/>
    <col min="5633" max="5633" width="36.5703125" style="4" bestFit="1" customWidth="1"/>
    <col min="5634" max="5634" width="15.140625" style="4" bestFit="1" customWidth="1"/>
    <col min="5635" max="5635" width="13.140625" style="4" bestFit="1" customWidth="1"/>
    <col min="5636" max="5636" width="12.5703125" style="4" bestFit="1" customWidth="1"/>
    <col min="5637" max="5637" width="21" style="4" bestFit="1" customWidth="1"/>
    <col min="5638" max="5638" width="11.140625" style="4" customWidth="1"/>
    <col min="5639" max="5639" width="14.5703125" style="4" bestFit="1" customWidth="1"/>
    <col min="5640" max="5640" width="2.28515625" style="4" customWidth="1"/>
    <col min="5641" max="5641" width="11.7109375" style="4" bestFit="1" customWidth="1"/>
    <col min="5642" max="5642" width="12.5703125" style="4" bestFit="1" customWidth="1"/>
    <col min="5643" max="5643" width="11.140625" style="4" customWidth="1"/>
    <col min="5644" max="5645" width="12.5703125" style="4" bestFit="1" customWidth="1"/>
    <col min="5646" max="5646" width="11.140625" style="4" customWidth="1"/>
    <col min="5647" max="5647" width="15.140625" style="4" bestFit="1" customWidth="1"/>
    <col min="5648" max="5648" width="2.28515625" style="4" customWidth="1"/>
    <col min="5649" max="5888" width="8.85546875" style="4"/>
    <col min="5889" max="5889" width="36.5703125" style="4" bestFit="1" customWidth="1"/>
    <col min="5890" max="5890" width="15.140625" style="4" bestFit="1" customWidth="1"/>
    <col min="5891" max="5891" width="13.140625" style="4" bestFit="1" customWidth="1"/>
    <col min="5892" max="5892" width="12.5703125" style="4" bestFit="1" customWidth="1"/>
    <col min="5893" max="5893" width="21" style="4" bestFit="1" customWidth="1"/>
    <col min="5894" max="5894" width="11.140625" style="4" customWidth="1"/>
    <col min="5895" max="5895" width="14.5703125" style="4" bestFit="1" customWidth="1"/>
    <col min="5896" max="5896" width="2.28515625" style="4" customWidth="1"/>
    <col min="5897" max="5897" width="11.7109375" style="4" bestFit="1" customWidth="1"/>
    <col min="5898" max="5898" width="12.5703125" style="4" bestFit="1" customWidth="1"/>
    <col min="5899" max="5899" width="11.140625" style="4" customWidth="1"/>
    <col min="5900" max="5901" width="12.5703125" style="4" bestFit="1" customWidth="1"/>
    <col min="5902" max="5902" width="11.140625" style="4" customWidth="1"/>
    <col min="5903" max="5903" width="15.140625" style="4" bestFit="1" customWidth="1"/>
    <col min="5904" max="5904" width="2.28515625" style="4" customWidth="1"/>
    <col min="5905" max="6144" width="8.85546875" style="4"/>
    <col min="6145" max="6145" width="36.5703125" style="4" bestFit="1" customWidth="1"/>
    <col min="6146" max="6146" width="15.140625" style="4" bestFit="1" customWidth="1"/>
    <col min="6147" max="6147" width="13.140625" style="4" bestFit="1" customWidth="1"/>
    <col min="6148" max="6148" width="12.5703125" style="4" bestFit="1" customWidth="1"/>
    <col min="6149" max="6149" width="21" style="4" bestFit="1" customWidth="1"/>
    <col min="6150" max="6150" width="11.140625" style="4" customWidth="1"/>
    <col min="6151" max="6151" width="14.5703125" style="4" bestFit="1" customWidth="1"/>
    <col min="6152" max="6152" width="2.28515625" style="4" customWidth="1"/>
    <col min="6153" max="6153" width="11.7109375" style="4" bestFit="1" customWidth="1"/>
    <col min="6154" max="6154" width="12.5703125" style="4" bestFit="1" customWidth="1"/>
    <col min="6155" max="6155" width="11.140625" style="4" customWidth="1"/>
    <col min="6156" max="6157" width="12.5703125" style="4" bestFit="1" customWidth="1"/>
    <col min="6158" max="6158" width="11.140625" style="4" customWidth="1"/>
    <col min="6159" max="6159" width="15.140625" style="4" bestFit="1" customWidth="1"/>
    <col min="6160" max="6160" width="2.28515625" style="4" customWidth="1"/>
    <col min="6161" max="6400" width="8.85546875" style="4"/>
    <col min="6401" max="6401" width="36.5703125" style="4" bestFit="1" customWidth="1"/>
    <col min="6402" max="6402" width="15.140625" style="4" bestFit="1" customWidth="1"/>
    <col min="6403" max="6403" width="13.140625" style="4" bestFit="1" customWidth="1"/>
    <col min="6404" max="6404" width="12.5703125" style="4" bestFit="1" customWidth="1"/>
    <col min="6405" max="6405" width="21" style="4" bestFit="1" customWidth="1"/>
    <col min="6406" max="6406" width="11.140625" style="4" customWidth="1"/>
    <col min="6407" max="6407" width="14.5703125" style="4" bestFit="1" customWidth="1"/>
    <col min="6408" max="6408" width="2.28515625" style="4" customWidth="1"/>
    <col min="6409" max="6409" width="11.7109375" style="4" bestFit="1" customWidth="1"/>
    <col min="6410" max="6410" width="12.5703125" style="4" bestFit="1" customWidth="1"/>
    <col min="6411" max="6411" width="11.140625" style="4" customWidth="1"/>
    <col min="6412" max="6413" width="12.5703125" style="4" bestFit="1" customWidth="1"/>
    <col min="6414" max="6414" width="11.140625" style="4" customWidth="1"/>
    <col min="6415" max="6415" width="15.140625" style="4" bestFit="1" customWidth="1"/>
    <col min="6416" max="6416" width="2.28515625" style="4" customWidth="1"/>
    <col min="6417" max="6656" width="8.85546875" style="4"/>
    <col min="6657" max="6657" width="36.5703125" style="4" bestFit="1" customWidth="1"/>
    <col min="6658" max="6658" width="15.140625" style="4" bestFit="1" customWidth="1"/>
    <col min="6659" max="6659" width="13.140625" style="4" bestFit="1" customWidth="1"/>
    <col min="6660" max="6660" width="12.5703125" style="4" bestFit="1" customWidth="1"/>
    <col min="6661" max="6661" width="21" style="4" bestFit="1" customWidth="1"/>
    <col min="6662" max="6662" width="11.140625" style="4" customWidth="1"/>
    <col min="6663" max="6663" width="14.5703125" style="4" bestFit="1" customWidth="1"/>
    <col min="6664" max="6664" width="2.28515625" style="4" customWidth="1"/>
    <col min="6665" max="6665" width="11.7109375" style="4" bestFit="1" customWidth="1"/>
    <col min="6666" max="6666" width="12.5703125" style="4" bestFit="1" customWidth="1"/>
    <col min="6667" max="6667" width="11.140625" style="4" customWidth="1"/>
    <col min="6668" max="6669" width="12.5703125" style="4" bestFit="1" customWidth="1"/>
    <col min="6670" max="6670" width="11.140625" style="4" customWidth="1"/>
    <col min="6671" max="6671" width="15.140625" style="4" bestFit="1" customWidth="1"/>
    <col min="6672" max="6672" width="2.28515625" style="4" customWidth="1"/>
    <col min="6673" max="6912" width="8.85546875" style="4"/>
    <col min="6913" max="6913" width="36.5703125" style="4" bestFit="1" customWidth="1"/>
    <col min="6914" max="6914" width="15.140625" style="4" bestFit="1" customWidth="1"/>
    <col min="6915" max="6915" width="13.140625" style="4" bestFit="1" customWidth="1"/>
    <col min="6916" max="6916" width="12.5703125" style="4" bestFit="1" customWidth="1"/>
    <col min="6917" max="6917" width="21" style="4" bestFit="1" customWidth="1"/>
    <col min="6918" max="6918" width="11.140625" style="4" customWidth="1"/>
    <col min="6919" max="6919" width="14.5703125" style="4" bestFit="1" customWidth="1"/>
    <col min="6920" max="6920" width="2.28515625" style="4" customWidth="1"/>
    <col min="6921" max="6921" width="11.7109375" style="4" bestFit="1" customWidth="1"/>
    <col min="6922" max="6922" width="12.5703125" style="4" bestFit="1" customWidth="1"/>
    <col min="6923" max="6923" width="11.140625" style="4" customWidth="1"/>
    <col min="6924" max="6925" width="12.5703125" style="4" bestFit="1" customWidth="1"/>
    <col min="6926" max="6926" width="11.140625" style="4" customWidth="1"/>
    <col min="6927" max="6927" width="15.140625" style="4" bestFit="1" customWidth="1"/>
    <col min="6928" max="6928" width="2.28515625" style="4" customWidth="1"/>
    <col min="6929" max="7168" width="8.85546875" style="4"/>
    <col min="7169" max="7169" width="36.5703125" style="4" bestFit="1" customWidth="1"/>
    <col min="7170" max="7170" width="15.140625" style="4" bestFit="1" customWidth="1"/>
    <col min="7171" max="7171" width="13.140625" style="4" bestFit="1" customWidth="1"/>
    <col min="7172" max="7172" width="12.5703125" style="4" bestFit="1" customWidth="1"/>
    <col min="7173" max="7173" width="21" style="4" bestFit="1" customWidth="1"/>
    <col min="7174" max="7174" width="11.140625" style="4" customWidth="1"/>
    <col min="7175" max="7175" width="14.5703125" style="4" bestFit="1" customWidth="1"/>
    <col min="7176" max="7176" width="2.28515625" style="4" customWidth="1"/>
    <col min="7177" max="7177" width="11.7109375" style="4" bestFit="1" customWidth="1"/>
    <col min="7178" max="7178" width="12.5703125" style="4" bestFit="1" customWidth="1"/>
    <col min="7179" max="7179" width="11.140625" style="4" customWidth="1"/>
    <col min="7180" max="7181" width="12.5703125" style="4" bestFit="1" customWidth="1"/>
    <col min="7182" max="7182" width="11.140625" style="4" customWidth="1"/>
    <col min="7183" max="7183" width="15.140625" style="4" bestFit="1" customWidth="1"/>
    <col min="7184" max="7184" width="2.28515625" style="4" customWidth="1"/>
    <col min="7185" max="7424" width="8.85546875" style="4"/>
    <col min="7425" max="7425" width="36.5703125" style="4" bestFit="1" customWidth="1"/>
    <col min="7426" max="7426" width="15.140625" style="4" bestFit="1" customWidth="1"/>
    <col min="7427" max="7427" width="13.140625" style="4" bestFit="1" customWidth="1"/>
    <col min="7428" max="7428" width="12.5703125" style="4" bestFit="1" customWidth="1"/>
    <col min="7429" max="7429" width="21" style="4" bestFit="1" customWidth="1"/>
    <col min="7430" max="7430" width="11.140625" style="4" customWidth="1"/>
    <col min="7431" max="7431" width="14.5703125" style="4" bestFit="1" customWidth="1"/>
    <col min="7432" max="7432" width="2.28515625" style="4" customWidth="1"/>
    <col min="7433" max="7433" width="11.7109375" style="4" bestFit="1" customWidth="1"/>
    <col min="7434" max="7434" width="12.5703125" style="4" bestFit="1" customWidth="1"/>
    <col min="7435" max="7435" width="11.140625" style="4" customWidth="1"/>
    <col min="7436" max="7437" width="12.5703125" style="4" bestFit="1" customWidth="1"/>
    <col min="7438" max="7438" width="11.140625" style="4" customWidth="1"/>
    <col min="7439" max="7439" width="15.140625" style="4" bestFit="1" customWidth="1"/>
    <col min="7440" max="7440" width="2.28515625" style="4" customWidth="1"/>
    <col min="7441" max="7680" width="8.85546875" style="4"/>
    <col min="7681" max="7681" width="36.5703125" style="4" bestFit="1" customWidth="1"/>
    <col min="7682" max="7682" width="15.140625" style="4" bestFit="1" customWidth="1"/>
    <col min="7683" max="7683" width="13.140625" style="4" bestFit="1" customWidth="1"/>
    <col min="7684" max="7684" width="12.5703125" style="4" bestFit="1" customWidth="1"/>
    <col min="7685" max="7685" width="21" style="4" bestFit="1" customWidth="1"/>
    <col min="7686" max="7686" width="11.140625" style="4" customWidth="1"/>
    <col min="7687" max="7687" width="14.5703125" style="4" bestFit="1" customWidth="1"/>
    <col min="7688" max="7688" width="2.28515625" style="4" customWidth="1"/>
    <col min="7689" max="7689" width="11.7109375" style="4" bestFit="1" customWidth="1"/>
    <col min="7690" max="7690" width="12.5703125" style="4" bestFit="1" customWidth="1"/>
    <col min="7691" max="7691" width="11.140625" style="4" customWidth="1"/>
    <col min="7692" max="7693" width="12.5703125" style="4" bestFit="1" customWidth="1"/>
    <col min="7694" max="7694" width="11.140625" style="4" customWidth="1"/>
    <col min="7695" max="7695" width="15.140625" style="4" bestFit="1" customWidth="1"/>
    <col min="7696" max="7696" width="2.28515625" style="4" customWidth="1"/>
    <col min="7697" max="7936" width="8.85546875" style="4"/>
    <col min="7937" max="7937" width="36.5703125" style="4" bestFit="1" customWidth="1"/>
    <col min="7938" max="7938" width="15.140625" style="4" bestFit="1" customWidth="1"/>
    <col min="7939" max="7939" width="13.140625" style="4" bestFit="1" customWidth="1"/>
    <col min="7940" max="7940" width="12.5703125" style="4" bestFit="1" customWidth="1"/>
    <col min="7941" max="7941" width="21" style="4" bestFit="1" customWidth="1"/>
    <col min="7942" max="7942" width="11.140625" style="4" customWidth="1"/>
    <col min="7943" max="7943" width="14.5703125" style="4" bestFit="1" customWidth="1"/>
    <col min="7944" max="7944" width="2.28515625" style="4" customWidth="1"/>
    <col min="7945" max="7945" width="11.7109375" style="4" bestFit="1" customWidth="1"/>
    <col min="7946" max="7946" width="12.5703125" style="4" bestFit="1" customWidth="1"/>
    <col min="7947" max="7947" width="11.140625" style="4" customWidth="1"/>
    <col min="7948" max="7949" width="12.5703125" style="4" bestFit="1" customWidth="1"/>
    <col min="7950" max="7950" width="11.140625" style="4" customWidth="1"/>
    <col min="7951" max="7951" width="15.140625" style="4" bestFit="1" customWidth="1"/>
    <col min="7952" max="7952" width="2.28515625" style="4" customWidth="1"/>
    <col min="7953" max="8192" width="8.85546875" style="4"/>
    <col min="8193" max="8193" width="36.5703125" style="4" bestFit="1" customWidth="1"/>
    <col min="8194" max="8194" width="15.140625" style="4" bestFit="1" customWidth="1"/>
    <col min="8195" max="8195" width="13.140625" style="4" bestFit="1" customWidth="1"/>
    <col min="8196" max="8196" width="12.5703125" style="4" bestFit="1" customWidth="1"/>
    <col min="8197" max="8197" width="21" style="4" bestFit="1" customWidth="1"/>
    <col min="8198" max="8198" width="11.140625" style="4" customWidth="1"/>
    <col min="8199" max="8199" width="14.5703125" style="4" bestFit="1" customWidth="1"/>
    <col min="8200" max="8200" width="2.28515625" style="4" customWidth="1"/>
    <col min="8201" max="8201" width="11.7109375" style="4" bestFit="1" customWidth="1"/>
    <col min="8202" max="8202" width="12.5703125" style="4" bestFit="1" customWidth="1"/>
    <col min="8203" max="8203" width="11.140625" style="4" customWidth="1"/>
    <col min="8204" max="8205" width="12.5703125" style="4" bestFit="1" customWidth="1"/>
    <col min="8206" max="8206" width="11.140625" style="4" customWidth="1"/>
    <col min="8207" max="8207" width="15.140625" style="4" bestFit="1" customWidth="1"/>
    <col min="8208" max="8208" width="2.28515625" style="4" customWidth="1"/>
    <col min="8209" max="8448" width="8.85546875" style="4"/>
    <col min="8449" max="8449" width="36.5703125" style="4" bestFit="1" customWidth="1"/>
    <col min="8450" max="8450" width="15.140625" style="4" bestFit="1" customWidth="1"/>
    <col min="8451" max="8451" width="13.140625" style="4" bestFit="1" customWidth="1"/>
    <col min="8452" max="8452" width="12.5703125" style="4" bestFit="1" customWidth="1"/>
    <col min="8453" max="8453" width="21" style="4" bestFit="1" customWidth="1"/>
    <col min="8454" max="8454" width="11.140625" style="4" customWidth="1"/>
    <col min="8455" max="8455" width="14.5703125" style="4" bestFit="1" customWidth="1"/>
    <col min="8456" max="8456" width="2.28515625" style="4" customWidth="1"/>
    <col min="8457" max="8457" width="11.7109375" style="4" bestFit="1" customWidth="1"/>
    <col min="8458" max="8458" width="12.5703125" style="4" bestFit="1" customWidth="1"/>
    <col min="8459" max="8459" width="11.140625" style="4" customWidth="1"/>
    <col min="8460" max="8461" width="12.5703125" style="4" bestFit="1" customWidth="1"/>
    <col min="8462" max="8462" width="11.140625" style="4" customWidth="1"/>
    <col min="8463" max="8463" width="15.140625" style="4" bestFit="1" customWidth="1"/>
    <col min="8464" max="8464" width="2.28515625" style="4" customWidth="1"/>
    <col min="8465" max="8704" width="8.85546875" style="4"/>
    <col min="8705" max="8705" width="36.5703125" style="4" bestFit="1" customWidth="1"/>
    <col min="8706" max="8706" width="15.140625" style="4" bestFit="1" customWidth="1"/>
    <col min="8707" max="8707" width="13.140625" style="4" bestFit="1" customWidth="1"/>
    <col min="8708" max="8708" width="12.5703125" style="4" bestFit="1" customWidth="1"/>
    <col min="8709" max="8709" width="21" style="4" bestFit="1" customWidth="1"/>
    <col min="8710" max="8710" width="11.140625" style="4" customWidth="1"/>
    <col min="8711" max="8711" width="14.5703125" style="4" bestFit="1" customWidth="1"/>
    <col min="8712" max="8712" width="2.28515625" style="4" customWidth="1"/>
    <col min="8713" max="8713" width="11.7109375" style="4" bestFit="1" customWidth="1"/>
    <col min="8714" max="8714" width="12.5703125" style="4" bestFit="1" customWidth="1"/>
    <col min="8715" max="8715" width="11.140625" style="4" customWidth="1"/>
    <col min="8716" max="8717" width="12.5703125" style="4" bestFit="1" customWidth="1"/>
    <col min="8718" max="8718" width="11.140625" style="4" customWidth="1"/>
    <col min="8719" max="8719" width="15.140625" style="4" bestFit="1" customWidth="1"/>
    <col min="8720" max="8720" width="2.28515625" style="4" customWidth="1"/>
    <col min="8721" max="8960" width="8.85546875" style="4"/>
    <col min="8961" max="8961" width="36.5703125" style="4" bestFit="1" customWidth="1"/>
    <col min="8962" max="8962" width="15.140625" style="4" bestFit="1" customWidth="1"/>
    <col min="8963" max="8963" width="13.140625" style="4" bestFit="1" customWidth="1"/>
    <col min="8964" max="8964" width="12.5703125" style="4" bestFit="1" customWidth="1"/>
    <col min="8965" max="8965" width="21" style="4" bestFit="1" customWidth="1"/>
    <col min="8966" max="8966" width="11.140625" style="4" customWidth="1"/>
    <col min="8967" max="8967" width="14.5703125" style="4" bestFit="1" customWidth="1"/>
    <col min="8968" max="8968" width="2.28515625" style="4" customWidth="1"/>
    <col min="8969" max="8969" width="11.7109375" style="4" bestFit="1" customWidth="1"/>
    <col min="8970" max="8970" width="12.5703125" style="4" bestFit="1" customWidth="1"/>
    <col min="8971" max="8971" width="11.140625" style="4" customWidth="1"/>
    <col min="8972" max="8973" width="12.5703125" style="4" bestFit="1" customWidth="1"/>
    <col min="8974" max="8974" width="11.140625" style="4" customWidth="1"/>
    <col min="8975" max="8975" width="15.140625" style="4" bestFit="1" customWidth="1"/>
    <col min="8976" max="8976" width="2.28515625" style="4" customWidth="1"/>
    <col min="8977" max="9216" width="8.85546875" style="4"/>
    <col min="9217" max="9217" width="36.5703125" style="4" bestFit="1" customWidth="1"/>
    <col min="9218" max="9218" width="15.140625" style="4" bestFit="1" customWidth="1"/>
    <col min="9219" max="9219" width="13.140625" style="4" bestFit="1" customWidth="1"/>
    <col min="9220" max="9220" width="12.5703125" style="4" bestFit="1" customWidth="1"/>
    <col min="9221" max="9221" width="21" style="4" bestFit="1" customWidth="1"/>
    <col min="9222" max="9222" width="11.140625" style="4" customWidth="1"/>
    <col min="9223" max="9223" width="14.5703125" style="4" bestFit="1" customWidth="1"/>
    <col min="9224" max="9224" width="2.28515625" style="4" customWidth="1"/>
    <col min="9225" max="9225" width="11.7109375" style="4" bestFit="1" customWidth="1"/>
    <col min="9226" max="9226" width="12.5703125" style="4" bestFit="1" customWidth="1"/>
    <col min="9227" max="9227" width="11.140625" style="4" customWidth="1"/>
    <col min="9228" max="9229" width="12.5703125" style="4" bestFit="1" customWidth="1"/>
    <col min="9230" max="9230" width="11.140625" style="4" customWidth="1"/>
    <col min="9231" max="9231" width="15.140625" style="4" bestFit="1" customWidth="1"/>
    <col min="9232" max="9232" width="2.28515625" style="4" customWidth="1"/>
    <col min="9233" max="9472" width="8.85546875" style="4"/>
    <col min="9473" max="9473" width="36.5703125" style="4" bestFit="1" customWidth="1"/>
    <col min="9474" max="9474" width="15.140625" style="4" bestFit="1" customWidth="1"/>
    <col min="9475" max="9475" width="13.140625" style="4" bestFit="1" customWidth="1"/>
    <col min="9476" max="9476" width="12.5703125" style="4" bestFit="1" customWidth="1"/>
    <col min="9477" max="9477" width="21" style="4" bestFit="1" customWidth="1"/>
    <col min="9478" max="9478" width="11.140625" style="4" customWidth="1"/>
    <col min="9479" max="9479" width="14.5703125" style="4" bestFit="1" customWidth="1"/>
    <col min="9480" max="9480" width="2.28515625" style="4" customWidth="1"/>
    <col min="9481" max="9481" width="11.7109375" style="4" bestFit="1" customWidth="1"/>
    <col min="9482" max="9482" width="12.5703125" style="4" bestFit="1" customWidth="1"/>
    <col min="9483" max="9483" width="11.140625" style="4" customWidth="1"/>
    <col min="9484" max="9485" width="12.5703125" style="4" bestFit="1" customWidth="1"/>
    <col min="9486" max="9486" width="11.140625" style="4" customWidth="1"/>
    <col min="9487" max="9487" width="15.140625" style="4" bestFit="1" customWidth="1"/>
    <col min="9488" max="9488" width="2.28515625" style="4" customWidth="1"/>
    <col min="9489" max="9728" width="8.85546875" style="4"/>
    <col min="9729" max="9729" width="36.5703125" style="4" bestFit="1" customWidth="1"/>
    <col min="9730" max="9730" width="15.140625" style="4" bestFit="1" customWidth="1"/>
    <col min="9731" max="9731" width="13.140625" style="4" bestFit="1" customWidth="1"/>
    <col min="9732" max="9732" width="12.5703125" style="4" bestFit="1" customWidth="1"/>
    <col min="9733" max="9733" width="21" style="4" bestFit="1" customWidth="1"/>
    <col min="9734" max="9734" width="11.140625" style="4" customWidth="1"/>
    <col min="9735" max="9735" width="14.5703125" style="4" bestFit="1" customWidth="1"/>
    <col min="9736" max="9736" width="2.28515625" style="4" customWidth="1"/>
    <col min="9737" max="9737" width="11.7109375" style="4" bestFit="1" customWidth="1"/>
    <col min="9738" max="9738" width="12.5703125" style="4" bestFit="1" customWidth="1"/>
    <col min="9739" max="9739" width="11.140625" style="4" customWidth="1"/>
    <col min="9740" max="9741" width="12.5703125" style="4" bestFit="1" customWidth="1"/>
    <col min="9742" max="9742" width="11.140625" style="4" customWidth="1"/>
    <col min="9743" max="9743" width="15.140625" style="4" bestFit="1" customWidth="1"/>
    <col min="9744" max="9744" width="2.28515625" style="4" customWidth="1"/>
    <col min="9745" max="9984" width="8.85546875" style="4"/>
    <col min="9985" max="9985" width="36.5703125" style="4" bestFit="1" customWidth="1"/>
    <col min="9986" max="9986" width="15.140625" style="4" bestFit="1" customWidth="1"/>
    <col min="9987" max="9987" width="13.140625" style="4" bestFit="1" customWidth="1"/>
    <col min="9988" max="9988" width="12.5703125" style="4" bestFit="1" customWidth="1"/>
    <col min="9989" max="9989" width="21" style="4" bestFit="1" customWidth="1"/>
    <col min="9990" max="9990" width="11.140625" style="4" customWidth="1"/>
    <col min="9991" max="9991" width="14.5703125" style="4" bestFit="1" customWidth="1"/>
    <col min="9992" max="9992" width="2.28515625" style="4" customWidth="1"/>
    <col min="9993" max="9993" width="11.7109375" style="4" bestFit="1" customWidth="1"/>
    <col min="9994" max="9994" width="12.5703125" style="4" bestFit="1" customWidth="1"/>
    <col min="9995" max="9995" width="11.140625" style="4" customWidth="1"/>
    <col min="9996" max="9997" width="12.5703125" style="4" bestFit="1" customWidth="1"/>
    <col min="9998" max="9998" width="11.140625" style="4" customWidth="1"/>
    <col min="9999" max="9999" width="15.140625" style="4" bestFit="1" customWidth="1"/>
    <col min="10000" max="10000" width="2.28515625" style="4" customWidth="1"/>
    <col min="10001" max="10240" width="8.85546875" style="4"/>
    <col min="10241" max="10241" width="36.5703125" style="4" bestFit="1" customWidth="1"/>
    <col min="10242" max="10242" width="15.140625" style="4" bestFit="1" customWidth="1"/>
    <col min="10243" max="10243" width="13.140625" style="4" bestFit="1" customWidth="1"/>
    <col min="10244" max="10244" width="12.5703125" style="4" bestFit="1" customWidth="1"/>
    <col min="10245" max="10245" width="21" style="4" bestFit="1" customWidth="1"/>
    <col min="10246" max="10246" width="11.140625" style="4" customWidth="1"/>
    <col min="10247" max="10247" width="14.5703125" style="4" bestFit="1" customWidth="1"/>
    <col min="10248" max="10248" width="2.28515625" style="4" customWidth="1"/>
    <col min="10249" max="10249" width="11.7109375" style="4" bestFit="1" customWidth="1"/>
    <col min="10250" max="10250" width="12.5703125" style="4" bestFit="1" customWidth="1"/>
    <col min="10251" max="10251" width="11.140625" style="4" customWidth="1"/>
    <col min="10252" max="10253" width="12.5703125" style="4" bestFit="1" customWidth="1"/>
    <col min="10254" max="10254" width="11.140625" style="4" customWidth="1"/>
    <col min="10255" max="10255" width="15.140625" style="4" bestFit="1" customWidth="1"/>
    <col min="10256" max="10256" width="2.28515625" style="4" customWidth="1"/>
    <col min="10257" max="10496" width="8.85546875" style="4"/>
    <col min="10497" max="10497" width="36.5703125" style="4" bestFit="1" customWidth="1"/>
    <col min="10498" max="10498" width="15.140625" style="4" bestFit="1" customWidth="1"/>
    <col min="10499" max="10499" width="13.140625" style="4" bestFit="1" customWidth="1"/>
    <col min="10500" max="10500" width="12.5703125" style="4" bestFit="1" customWidth="1"/>
    <col min="10501" max="10501" width="21" style="4" bestFit="1" customWidth="1"/>
    <col min="10502" max="10502" width="11.140625" style="4" customWidth="1"/>
    <col min="10503" max="10503" width="14.5703125" style="4" bestFit="1" customWidth="1"/>
    <col min="10504" max="10504" width="2.28515625" style="4" customWidth="1"/>
    <col min="10505" max="10505" width="11.7109375" style="4" bestFit="1" customWidth="1"/>
    <col min="10506" max="10506" width="12.5703125" style="4" bestFit="1" customWidth="1"/>
    <col min="10507" max="10507" width="11.140625" style="4" customWidth="1"/>
    <col min="10508" max="10509" width="12.5703125" style="4" bestFit="1" customWidth="1"/>
    <col min="10510" max="10510" width="11.140625" style="4" customWidth="1"/>
    <col min="10511" max="10511" width="15.140625" style="4" bestFit="1" customWidth="1"/>
    <col min="10512" max="10512" width="2.28515625" style="4" customWidth="1"/>
    <col min="10513" max="10752" width="8.85546875" style="4"/>
    <col min="10753" max="10753" width="36.5703125" style="4" bestFit="1" customWidth="1"/>
    <col min="10754" max="10754" width="15.140625" style="4" bestFit="1" customWidth="1"/>
    <col min="10755" max="10755" width="13.140625" style="4" bestFit="1" customWidth="1"/>
    <col min="10756" max="10756" width="12.5703125" style="4" bestFit="1" customWidth="1"/>
    <col min="10757" max="10757" width="21" style="4" bestFit="1" customWidth="1"/>
    <col min="10758" max="10758" width="11.140625" style="4" customWidth="1"/>
    <col min="10759" max="10759" width="14.5703125" style="4" bestFit="1" customWidth="1"/>
    <col min="10760" max="10760" width="2.28515625" style="4" customWidth="1"/>
    <col min="10761" max="10761" width="11.7109375" style="4" bestFit="1" customWidth="1"/>
    <col min="10762" max="10762" width="12.5703125" style="4" bestFit="1" customWidth="1"/>
    <col min="10763" max="10763" width="11.140625" style="4" customWidth="1"/>
    <col min="10764" max="10765" width="12.5703125" style="4" bestFit="1" customWidth="1"/>
    <col min="10766" max="10766" width="11.140625" style="4" customWidth="1"/>
    <col min="10767" max="10767" width="15.140625" style="4" bestFit="1" customWidth="1"/>
    <col min="10768" max="10768" width="2.28515625" style="4" customWidth="1"/>
    <col min="10769" max="11008" width="8.85546875" style="4"/>
    <col min="11009" max="11009" width="36.5703125" style="4" bestFit="1" customWidth="1"/>
    <col min="11010" max="11010" width="15.140625" style="4" bestFit="1" customWidth="1"/>
    <col min="11011" max="11011" width="13.140625" style="4" bestFit="1" customWidth="1"/>
    <col min="11012" max="11012" width="12.5703125" style="4" bestFit="1" customWidth="1"/>
    <col min="11013" max="11013" width="21" style="4" bestFit="1" customWidth="1"/>
    <col min="11014" max="11014" width="11.140625" style="4" customWidth="1"/>
    <col min="11015" max="11015" width="14.5703125" style="4" bestFit="1" customWidth="1"/>
    <col min="11016" max="11016" width="2.28515625" style="4" customWidth="1"/>
    <col min="11017" max="11017" width="11.7109375" style="4" bestFit="1" customWidth="1"/>
    <col min="11018" max="11018" width="12.5703125" style="4" bestFit="1" customWidth="1"/>
    <col min="11019" max="11019" width="11.140625" style="4" customWidth="1"/>
    <col min="11020" max="11021" width="12.5703125" style="4" bestFit="1" customWidth="1"/>
    <col min="11022" max="11022" width="11.140625" style="4" customWidth="1"/>
    <col min="11023" max="11023" width="15.140625" style="4" bestFit="1" customWidth="1"/>
    <col min="11024" max="11024" width="2.28515625" style="4" customWidth="1"/>
    <col min="11025" max="11264" width="8.85546875" style="4"/>
    <col min="11265" max="11265" width="36.5703125" style="4" bestFit="1" customWidth="1"/>
    <col min="11266" max="11266" width="15.140625" style="4" bestFit="1" customWidth="1"/>
    <col min="11267" max="11267" width="13.140625" style="4" bestFit="1" customWidth="1"/>
    <col min="11268" max="11268" width="12.5703125" style="4" bestFit="1" customWidth="1"/>
    <col min="11269" max="11269" width="21" style="4" bestFit="1" customWidth="1"/>
    <col min="11270" max="11270" width="11.140625" style="4" customWidth="1"/>
    <col min="11271" max="11271" width="14.5703125" style="4" bestFit="1" customWidth="1"/>
    <col min="11272" max="11272" width="2.28515625" style="4" customWidth="1"/>
    <col min="11273" max="11273" width="11.7109375" style="4" bestFit="1" customWidth="1"/>
    <col min="11274" max="11274" width="12.5703125" style="4" bestFit="1" customWidth="1"/>
    <col min="11275" max="11275" width="11.140625" style="4" customWidth="1"/>
    <col min="11276" max="11277" width="12.5703125" style="4" bestFit="1" customWidth="1"/>
    <col min="11278" max="11278" width="11.140625" style="4" customWidth="1"/>
    <col min="11279" max="11279" width="15.140625" style="4" bestFit="1" customWidth="1"/>
    <col min="11280" max="11280" width="2.28515625" style="4" customWidth="1"/>
    <col min="11281" max="11520" width="8.85546875" style="4"/>
    <col min="11521" max="11521" width="36.5703125" style="4" bestFit="1" customWidth="1"/>
    <col min="11522" max="11522" width="15.140625" style="4" bestFit="1" customWidth="1"/>
    <col min="11523" max="11523" width="13.140625" style="4" bestFit="1" customWidth="1"/>
    <col min="11524" max="11524" width="12.5703125" style="4" bestFit="1" customWidth="1"/>
    <col min="11525" max="11525" width="21" style="4" bestFit="1" customWidth="1"/>
    <col min="11526" max="11526" width="11.140625" style="4" customWidth="1"/>
    <col min="11527" max="11527" width="14.5703125" style="4" bestFit="1" customWidth="1"/>
    <col min="11528" max="11528" width="2.28515625" style="4" customWidth="1"/>
    <col min="11529" max="11529" width="11.7109375" style="4" bestFit="1" customWidth="1"/>
    <col min="11530" max="11530" width="12.5703125" style="4" bestFit="1" customWidth="1"/>
    <col min="11531" max="11531" width="11.140625" style="4" customWidth="1"/>
    <col min="11532" max="11533" width="12.5703125" style="4" bestFit="1" customWidth="1"/>
    <col min="11534" max="11534" width="11.140625" style="4" customWidth="1"/>
    <col min="11535" max="11535" width="15.140625" style="4" bestFit="1" customWidth="1"/>
    <col min="11536" max="11536" width="2.28515625" style="4" customWidth="1"/>
    <col min="11537" max="11776" width="8.85546875" style="4"/>
    <col min="11777" max="11777" width="36.5703125" style="4" bestFit="1" customWidth="1"/>
    <col min="11778" max="11778" width="15.140625" style="4" bestFit="1" customWidth="1"/>
    <col min="11779" max="11779" width="13.140625" style="4" bestFit="1" customWidth="1"/>
    <col min="11780" max="11780" width="12.5703125" style="4" bestFit="1" customWidth="1"/>
    <col min="11781" max="11781" width="21" style="4" bestFit="1" customWidth="1"/>
    <col min="11782" max="11782" width="11.140625" style="4" customWidth="1"/>
    <col min="11783" max="11783" width="14.5703125" style="4" bestFit="1" customWidth="1"/>
    <col min="11784" max="11784" width="2.28515625" style="4" customWidth="1"/>
    <col min="11785" max="11785" width="11.7109375" style="4" bestFit="1" customWidth="1"/>
    <col min="11786" max="11786" width="12.5703125" style="4" bestFit="1" customWidth="1"/>
    <col min="11787" max="11787" width="11.140625" style="4" customWidth="1"/>
    <col min="11788" max="11789" width="12.5703125" style="4" bestFit="1" customWidth="1"/>
    <col min="11790" max="11790" width="11.140625" style="4" customWidth="1"/>
    <col min="11791" max="11791" width="15.140625" style="4" bestFit="1" customWidth="1"/>
    <col min="11792" max="11792" width="2.28515625" style="4" customWidth="1"/>
    <col min="11793" max="12032" width="8.85546875" style="4"/>
    <col min="12033" max="12033" width="36.5703125" style="4" bestFit="1" customWidth="1"/>
    <col min="12034" max="12034" width="15.140625" style="4" bestFit="1" customWidth="1"/>
    <col min="12035" max="12035" width="13.140625" style="4" bestFit="1" customWidth="1"/>
    <col min="12036" max="12036" width="12.5703125" style="4" bestFit="1" customWidth="1"/>
    <col min="12037" max="12037" width="21" style="4" bestFit="1" customWidth="1"/>
    <col min="12038" max="12038" width="11.140625" style="4" customWidth="1"/>
    <col min="12039" max="12039" width="14.5703125" style="4" bestFit="1" customWidth="1"/>
    <col min="12040" max="12040" width="2.28515625" style="4" customWidth="1"/>
    <col min="12041" max="12041" width="11.7109375" style="4" bestFit="1" customWidth="1"/>
    <col min="12042" max="12042" width="12.5703125" style="4" bestFit="1" customWidth="1"/>
    <col min="12043" max="12043" width="11.140625" style="4" customWidth="1"/>
    <col min="12044" max="12045" width="12.5703125" style="4" bestFit="1" customWidth="1"/>
    <col min="12046" max="12046" width="11.140625" style="4" customWidth="1"/>
    <col min="12047" max="12047" width="15.140625" style="4" bestFit="1" customWidth="1"/>
    <col min="12048" max="12048" width="2.28515625" style="4" customWidth="1"/>
    <col min="12049" max="12288" width="8.85546875" style="4"/>
    <col min="12289" max="12289" width="36.5703125" style="4" bestFit="1" customWidth="1"/>
    <col min="12290" max="12290" width="15.140625" style="4" bestFit="1" customWidth="1"/>
    <col min="12291" max="12291" width="13.140625" style="4" bestFit="1" customWidth="1"/>
    <col min="12292" max="12292" width="12.5703125" style="4" bestFit="1" customWidth="1"/>
    <col min="12293" max="12293" width="21" style="4" bestFit="1" customWidth="1"/>
    <col min="12294" max="12294" width="11.140625" style="4" customWidth="1"/>
    <col min="12295" max="12295" width="14.5703125" style="4" bestFit="1" customWidth="1"/>
    <col min="12296" max="12296" width="2.28515625" style="4" customWidth="1"/>
    <col min="12297" max="12297" width="11.7109375" style="4" bestFit="1" customWidth="1"/>
    <col min="12298" max="12298" width="12.5703125" style="4" bestFit="1" customWidth="1"/>
    <col min="12299" max="12299" width="11.140625" style="4" customWidth="1"/>
    <col min="12300" max="12301" width="12.5703125" style="4" bestFit="1" customWidth="1"/>
    <col min="12302" max="12302" width="11.140625" style="4" customWidth="1"/>
    <col min="12303" max="12303" width="15.140625" style="4" bestFit="1" customWidth="1"/>
    <col min="12304" max="12304" width="2.28515625" style="4" customWidth="1"/>
    <col min="12305" max="12544" width="8.85546875" style="4"/>
    <col min="12545" max="12545" width="36.5703125" style="4" bestFit="1" customWidth="1"/>
    <col min="12546" max="12546" width="15.140625" style="4" bestFit="1" customWidth="1"/>
    <col min="12547" max="12547" width="13.140625" style="4" bestFit="1" customWidth="1"/>
    <col min="12548" max="12548" width="12.5703125" style="4" bestFit="1" customWidth="1"/>
    <col min="12549" max="12549" width="21" style="4" bestFit="1" customWidth="1"/>
    <col min="12550" max="12550" width="11.140625" style="4" customWidth="1"/>
    <col min="12551" max="12551" width="14.5703125" style="4" bestFit="1" customWidth="1"/>
    <col min="12552" max="12552" width="2.28515625" style="4" customWidth="1"/>
    <col min="12553" max="12553" width="11.7109375" style="4" bestFit="1" customWidth="1"/>
    <col min="12554" max="12554" width="12.5703125" style="4" bestFit="1" customWidth="1"/>
    <col min="12555" max="12555" width="11.140625" style="4" customWidth="1"/>
    <col min="12556" max="12557" width="12.5703125" style="4" bestFit="1" customWidth="1"/>
    <col min="12558" max="12558" width="11.140625" style="4" customWidth="1"/>
    <col min="12559" max="12559" width="15.140625" style="4" bestFit="1" customWidth="1"/>
    <col min="12560" max="12560" width="2.28515625" style="4" customWidth="1"/>
    <col min="12561" max="12800" width="8.85546875" style="4"/>
    <col min="12801" max="12801" width="36.5703125" style="4" bestFit="1" customWidth="1"/>
    <col min="12802" max="12802" width="15.140625" style="4" bestFit="1" customWidth="1"/>
    <col min="12803" max="12803" width="13.140625" style="4" bestFit="1" customWidth="1"/>
    <col min="12804" max="12804" width="12.5703125" style="4" bestFit="1" customWidth="1"/>
    <col min="12805" max="12805" width="21" style="4" bestFit="1" customWidth="1"/>
    <col min="12806" max="12806" width="11.140625" style="4" customWidth="1"/>
    <col min="12807" max="12807" width="14.5703125" style="4" bestFit="1" customWidth="1"/>
    <col min="12808" max="12808" width="2.28515625" style="4" customWidth="1"/>
    <col min="12809" max="12809" width="11.7109375" style="4" bestFit="1" customWidth="1"/>
    <col min="12810" max="12810" width="12.5703125" style="4" bestFit="1" customWidth="1"/>
    <col min="12811" max="12811" width="11.140625" style="4" customWidth="1"/>
    <col min="12812" max="12813" width="12.5703125" style="4" bestFit="1" customWidth="1"/>
    <col min="12814" max="12814" width="11.140625" style="4" customWidth="1"/>
    <col min="12815" max="12815" width="15.140625" style="4" bestFit="1" customWidth="1"/>
    <col min="12816" max="12816" width="2.28515625" style="4" customWidth="1"/>
    <col min="12817" max="13056" width="8.85546875" style="4"/>
    <col min="13057" max="13057" width="36.5703125" style="4" bestFit="1" customWidth="1"/>
    <col min="13058" max="13058" width="15.140625" style="4" bestFit="1" customWidth="1"/>
    <col min="13059" max="13059" width="13.140625" style="4" bestFit="1" customWidth="1"/>
    <col min="13060" max="13060" width="12.5703125" style="4" bestFit="1" customWidth="1"/>
    <col min="13061" max="13061" width="21" style="4" bestFit="1" customWidth="1"/>
    <col min="13062" max="13062" width="11.140625" style="4" customWidth="1"/>
    <col min="13063" max="13063" width="14.5703125" style="4" bestFit="1" customWidth="1"/>
    <col min="13064" max="13064" width="2.28515625" style="4" customWidth="1"/>
    <col min="13065" max="13065" width="11.7109375" style="4" bestFit="1" customWidth="1"/>
    <col min="13066" max="13066" width="12.5703125" style="4" bestFit="1" customWidth="1"/>
    <col min="13067" max="13067" width="11.140625" style="4" customWidth="1"/>
    <col min="13068" max="13069" width="12.5703125" style="4" bestFit="1" customWidth="1"/>
    <col min="13070" max="13070" width="11.140625" style="4" customWidth="1"/>
    <col min="13071" max="13071" width="15.140625" style="4" bestFit="1" customWidth="1"/>
    <col min="13072" max="13072" width="2.28515625" style="4" customWidth="1"/>
    <col min="13073" max="13312" width="8.85546875" style="4"/>
    <col min="13313" max="13313" width="36.5703125" style="4" bestFit="1" customWidth="1"/>
    <col min="13314" max="13314" width="15.140625" style="4" bestFit="1" customWidth="1"/>
    <col min="13315" max="13315" width="13.140625" style="4" bestFit="1" customWidth="1"/>
    <col min="13316" max="13316" width="12.5703125" style="4" bestFit="1" customWidth="1"/>
    <col min="13317" max="13317" width="21" style="4" bestFit="1" customWidth="1"/>
    <col min="13318" max="13318" width="11.140625" style="4" customWidth="1"/>
    <col min="13319" max="13319" width="14.5703125" style="4" bestFit="1" customWidth="1"/>
    <col min="13320" max="13320" width="2.28515625" style="4" customWidth="1"/>
    <col min="13321" max="13321" width="11.7109375" style="4" bestFit="1" customWidth="1"/>
    <col min="13322" max="13322" width="12.5703125" style="4" bestFit="1" customWidth="1"/>
    <col min="13323" max="13323" width="11.140625" style="4" customWidth="1"/>
    <col min="13324" max="13325" width="12.5703125" style="4" bestFit="1" customWidth="1"/>
    <col min="13326" max="13326" width="11.140625" style="4" customWidth="1"/>
    <col min="13327" max="13327" width="15.140625" style="4" bestFit="1" customWidth="1"/>
    <col min="13328" max="13328" width="2.28515625" style="4" customWidth="1"/>
    <col min="13329" max="13568" width="8.85546875" style="4"/>
    <col min="13569" max="13569" width="36.5703125" style="4" bestFit="1" customWidth="1"/>
    <col min="13570" max="13570" width="15.140625" style="4" bestFit="1" customWidth="1"/>
    <col min="13571" max="13571" width="13.140625" style="4" bestFit="1" customWidth="1"/>
    <col min="13572" max="13572" width="12.5703125" style="4" bestFit="1" customWidth="1"/>
    <col min="13573" max="13573" width="21" style="4" bestFit="1" customWidth="1"/>
    <col min="13574" max="13574" width="11.140625" style="4" customWidth="1"/>
    <col min="13575" max="13575" width="14.5703125" style="4" bestFit="1" customWidth="1"/>
    <col min="13576" max="13576" width="2.28515625" style="4" customWidth="1"/>
    <col min="13577" max="13577" width="11.7109375" style="4" bestFit="1" customWidth="1"/>
    <col min="13578" max="13578" width="12.5703125" style="4" bestFit="1" customWidth="1"/>
    <col min="13579" max="13579" width="11.140625" style="4" customWidth="1"/>
    <col min="13580" max="13581" width="12.5703125" style="4" bestFit="1" customWidth="1"/>
    <col min="13582" max="13582" width="11.140625" style="4" customWidth="1"/>
    <col min="13583" max="13583" width="15.140625" style="4" bestFit="1" customWidth="1"/>
    <col min="13584" max="13584" width="2.28515625" style="4" customWidth="1"/>
    <col min="13585" max="13824" width="8.85546875" style="4"/>
    <col min="13825" max="13825" width="36.5703125" style="4" bestFit="1" customWidth="1"/>
    <col min="13826" max="13826" width="15.140625" style="4" bestFit="1" customWidth="1"/>
    <col min="13827" max="13827" width="13.140625" style="4" bestFit="1" customWidth="1"/>
    <col min="13828" max="13828" width="12.5703125" style="4" bestFit="1" customWidth="1"/>
    <col min="13829" max="13829" width="21" style="4" bestFit="1" customWidth="1"/>
    <col min="13830" max="13830" width="11.140625" style="4" customWidth="1"/>
    <col min="13831" max="13831" width="14.5703125" style="4" bestFit="1" customWidth="1"/>
    <col min="13832" max="13832" width="2.28515625" style="4" customWidth="1"/>
    <col min="13833" max="13833" width="11.7109375" style="4" bestFit="1" customWidth="1"/>
    <col min="13834" max="13834" width="12.5703125" style="4" bestFit="1" customWidth="1"/>
    <col min="13835" max="13835" width="11.140625" style="4" customWidth="1"/>
    <col min="13836" max="13837" width="12.5703125" style="4" bestFit="1" customWidth="1"/>
    <col min="13838" max="13838" width="11.140625" style="4" customWidth="1"/>
    <col min="13839" max="13839" width="15.140625" style="4" bestFit="1" customWidth="1"/>
    <col min="13840" max="13840" width="2.28515625" style="4" customWidth="1"/>
    <col min="13841" max="14080" width="8.85546875" style="4"/>
    <col min="14081" max="14081" width="36.5703125" style="4" bestFit="1" customWidth="1"/>
    <col min="14082" max="14082" width="15.140625" style="4" bestFit="1" customWidth="1"/>
    <col min="14083" max="14083" width="13.140625" style="4" bestFit="1" customWidth="1"/>
    <col min="14084" max="14084" width="12.5703125" style="4" bestFit="1" customWidth="1"/>
    <col min="14085" max="14085" width="21" style="4" bestFit="1" customWidth="1"/>
    <col min="14086" max="14086" width="11.140625" style="4" customWidth="1"/>
    <col min="14087" max="14087" width="14.5703125" style="4" bestFit="1" customWidth="1"/>
    <col min="14088" max="14088" width="2.28515625" style="4" customWidth="1"/>
    <col min="14089" max="14089" width="11.7109375" style="4" bestFit="1" customWidth="1"/>
    <col min="14090" max="14090" width="12.5703125" style="4" bestFit="1" customWidth="1"/>
    <col min="14091" max="14091" width="11.140625" style="4" customWidth="1"/>
    <col min="14092" max="14093" width="12.5703125" style="4" bestFit="1" customWidth="1"/>
    <col min="14094" max="14094" width="11.140625" style="4" customWidth="1"/>
    <col min="14095" max="14095" width="15.140625" style="4" bestFit="1" customWidth="1"/>
    <col min="14096" max="14096" width="2.28515625" style="4" customWidth="1"/>
    <col min="14097" max="14336" width="8.85546875" style="4"/>
    <col min="14337" max="14337" width="36.5703125" style="4" bestFit="1" customWidth="1"/>
    <col min="14338" max="14338" width="15.140625" style="4" bestFit="1" customWidth="1"/>
    <col min="14339" max="14339" width="13.140625" style="4" bestFit="1" customWidth="1"/>
    <col min="14340" max="14340" width="12.5703125" style="4" bestFit="1" customWidth="1"/>
    <col min="14341" max="14341" width="21" style="4" bestFit="1" customWidth="1"/>
    <col min="14342" max="14342" width="11.140625" style="4" customWidth="1"/>
    <col min="14343" max="14343" width="14.5703125" style="4" bestFit="1" customWidth="1"/>
    <col min="14344" max="14344" width="2.28515625" style="4" customWidth="1"/>
    <col min="14345" max="14345" width="11.7109375" style="4" bestFit="1" customWidth="1"/>
    <col min="14346" max="14346" width="12.5703125" style="4" bestFit="1" customWidth="1"/>
    <col min="14347" max="14347" width="11.140625" style="4" customWidth="1"/>
    <col min="14348" max="14349" width="12.5703125" style="4" bestFit="1" customWidth="1"/>
    <col min="14350" max="14350" width="11.140625" style="4" customWidth="1"/>
    <col min="14351" max="14351" width="15.140625" style="4" bestFit="1" customWidth="1"/>
    <col min="14352" max="14352" width="2.28515625" style="4" customWidth="1"/>
    <col min="14353" max="14592" width="8.85546875" style="4"/>
    <col min="14593" max="14593" width="36.5703125" style="4" bestFit="1" customWidth="1"/>
    <col min="14594" max="14594" width="15.140625" style="4" bestFit="1" customWidth="1"/>
    <col min="14595" max="14595" width="13.140625" style="4" bestFit="1" customWidth="1"/>
    <col min="14596" max="14596" width="12.5703125" style="4" bestFit="1" customWidth="1"/>
    <col min="14597" max="14597" width="21" style="4" bestFit="1" customWidth="1"/>
    <col min="14598" max="14598" width="11.140625" style="4" customWidth="1"/>
    <col min="14599" max="14599" width="14.5703125" style="4" bestFit="1" customWidth="1"/>
    <col min="14600" max="14600" width="2.28515625" style="4" customWidth="1"/>
    <col min="14601" max="14601" width="11.7109375" style="4" bestFit="1" customWidth="1"/>
    <col min="14602" max="14602" width="12.5703125" style="4" bestFit="1" customWidth="1"/>
    <col min="14603" max="14603" width="11.140625" style="4" customWidth="1"/>
    <col min="14604" max="14605" width="12.5703125" style="4" bestFit="1" customWidth="1"/>
    <col min="14606" max="14606" width="11.140625" style="4" customWidth="1"/>
    <col min="14607" max="14607" width="15.140625" style="4" bestFit="1" customWidth="1"/>
    <col min="14608" max="14608" width="2.28515625" style="4" customWidth="1"/>
    <col min="14609" max="14848" width="8.85546875" style="4"/>
    <col min="14849" max="14849" width="36.5703125" style="4" bestFit="1" customWidth="1"/>
    <col min="14850" max="14850" width="15.140625" style="4" bestFit="1" customWidth="1"/>
    <col min="14851" max="14851" width="13.140625" style="4" bestFit="1" customWidth="1"/>
    <col min="14852" max="14852" width="12.5703125" style="4" bestFit="1" customWidth="1"/>
    <col min="14853" max="14853" width="21" style="4" bestFit="1" customWidth="1"/>
    <col min="14854" max="14854" width="11.140625" style="4" customWidth="1"/>
    <col min="14855" max="14855" width="14.5703125" style="4" bestFit="1" customWidth="1"/>
    <col min="14856" max="14856" width="2.28515625" style="4" customWidth="1"/>
    <col min="14857" max="14857" width="11.7109375" style="4" bestFit="1" customWidth="1"/>
    <col min="14858" max="14858" width="12.5703125" style="4" bestFit="1" customWidth="1"/>
    <col min="14859" max="14859" width="11.140625" style="4" customWidth="1"/>
    <col min="14860" max="14861" width="12.5703125" style="4" bestFit="1" customWidth="1"/>
    <col min="14862" max="14862" width="11.140625" style="4" customWidth="1"/>
    <col min="14863" max="14863" width="15.140625" style="4" bestFit="1" customWidth="1"/>
    <col min="14864" max="14864" width="2.28515625" style="4" customWidth="1"/>
    <col min="14865" max="15104" width="8.85546875" style="4"/>
    <col min="15105" max="15105" width="36.5703125" style="4" bestFit="1" customWidth="1"/>
    <col min="15106" max="15106" width="15.140625" style="4" bestFit="1" customWidth="1"/>
    <col min="15107" max="15107" width="13.140625" style="4" bestFit="1" customWidth="1"/>
    <col min="15108" max="15108" width="12.5703125" style="4" bestFit="1" customWidth="1"/>
    <col min="15109" max="15109" width="21" style="4" bestFit="1" customWidth="1"/>
    <col min="15110" max="15110" width="11.140625" style="4" customWidth="1"/>
    <col min="15111" max="15111" width="14.5703125" style="4" bestFit="1" customWidth="1"/>
    <col min="15112" max="15112" width="2.28515625" style="4" customWidth="1"/>
    <col min="15113" max="15113" width="11.7109375" style="4" bestFit="1" customWidth="1"/>
    <col min="15114" max="15114" width="12.5703125" style="4" bestFit="1" customWidth="1"/>
    <col min="15115" max="15115" width="11.140625" style="4" customWidth="1"/>
    <col min="15116" max="15117" width="12.5703125" style="4" bestFit="1" customWidth="1"/>
    <col min="15118" max="15118" width="11.140625" style="4" customWidth="1"/>
    <col min="15119" max="15119" width="15.140625" style="4" bestFit="1" customWidth="1"/>
    <col min="15120" max="15120" width="2.28515625" style="4" customWidth="1"/>
    <col min="15121" max="15360" width="8.85546875" style="4"/>
    <col min="15361" max="15361" width="36.5703125" style="4" bestFit="1" customWidth="1"/>
    <col min="15362" max="15362" width="15.140625" style="4" bestFit="1" customWidth="1"/>
    <col min="15363" max="15363" width="13.140625" style="4" bestFit="1" customWidth="1"/>
    <col min="15364" max="15364" width="12.5703125" style="4" bestFit="1" customWidth="1"/>
    <col min="15365" max="15365" width="21" style="4" bestFit="1" customWidth="1"/>
    <col min="15366" max="15366" width="11.140625" style="4" customWidth="1"/>
    <col min="15367" max="15367" width="14.5703125" style="4" bestFit="1" customWidth="1"/>
    <col min="15368" max="15368" width="2.28515625" style="4" customWidth="1"/>
    <col min="15369" max="15369" width="11.7109375" style="4" bestFit="1" customWidth="1"/>
    <col min="15370" max="15370" width="12.5703125" style="4" bestFit="1" customWidth="1"/>
    <col min="15371" max="15371" width="11.140625" style="4" customWidth="1"/>
    <col min="15372" max="15373" width="12.5703125" style="4" bestFit="1" customWidth="1"/>
    <col min="15374" max="15374" width="11.140625" style="4" customWidth="1"/>
    <col min="15375" max="15375" width="15.140625" style="4" bestFit="1" customWidth="1"/>
    <col min="15376" max="15376" width="2.28515625" style="4" customWidth="1"/>
    <col min="15377" max="15616" width="8.85546875" style="4"/>
    <col min="15617" max="15617" width="36.5703125" style="4" bestFit="1" customWidth="1"/>
    <col min="15618" max="15618" width="15.140625" style="4" bestFit="1" customWidth="1"/>
    <col min="15619" max="15619" width="13.140625" style="4" bestFit="1" customWidth="1"/>
    <col min="15620" max="15620" width="12.5703125" style="4" bestFit="1" customWidth="1"/>
    <col min="15621" max="15621" width="21" style="4" bestFit="1" customWidth="1"/>
    <col min="15622" max="15622" width="11.140625" style="4" customWidth="1"/>
    <col min="15623" max="15623" width="14.5703125" style="4" bestFit="1" customWidth="1"/>
    <col min="15624" max="15624" width="2.28515625" style="4" customWidth="1"/>
    <col min="15625" max="15625" width="11.7109375" style="4" bestFit="1" customWidth="1"/>
    <col min="15626" max="15626" width="12.5703125" style="4" bestFit="1" customWidth="1"/>
    <col min="15627" max="15627" width="11.140625" style="4" customWidth="1"/>
    <col min="15628" max="15629" width="12.5703125" style="4" bestFit="1" customWidth="1"/>
    <col min="15630" max="15630" width="11.140625" style="4" customWidth="1"/>
    <col min="15631" max="15631" width="15.140625" style="4" bestFit="1" customWidth="1"/>
    <col min="15632" max="15632" width="2.28515625" style="4" customWidth="1"/>
    <col min="15633" max="15872" width="8.85546875" style="4"/>
    <col min="15873" max="15873" width="36.5703125" style="4" bestFit="1" customWidth="1"/>
    <col min="15874" max="15874" width="15.140625" style="4" bestFit="1" customWidth="1"/>
    <col min="15875" max="15875" width="13.140625" style="4" bestFit="1" customWidth="1"/>
    <col min="15876" max="15876" width="12.5703125" style="4" bestFit="1" customWidth="1"/>
    <col min="15877" max="15877" width="21" style="4" bestFit="1" customWidth="1"/>
    <col min="15878" max="15878" width="11.140625" style="4" customWidth="1"/>
    <col min="15879" max="15879" width="14.5703125" style="4" bestFit="1" customWidth="1"/>
    <col min="15880" max="15880" width="2.28515625" style="4" customWidth="1"/>
    <col min="15881" max="15881" width="11.7109375" style="4" bestFit="1" customWidth="1"/>
    <col min="15882" max="15882" width="12.5703125" style="4" bestFit="1" customWidth="1"/>
    <col min="15883" max="15883" width="11.140625" style="4" customWidth="1"/>
    <col min="15884" max="15885" width="12.5703125" style="4" bestFit="1" customWidth="1"/>
    <col min="15886" max="15886" width="11.140625" style="4" customWidth="1"/>
    <col min="15887" max="15887" width="15.140625" style="4" bestFit="1" customWidth="1"/>
    <col min="15888" max="15888" width="2.28515625" style="4" customWidth="1"/>
    <col min="15889" max="16128" width="8.85546875" style="4"/>
    <col min="16129" max="16129" width="36.5703125" style="4" bestFit="1" customWidth="1"/>
    <col min="16130" max="16130" width="15.140625" style="4" bestFit="1" customWidth="1"/>
    <col min="16131" max="16131" width="13.140625" style="4" bestFit="1" customWidth="1"/>
    <col min="16132" max="16132" width="12.5703125" style="4" bestFit="1" customWidth="1"/>
    <col min="16133" max="16133" width="21" style="4" bestFit="1" customWidth="1"/>
    <col min="16134" max="16134" width="11.140625" style="4" customWidth="1"/>
    <col min="16135" max="16135" width="14.5703125" style="4" bestFit="1" customWidth="1"/>
    <col min="16136" max="16136" width="2.28515625" style="4" customWidth="1"/>
    <col min="16137" max="16137" width="11.7109375" style="4" bestFit="1" customWidth="1"/>
    <col min="16138" max="16138" width="12.5703125" style="4" bestFit="1" customWidth="1"/>
    <col min="16139" max="16139" width="11.140625" style="4" customWidth="1"/>
    <col min="16140" max="16141" width="12.5703125" style="4" bestFit="1" customWidth="1"/>
    <col min="16142" max="16142" width="11.140625" style="4" customWidth="1"/>
    <col min="16143" max="16143" width="15.140625" style="4" bestFit="1" customWidth="1"/>
    <col min="16144" max="16144" width="2.28515625" style="4" customWidth="1"/>
    <col min="16145" max="16384" width="8.85546875" style="4"/>
  </cols>
  <sheetData>
    <row r="1" spans="1:2" x14ac:dyDescent="0.2">
      <c r="A1" s="3" t="s">
        <v>44</v>
      </c>
    </row>
    <row r="2" spans="1:2" ht="13.5" thickBot="1" x14ac:dyDescent="0.25">
      <c r="A2" s="3"/>
    </row>
    <row r="3" spans="1:2" ht="13.5" thickTop="1" x14ac:dyDescent="0.2">
      <c r="A3" s="5" t="s">
        <v>4</v>
      </c>
      <c r="B3" s="6"/>
    </row>
    <row r="4" spans="1:2" x14ac:dyDescent="0.2">
      <c r="A4" s="7" t="s">
        <v>5</v>
      </c>
      <c r="B4" s="8"/>
    </row>
    <row r="5" spans="1:2" x14ac:dyDescent="0.2">
      <c r="A5" s="9" t="s">
        <v>6</v>
      </c>
      <c r="B5" s="78">
        <v>1250000</v>
      </c>
    </row>
    <row r="6" spans="1:2" x14ac:dyDescent="0.2">
      <c r="A6" s="9" t="s">
        <v>7</v>
      </c>
      <c r="B6" s="78">
        <v>500000</v>
      </c>
    </row>
    <row r="7" spans="1:2" x14ac:dyDescent="0.2">
      <c r="A7" s="10" t="s">
        <v>8</v>
      </c>
      <c r="B7" s="77">
        <v>50000</v>
      </c>
    </row>
    <row r="8" spans="1:2" x14ac:dyDescent="0.2">
      <c r="A8" s="10" t="s">
        <v>9</v>
      </c>
      <c r="B8" s="77">
        <v>250000</v>
      </c>
    </row>
    <row r="9" spans="1:2" x14ac:dyDescent="0.2">
      <c r="A9" s="10" t="s">
        <v>10</v>
      </c>
      <c r="B9" s="77">
        <v>0</v>
      </c>
    </row>
    <row r="10" spans="1:2" x14ac:dyDescent="0.2">
      <c r="A10" s="10" t="s">
        <v>11</v>
      </c>
      <c r="B10" s="77">
        <v>0</v>
      </c>
    </row>
    <row r="11" spans="1:2" ht="13.5" thickBot="1" x14ac:dyDescent="0.25">
      <c r="A11" s="11" t="s">
        <v>12</v>
      </c>
      <c r="B11" s="12"/>
    </row>
    <row r="12" spans="1:2" x14ac:dyDescent="0.2">
      <c r="A12" s="10" t="s">
        <v>13</v>
      </c>
      <c r="B12" s="161"/>
    </row>
    <row r="13" spans="1:2" ht="13.5" thickBot="1" x14ac:dyDescent="0.25">
      <c r="A13" s="10" t="s">
        <v>14</v>
      </c>
      <c r="B13" s="162"/>
    </row>
    <row r="14" spans="1:2" x14ac:dyDescent="0.2">
      <c r="A14" s="11" t="s">
        <v>15</v>
      </c>
      <c r="B14" s="15"/>
    </row>
    <row r="15" spans="1:2" x14ac:dyDescent="0.2">
      <c r="A15" s="10" t="s">
        <v>16</v>
      </c>
      <c r="B15" s="13" t="s">
        <v>43</v>
      </c>
    </row>
    <row r="16" spans="1:2" x14ac:dyDescent="0.2">
      <c r="A16" s="10" t="s">
        <v>17</v>
      </c>
      <c r="B16" s="16">
        <v>0.2</v>
      </c>
    </row>
    <row r="17" spans="1:16" x14ac:dyDescent="0.2">
      <c r="A17" s="11" t="s">
        <v>18</v>
      </c>
      <c r="B17" s="17">
        <v>0</v>
      </c>
    </row>
    <row r="18" spans="1:16" x14ac:dyDescent="0.2">
      <c r="A18" s="11" t="s">
        <v>19</v>
      </c>
      <c r="B18" s="14">
        <v>2500000</v>
      </c>
    </row>
    <row r="19" spans="1:16" x14ac:dyDescent="0.2">
      <c r="A19" s="11" t="s">
        <v>20</v>
      </c>
      <c r="B19" s="18">
        <v>0.25</v>
      </c>
    </row>
    <row r="20" spans="1:16" ht="13.5" thickBot="1" x14ac:dyDescent="0.25">
      <c r="A20" s="19" t="s">
        <v>21</v>
      </c>
      <c r="B20" s="160">
        <f>B23-B18</f>
        <v>7500000</v>
      </c>
    </row>
    <row r="21" spans="1:16" x14ac:dyDescent="0.2">
      <c r="A21" s="19" t="s">
        <v>22</v>
      </c>
      <c r="B21" s="161"/>
    </row>
    <row r="22" spans="1:16" ht="13.5" thickBot="1" x14ac:dyDescent="0.25">
      <c r="A22" s="21" t="s">
        <v>23</v>
      </c>
      <c r="B22" s="162"/>
    </row>
    <row r="23" spans="1:16" ht="13.5" thickBot="1" x14ac:dyDescent="0.25">
      <c r="A23" s="22" t="s">
        <v>2</v>
      </c>
      <c r="B23" s="23">
        <f>B18/B19</f>
        <v>10000000</v>
      </c>
    </row>
    <row r="24" spans="1:16" ht="13.5" thickTop="1" x14ac:dyDescent="0.2">
      <c r="A24" s="3"/>
    </row>
    <row r="25" spans="1:16" ht="13.5" thickBot="1" x14ac:dyDescent="0.25">
      <c r="A25" s="3"/>
    </row>
    <row r="26" spans="1:16" ht="13.5" thickTop="1" x14ac:dyDescent="0.2">
      <c r="A26" s="24" t="s">
        <v>24</v>
      </c>
      <c r="B26" s="25"/>
      <c r="C26" s="26"/>
      <c r="D26" s="26"/>
      <c r="E26" s="26"/>
      <c r="F26" s="26"/>
      <c r="G26" s="27"/>
      <c r="H26" s="26"/>
      <c r="I26" s="26"/>
      <c r="J26" s="26"/>
      <c r="K26" s="26"/>
      <c r="L26" s="26"/>
      <c r="M26" s="26"/>
      <c r="N26" s="26"/>
      <c r="O26" s="28"/>
      <c r="P26" s="29"/>
    </row>
    <row r="27" spans="1:16" x14ac:dyDescent="0.2">
      <c r="A27" s="30"/>
      <c r="B27" s="31"/>
      <c r="C27" s="199" t="s">
        <v>25</v>
      </c>
      <c r="D27" s="199"/>
      <c r="E27" s="199"/>
      <c r="F27" s="199"/>
      <c r="G27" s="200"/>
      <c r="H27" s="32"/>
      <c r="I27" s="201" t="s">
        <v>26</v>
      </c>
      <c r="J27" s="199"/>
      <c r="K27" s="199"/>
      <c r="L27" s="199"/>
      <c r="M27" s="199"/>
      <c r="N27" s="199"/>
      <c r="O27" s="200"/>
      <c r="P27" s="33"/>
    </row>
    <row r="28" spans="1:16" x14ac:dyDescent="0.2">
      <c r="A28" s="30"/>
      <c r="B28" s="31"/>
      <c r="C28" s="202"/>
      <c r="D28" s="202"/>
      <c r="E28" s="202"/>
      <c r="F28" s="202"/>
      <c r="G28" s="203"/>
      <c r="H28" s="32"/>
      <c r="I28" s="204" t="str">
        <f xml:space="preserve"> ROUND(B19*100,1) &amp; "%" &amp; " for " &amp;"$" &amp; B18</f>
        <v>25% for $2500000</v>
      </c>
      <c r="J28" s="205"/>
      <c r="K28" s="205"/>
      <c r="L28" s="205"/>
      <c r="M28" s="205"/>
      <c r="N28" s="205"/>
      <c r="O28" s="206"/>
      <c r="P28" s="33"/>
    </row>
    <row r="29" spans="1:16" x14ac:dyDescent="0.2">
      <c r="A29" s="30"/>
      <c r="B29" s="31"/>
      <c r="C29" s="34" t="s">
        <v>27</v>
      </c>
      <c r="D29" s="34" t="s">
        <v>28</v>
      </c>
      <c r="E29" s="34" t="s">
        <v>3</v>
      </c>
      <c r="F29" s="34" t="s">
        <v>0</v>
      </c>
      <c r="G29" s="35" t="s">
        <v>29</v>
      </c>
      <c r="H29" s="32"/>
      <c r="I29" s="36" t="s">
        <v>27</v>
      </c>
      <c r="J29" s="34" t="s">
        <v>30</v>
      </c>
      <c r="K29" s="34" t="s">
        <v>31</v>
      </c>
      <c r="L29" s="34" t="s">
        <v>32</v>
      </c>
      <c r="M29" s="34" t="s">
        <v>3</v>
      </c>
      <c r="N29" s="34" t="s">
        <v>0</v>
      </c>
      <c r="O29" s="35" t="s">
        <v>29</v>
      </c>
      <c r="P29" s="33"/>
    </row>
    <row r="30" spans="1:16" x14ac:dyDescent="0.2">
      <c r="A30" s="37"/>
      <c r="B30" s="38"/>
      <c r="C30" s="39" t="s">
        <v>33</v>
      </c>
      <c r="D30" s="39" t="s">
        <v>33</v>
      </c>
      <c r="E30" s="39" t="s">
        <v>33</v>
      </c>
      <c r="F30" s="39" t="s">
        <v>34</v>
      </c>
      <c r="G30" s="40" t="s">
        <v>35</v>
      </c>
      <c r="H30" s="41"/>
      <c r="I30" s="42" t="s">
        <v>33</v>
      </c>
      <c r="J30" s="39" t="s">
        <v>28</v>
      </c>
      <c r="K30" s="39" t="s">
        <v>28</v>
      </c>
      <c r="L30" s="39" t="s">
        <v>33</v>
      </c>
      <c r="M30" s="39" t="s">
        <v>33</v>
      </c>
      <c r="N30" s="39" t="s">
        <v>34</v>
      </c>
      <c r="O30" s="40" t="s">
        <v>35</v>
      </c>
      <c r="P30" s="43"/>
    </row>
    <row r="31" spans="1:16" x14ac:dyDescent="0.2">
      <c r="A31" s="44" t="s">
        <v>36</v>
      </c>
      <c r="B31" s="45"/>
      <c r="C31" s="46"/>
      <c r="D31" s="46"/>
      <c r="E31" s="46"/>
      <c r="F31" s="46"/>
      <c r="G31" s="47"/>
      <c r="H31" s="48"/>
      <c r="I31" s="46"/>
      <c r="J31" s="46"/>
      <c r="K31" s="46"/>
      <c r="L31" s="46"/>
      <c r="M31" s="46"/>
      <c r="N31" s="46"/>
      <c r="O31" s="47"/>
      <c r="P31" s="49"/>
    </row>
    <row r="32" spans="1:16" x14ac:dyDescent="0.2">
      <c r="A32" s="10" t="s">
        <v>6</v>
      </c>
      <c r="B32" s="50"/>
      <c r="C32" s="51">
        <v>0</v>
      </c>
      <c r="D32" s="52">
        <f>B5</f>
        <v>1250000</v>
      </c>
      <c r="E32" s="52">
        <f>SUM(C32:D32)</f>
        <v>1250000</v>
      </c>
      <c r="F32" s="53">
        <f>$E32/$E$49</f>
        <v>0.6097560975609756</v>
      </c>
      <c r="G32" s="54">
        <f>$F32*$B$20</f>
        <v>4573170.7317073168</v>
      </c>
      <c r="H32" s="55"/>
      <c r="I32" s="52">
        <f>C32</f>
        <v>0</v>
      </c>
      <c r="J32" s="52">
        <f>D32</f>
        <v>1250000</v>
      </c>
      <c r="K32" s="51">
        <v>0</v>
      </c>
      <c r="L32" s="51">
        <f>B17</f>
        <v>0</v>
      </c>
      <c r="M32" s="52">
        <f>SUM(I32:L32)</f>
        <v>1250000</v>
      </c>
      <c r="N32" s="53">
        <f>M32/$M$49</f>
        <v>0.33536585365853661</v>
      </c>
      <c r="O32" s="54">
        <f>N32*$B$23</f>
        <v>3353658.5365853659</v>
      </c>
      <c r="P32" s="56"/>
    </row>
    <row r="33" spans="1:16" x14ac:dyDescent="0.2">
      <c r="A33" s="57"/>
      <c r="B33" s="47"/>
      <c r="C33" s="51"/>
      <c r="D33" s="52"/>
      <c r="E33" s="52"/>
      <c r="F33" s="53"/>
      <c r="G33" s="58"/>
      <c r="H33" s="55"/>
      <c r="I33" s="52"/>
      <c r="J33" s="52"/>
      <c r="K33" s="51"/>
      <c r="L33" s="51"/>
      <c r="M33" s="52"/>
      <c r="N33" s="53"/>
      <c r="O33" s="54"/>
      <c r="P33" s="56"/>
    </row>
    <row r="34" spans="1:16" x14ac:dyDescent="0.2">
      <c r="A34" s="59" t="s">
        <v>37</v>
      </c>
      <c r="B34" s="60"/>
      <c r="C34" s="51"/>
      <c r="D34" s="52"/>
      <c r="E34" s="52"/>
      <c r="F34" s="53"/>
      <c r="G34" s="58"/>
      <c r="H34" s="55"/>
      <c r="I34" s="52"/>
      <c r="J34" s="52"/>
      <c r="K34" s="51"/>
      <c r="L34" s="51"/>
      <c r="M34" s="52"/>
      <c r="N34" s="53"/>
      <c r="O34" s="54"/>
      <c r="P34" s="56"/>
    </row>
    <row r="35" spans="1:16" x14ac:dyDescent="0.2">
      <c r="A35" s="10" t="s">
        <v>7</v>
      </c>
      <c r="B35" s="50"/>
      <c r="C35" s="51">
        <v>0</v>
      </c>
      <c r="D35" s="52">
        <f>B6</f>
        <v>500000</v>
      </c>
      <c r="E35" s="52">
        <f>SUM(C35:D35)</f>
        <v>500000</v>
      </c>
      <c r="F35" s="53">
        <f>$E35/$E$49</f>
        <v>0.24390243902439024</v>
      </c>
      <c r="G35" s="54">
        <f>$F35*$B$20</f>
        <v>1829268.2926829269</v>
      </c>
      <c r="H35" s="55"/>
      <c r="I35" s="52">
        <f t="shared" ref="I35:J37" si="0">C35</f>
        <v>0</v>
      </c>
      <c r="J35" s="52">
        <f t="shared" si="0"/>
        <v>500000</v>
      </c>
      <c r="K35" s="51">
        <v>0</v>
      </c>
      <c r="L35" s="51">
        <v>0</v>
      </c>
      <c r="M35" s="52">
        <f>SUM(I35:L35)</f>
        <v>500000</v>
      </c>
      <c r="N35" s="53">
        <f>M35/$M$49</f>
        <v>0.13414634146341464</v>
      </c>
      <c r="O35" s="54">
        <f>N35*$B$23</f>
        <v>1341463.4146341465</v>
      </c>
      <c r="P35" s="56"/>
    </row>
    <row r="36" spans="1:16" x14ac:dyDescent="0.2">
      <c r="A36" s="10" t="s">
        <v>8</v>
      </c>
      <c r="B36" s="50"/>
      <c r="C36" s="51">
        <v>0</v>
      </c>
      <c r="D36" s="52">
        <f>B7</f>
        <v>50000</v>
      </c>
      <c r="E36" s="52">
        <f>SUM(C36:D36)</f>
        <v>50000</v>
      </c>
      <c r="F36" s="53">
        <f>$E36/$E$49</f>
        <v>2.4390243902439025E-2</v>
      </c>
      <c r="G36" s="54">
        <f>$F36*$B$20</f>
        <v>182926.8292682927</v>
      </c>
      <c r="H36" s="55"/>
      <c r="I36" s="52">
        <f t="shared" si="0"/>
        <v>0</v>
      </c>
      <c r="J36" s="52">
        <f t="shared" si="0"/>
        <v>50000</v>
      </c>
      <c r="K36" s="51">
        <v>0</v>
      </c>
      <c r="L36" s="51">
        <v>0</v>
      </c>
      <c r="M36" s="52">
        <f>SUM(I36:L36)</f>
        <v>50000</v>
      </c>
      <c r="N36" s="53">
        <f>M36/$M$49</f>
        <v>1.3414634146341465E-2</v>
      </c>
      <c r="O36" s="54">
        <f>N36*$B$23</f>
        <v>134146.34146341466</v>
      </c>
      <c r="P36" s="56"/>
    </row>
    <row r="37" spans="1:16" x14ac:dyDescent="0.2">
      <c r="A37" s="10" t="s">
        <v>9</v>
      </c>
      <c r="B37" s="50"/>
      <c r="C37" s="51">
        <v>0</v>
      </c>
      <c r="D37" s="52">
        <f>B8</f>
        <v>250000</v>
      </c>
      <c r="E37" s="52">
        <f>SUM(C37:D37)</f>
        <v>250000</v>
      </c>
      <c r="F37" s="53">
        <f>$E37/$E$49</f>
        <v>0.12195121951219512</v>
      </c>
      <c r="G37" s="54">
        <f>$F37*$B$20</f>
        <v>914634.14634146343</v>
      </c>
      <c r="H37" s="55"/>
      <c r="I37" s="52">
        <f t="shared" si="0"/>
        <v>0</v>
      </c>
      <c r="J37" s="52">
        <f t="shared" si="0"/>
        <v>250000</v>
      </c>
      <c r="K37" s="51">
        <v>0</v>
      </c>
      <c r="L37" s="51">
        <v>0</v>
      </c>
      <c r="M37" s="52">
        <f>SUM(I37:L37)</f>
        <v>250000</v>
      </c>
      <c r="N37" s="53">
        <f>M37/$M$49</f>
        <v>6.7073170731707321E-2</v>
      </c>
      <c r="O37" s="54">
        <f>N37*$B$23</f>
        <v>670731.70731707325</v>
      </c>
      <c r="P37" s="56"/>
    </row>
    <row r="38" spans="1:16" x14ac:dyDescent="0.2">
      <c r="A38" s="10"/>
      <c r="B38" s="50"/>
      <c r="C38" s="51"/>
      <c r="D38" s="52"/>
      <c r="E38" s="52"/>
      <c r="F38" s="53"/>
      <c r="G38" s="54"/>
      <c r="H38" s="55"/>
      <c r="I38" s="52"/>
      <c r="J38" s="52"/>
      <c r="K38" s="51"/>
      <c r="L38" s="51"/>
      <c r="M38" s="52"/>
      <c r="N38" s="53"/>
      <c r="O38" s="54"/>
      <c r="P38" s="56"/>
    </row>
    <row r="39" spans="1:16" x14ac:dyDescent="0.2">
      <c r="A39" s="59" t="s">
        <v>38</v>
      </c>
      <c r="B39" s="50"/>
      <c r="C39" s="51"/>
      <c r="D39" s="52"/>
      <c r="E39" s="52"/>
      <c r="F39" s="53"/>
      <c r="G39" s="54"/>
      <c r="H39" s="55"/>
      <c r="I39" s="52"/>
      <c r="J39" s="52"/>
      <c r="K39" s="51"/>
      <c r="L39" s="51"/>
      <c r="M39" s="52"/>
      <c r="N39" s="53"/>
      <c r="O39" s="54"/>
      <c r="P39" s="56"/>
    </row>
    <row r="40" spans="1:16" x14ac:dyDescent="0.2">
      <c r="A40" s="10" t="s">
        <v>10</v>
      </c>
      <c r="B40" s="50"/>
      <c r="C40" s="51">
        <v>0</v>
      </c>
      <c r="D40" s="52">
        <f>B9</f>
        <v>0</v>
      </c>
      <c r="E40" s="52">
        <f>SUM(C40:D40)</f>
        <v>0</v>
      </c>
      <c r="F40" s="53">
        <f>$E40/$E$49</f>
        <v>0</v>
      </c>
      <c r="G40" s="54">
        <f>$F40*$B$20</f>
        <v>0</v>
      </c>
      <c r="H40" s="55"/>
      <c r="I40" s="52">
        <f>C40</f>
        <v>0</v>
      </c>
      <c r="J40" s="52">
        <f>D40</f>
        <v>0</v>
      </c>
      <c r="K40" s="51">
        <v>0</v>
      </c>
      <c r="L40" s="52">
        <f>IF(OR(B15="Yes",B15="Y"),(B19/(1-B19-B16))*E49,(B19/(1-B19))*E49)</f>
        <v>931818.18181818177</v>
      </c>
      <c r="M40" s="52">
        <f>SUM(I40:L40)</f>
        <v>931818.18181818177</v>
      </c>
      <c r="N40" s="53">
        <f>M40/$M$49</f>
        <v>0.25</v>
      </c>
      <c r="O40" s="54">
        <f>N40*$B$23</f>
        <v>2500000</v>
      </c>
      <c r="P40" s="56"/>
    </row>
    <row r="41" spans="1:16" x14ac:dyDescent="0.2">
      <c r="A41" s="10"/>
      <c r="B41" s="50"/>
      <c r="C41" s="51"/>
      <c r="D41" s="52"/>
      <c r="E41" s="52"/>
      <c r="F41" s="53"/>
      <c r="G41" s="54"/>
      <c r="H41" s="55"/>
      <c r="I41" s="52"/>
      <c r="J41" s="52"/>
      <c r="K41" s="51"/>
      <c r="L41" s="52"/>
      <c r="M41" s="52"/>
      <c r="N41" s="53"/>
      <c r="O41" s="54"/>
      <c r="P41" s="56"/>
    </row>
    <row r="42" spans="1:16" ht="13.5" thickBot="1" x14ac:dyDescent="0.25">
      <c r="A42" s="59" t="s">
        <v>39</v>
      </c>
      <c r="B42" s="50"/>
      <c r="C42" s="51"/>
      <c r="D42" s="52"/>
      <c r="E42" s="52"/>
      <c r="F42" s="53"/>
      <c r="G42" s="54"/>
      <c r="H42" s="55"/>
      <c r="I42" s="52"/>
      <c r="J42" s="52"/>
      <c r="K42" s="51"/>
      <c r="L42" s="52"/>
      <c r="M42" s="52"/>
      <c r="N42" s="53"/>
      <c r="O42" s="54"/>
      <c r="P42" s="56"/>
    </row>
    <row r="43" spans="1:16" ht="13.5" thickBot="1" x14ac:dyDescent="0.25">
      <c r="A43" s="10" t="s">
        <v>12</v>
      </c>
      <c r="B43" s="50"/>
      <c r="C43" s="51">
        <v>0</v>
      </c>
      <c r="D43" s="154"/>
      <c r="E43" s="52">
        <f>SUM(C43:D43)</f>
        <v>0</v>
      </c>
      <c r="F43" s="53">
        <f>$E43/$E$49</f>
        <v>0</v>
      </c>
      <c r="G43" s="54">
        <f>$F43*$B$20</f>
        <v>0</v>
      </c>
      <c r="H43" s="55"/>
      <c r="I43" s="52">
        <f>C43</f>
        <v>0</v>
      </c>
      <c r="J43" s="52">
        <f>D43</f>
        <v>0</v>
      </c>
      <c r="K43" s="51">
        <v>0</v>
      </c>
      <c r="L43" s="51">
        <v>0</v>
      </c>
      <c r="M43" s="52">
        <f>SUM(I43:L43)</f>
        <v>0</v>
      </c>
      <c r="N43" s="53">
        <f>M43/$M$49</f>
        <v>0</v>
      </c>
      <c r="O43" s="54">
        <f>N43*$B$23</f>
        <v>0</v>
      </c>
      <c r="P43" s="56"/>
    </row>
    <row r="44" spans="1:16" x14ac:dyDescent="0.2">
      <c r="A44" s="57"/>
      <c r="B44" s="47"/>
      <c r="C44" s="51"/>
      <c r="D44" s="52"/>
      <c r="E44" s="52"/>
      <c r="F44" s="53"/>
      <c r="G44" s="54"/>
      <c r="H44" s="55"/>
      <c r="I44" s="52"/>
      <c r="J44" s="52"/>
      <c r="K44" s="51"/>
      <c r="L44" s="51"/>
      <c r="M44" s="52"/>
      <c r="N44" s="53"/>
      <c r="O44" s="54"/>
      <c r="P44" s="56"/>
    </row>
    <row r="45" spans="1:16" x14ac:dyDescent="0.2">
      <c r="A45" s="59" t="s">
        <v>40</v>
      </c>
      <c r="B45" s="47"/>
      <c r="C45" s="51"/>
      <c r="D45" s="52"/>
      <c r="E45" s="52"/>
      <c r="F45" s="53"/>
      <c r="G45" s="54"/>
      <c r="H45" s="55"/>
      <c r="I45" s="52"/>
      <c r="J45" s="52"/>
      <c r="K45" s="51"/>
      <c r="L45" s="51"/>
      <c r="M45" s="52"/>
      <c r="N45" s="53"/>
      <c r="O45" s="54"/>
      <c r="P45" s="56"/>
    </row>
    <row r="46" spans="1:16" x14ac:dyDescent="0.2">
      <c r="A46" s="10" t="s">
        <v>11</v>
      </c>
      <c r="B46" s="50"/>
      <c r="C46" s="51">
        <v>0</v>
      </c>
      <c r="D46" s="52">
        <f>B10</f>
        <v>0</v>
      </c>
      <c r="E46" s="52">
        <f>SUM(C46:D46)</f>
        <v>0</v>
      </c>
      <c r="F46" s="53">
        <f>$E46/$E$49</f>
        <v>0</v>
      </c>
      <c r="G46" s="54">
        <f>$F46*$B$20</f>
        <v>0</v>
      </c>
      <c r="H46" s="55"/>
      <c r="I46" s="52">
        <f>IF(OR(B15="Yes",B15="Y"),(B16/(1-B19-B16))*E49,0)</f>
        <v>745454.54545454553</v>
      </c>
      <c r="J46" s="52">
        <f>D46</f>
        <v>0</v>
      </c>
      <c r="K46" s="51">
        <v>0</v>
      </c>
      <c r="L46" s="51">
        <v>0</v>
      </c>
      <c r="M46" s="52">
        <f>SUM(I46:L46)</f>
        <v>745454.54545454553</v>
      </c>
      <c r="N46" s="53">
        <f>M46/$M$49</f>
        <v>0.20000000000000004</v>
      </c>
      <c r="O46" s="54">
        <f>N46*$B$23</f>
        <v>2000000.0000000005</v>
      </c>
      <c r="P46" s="56"/>
    </row>
    <row r="47" spans="1:16" x14ac:dyDescent="0.2">
      <c r="A47" s="59"/>
      <c r="B47" s="47"/>
      <c r="C47" s="61"/>
      <c r="D47" s="61"/>
      <c r="E47" s="61"/>
      <c r="F47" s="62"/>
      <c r="G47" s="63"/>
      <c r="H47" s="55"/>
      <c r="I47" s="61"/>
      <c r="J47" s="61"/>
      <c r="K47" s="61"/>
      <c r="L47" s="61"/>
      <c r="M47" s="64"/>
      <c r="N47" s="62"/>
      <c r="O47" s="63"/>
      <c r="P47" s="56"/>
    </row>
    <row r="48" spans="1:16" x14ac:dyDescent="0.2">
      <c r="A48" s="44" t="s">
        <v>41</v>
      </c>
      <c r="B48" s="65"/>
      <c r="C48" s="66"/>
      <c r="D48" s="66"/>
      <c r="E48" s="66"/>
      <c r="F48" s="67"/>
      <c r="G48" s="68"/>
      <c r="H48" s="55"/>
      <c r="I48" s="66"/>
      <c r="J48" s="66"/>
      <c r="K48" s="66"/>
      <c r="L48" s="66"/>
      <c r="M48" s="52"/>
      <c r="N48" s="67"/>
      <c r="O48" s="68"/>
      <c r="P48" s="56"/>
    </row>
    <row r="49" spans="1:16" x14ac:dyDescent="0.2">
      <c r="A49" s="10" t="s">
        <v>42</v>
      </c>
      <c r="B49" s="60"/>
      <c r="C49" s="52">
        <f>SUM(C31:C47)</f>
        <v>0</v>
      </c>
      <c r="D49" s="52">
        <f>SUM(D31:D47)</f>
        <v>2050000</v>
      </c>
      <c r="E49" s="52">
        <f>SUM(E31:E47)</f>
        <v>2050000</v>
      </c>
      <c r="F49" s="53">
        <f>SUM(F31:F47)</f>
        <v>1</v>
      </c>
      <c r="G49" s="54">
        <f>SUM(G31:G47)</f>
        <v>7500000</v>
      </c>
      <c r="H49" s="55"/>
      <c r="I49" s="52">
        <f t="shared" ref="I49:O49" si="1">SUM(I31:I47)</f>
        <v>745454.54545454553</v>
      </c>
      <c r="J49" s="52">
        <f t="shared" si="1"/>
        <v>2050000</v>
      </c>
      <c r="K49" s="52">
        <f t="shared" si="1"/>
        <v>0</v>
      </c>
      <c r="L49" s="52">
        <f t="shared" si="1"/>
        <v>931818.18181818177</v>
      </c>
      <c r="M49" s="52">
        <f>SUM(M31:M47)</f>
        <v>3727272.7272727271</v>
      </c>
      <c r="N49" s="53">
        <f t="shared" si="1"/>
        <v>1</v>
      </c>
      <c r="O49" s="54">
        <f t="shared" si="1"/>
        <v>10000000</v>
      </c>
      <c r="P49" s="56"/>
    </row>
    <row r="50" spans="1:16" ht="13.5" thickBot="1" x14ac:dyDescent="0.25">
      <c r="A50" s="69"/>
      <c r="B50" s="70"/>
      <c r="C50" s="71"/>
      <c r="D50" s="71"/>
      <c r="E50" s="71"/>
      <c r="F50" s="71"/>
      <c r="G50" s="72"/>
      <c r="H50" s="73"/>
      <c r="I50" s="71"/>
      <c r="J50" s="71"/>
      <c r="K50" s="71"/>
      <c r="L50" s="71"/>
      <c r="M50" s="71"/>
      <c r="N50" s="71"/>
      <c r="O50" s="72"/>
      <c r="P50" s="74"/>
    </row>
    <row r="51" spans="1:16" ht="13.5" thickTop="1" x14ac:dyDescent="0.2"/>
    <row r="52" spans="1:16" x14ac:dyDescent="0.2">
      <c r="E52" s="75"/>
    </row>
    <row r="54" spans="1:16" x14ac:dyDescent="0.2">
      <c r="E54" s="76"/>
    </row>
  </sheetData>
  <mergeCells count="4">
    <mergeCell ref="C27:G27"/>
    <mergeCell ref="I27:O27"/>
    <mergeCell ref="C28:G28"/>
    <mergeCell ref="I28:O28"/>
  </mergeCells>
  <pageMargins left="0.75" right="0.75" top="1" bottom="1" header="0.5" footer="0.5"/>
  <pageSetup scale="4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="80" zoomScaleNormal="80" workbookViewId="0">
      <selection activeCell="E22" sqref="E22"/>
    </sheetView>
  </sheetViews>
  <sheetFormatPr defaultColWidth="8.85546875" defaultRowHeight="12.75" x14ac:dyDescent="0.2"/>
  <cols>
    <col min="1" max="1" width="36.5703125" style="4" bestFit="1" customWidth="1"/>
    <col min="2" max="2" width="15.140625" style="4" bestFit="1" customWidth="1"/>
    <col min="3" max="3" width="13.140625" style="4" bestFit="1" customWidth="1"/>
    <col min="4" max="4" width="14.5703125" style="4" bestFit="1" customWidth="1"/>
    <col min="5" max="5" width="21" style="4" bestFit="1" customWidth="1"/>
    <col min="6" max="6" width="11.140625" style="4" customWidth="1"/>
    <col min="7" max="7" width="14.5703125" style="4" bestFit="1" customWidth="1"/>
    <col min="8" max="8" width="2.28515625" style="4" customWidth="1"/>
    <col min="9" max="9" width="11.7109375" style="4" bestFit="1" customWidth="1"/>
    <col min="10" max="10" width="12.5703125" style="4" bestFit="1" customWidth="1"/>
    <col min="11" max="11" width="11.140625" style="4" customWidth="1"/>
    <col min="12" max="13" width="12.5703125" style="4" bestFit="1" customWidth="1"/>
    <col min="14" max="14" width="11.140625" style="4" customWidth="1"/>
    <col min="15" max="15" width="15.140625" style="4" bestFit="1" customWidth="1"/>
    <col min="16" max="16" width="2.28515625" style="4" customWidth="1"/>
    <col min="17" max="256" width="8.85546875" style="4"/>
    <col min="257" max="257" width="36.5703125" style="4" bestFit="1" customWidth="1"/>
    <col min="258" max="258" width="15.140625" style="4" bestFit="1" customWidth="1"/>
    <col min="259" max="259" width="13.140625" style="4" bestFit="1" customWidth="1"/>
    <col min="260" max="260" width="12.5703125" style="4" bestFit="1" customWidth="1"/>
    <col min="261" max="261" width="21" style="4" bestFit="1" customWidth="1"/>
    <col min="262" max="262" width="11.140625" style="4" customWidth="1"/>
    <col min="263" max="263" width="14.5703125" style="4" bestFit="1" customWidth="1"/>
    <col min="264" max="264" width="2.28515625" style="4" customWidth="1"/>
    <col min="265" max="265" width="11.7109375" style="4" bestFit="1" customWidth="1"/>
    <col min="266" max="266" width="12.5703125" style="4" bestFit="1" customWidth="1"/>
    <col min="267" max="267" width="11.140625" style="4" customWidth="1"/>
    <col min="268" max="269" width="12.5703125" style="4" bestFit="1" customWidth="1"/>
    <col min="270" max="270" width="11.140625" style="4" customWidth="1"/>
    <col min="271" max="271" width="15.140625" style="4" bestFit="1" customWidth="1"/>
    <col min="272" max="272" width="2.28515625" style="4" customWidth="1"/>
    <col min="273" max="512" width="8.85546875" style="4"/>
    <col min="513" max="513" width="36.5703125" style="4" bestFit="1" customWidth="1"/>
    <col min="514" max="514" width="15.140625" style="4" bestFit="1" customWidth="1"/>
    <col min="515" max="515" width="13.140625" style="4" bestFit="1" customWidth="1"/>
    <col min="516" max="516" width="12.5703125" style="4" bestFit="1" customWidth="1"/>
    <col min="517" max="517" width="21" style="4" bestFit="1" customWidth="1"/>
    <col min="518" max="518" width="11.140625" style="4" customWidth="1"/>
    <col min="519" max="519" width="14.5703125" style="4" bestFit="1" customWidth="1"/>
    <col min="520" max="520" width="2.28515625" style="4" customWidth="1"/>
    <col min="521" max="521" width="11.7109375" style="4" bestFit="1" customWidth="1"/>
    <col min="522" max="522" width="12.5703125" style="4" bestFit="1" customWidth="1"/>
    <col min="523" max="523" width="11.140625" style="4" customWidth="1"/>
    <col min="524" max="525" width="12.5703125" style="4" bestFit="1" customWidth="1"/>
    <col min="526" max="526" width="11.140625" style="4" customWidth="1"/>
    <col min="527" max="527" width="15.140625" style="4" bestFit="1" customWidth="1"/>
    <col min="528" max="528" width="2.28515625" style="4" customWidth="1"/>
    <col min="529" max="768" width="8.85546875" style="4"/>
    <col min="769" max="769" width="36.5703125" style="4" bestFit="1" customWidth="1"/>
    <col min="770" max="770" width="15.140625" style="4" bestFit="1" customWidth="1"/>
    <col min="771" max="771" width="13.140625" style="4" bestFit="1" customWidth="1"/>
    <col min="772" max="772" width="12.5703125" style="4" bestFit="1" customWidth="1"/>
    <col min="773" max="773" width="21" style="4" bestFit="1" customWidth="1"/>
    <col min="774" max="774" width="11.140625" style="4" customWidth="1"/>
    <col min="775" max="775" width="14.5703125" style="4" bestFit="1" customWidth="1"/>
    <col min="776" max="776" width="2.28515625" style="4" customWidth="1"/>
    <col min="777" max="777" width="11.7109375" style="4" bestFit="1" customWidth="1"/>
    <col min="778" max="778" width="12.5703125" style="4" bestFit="1" customWidth="1"/>
    <col min="779" max="779" width="11.140625" style="4" customWidth="1"/>
    <col min="780" max="781" width="12.5703125" style="4" bestFit="1" customWidth="1"/>
    <col min="782" max="782" width="11.140625" style="4" customWidth="1"/>
    <col min="783" max="783" width="15.140625" style="4" bestFit="1" customWidth="1"/>
    <col min="784" max="784" width="2.28515625" style="4" customWidth="1"/>
    <col min="785" max="1024" width="8.85546875" style="4"/>
    <col min="1025" max="1025" width="36.5703125" style="4" bestFit="1" customWidth="1"/>
    <col min="1026" max="1026" width="15.140625" style="4" bestFit="1" customWidth="1"/>
    <col min="1027" max="1027" width="13.140625" style="4" bestFit="1" customWidth="1"/>
    <col min="1028" max="1028" width="12.5703125" style="4" bestFit="1" customWidth="1"/>
    <col min="1029" max="1029" width="21" style="4" bestFit="1" customWidth="1"/>
    <col min="1030" max="1030" width="11.140625" style="4" customWidth="1"/>
    <col min="1031" max="1031" width="14.5703125" style="4" bestFit="1" customWidth="1"/>
    <col min="1032" max="1032" width="2.28515625" style="4" customWidth="1"/>
    <col min="1033" max="1033" width="11.7109375" style="4" bestFit="1" customWidth="1"/>
    <col min="1034" max="1034" width="12.5703125" style="4" bestFit="1" customWidth="1"/>
    <col min="1035" max="1035" width="11.140625" style="4" customWidth="1"/>
    <col min="1036" max="1037" width="12.5703125" style="4" bestFit="1" customWidth="1"/>
    <col min="1038" max="1038" width="11.140625" style="4" customWidth="1"/>
    <col min="1039" max="1039" width="15.140625" style="4" bestFit="1" customWidth="1"/>
    <col min="1040" max="1040" width="2.28515625" style="4" customWidth="1"/>
    <col min="1041" max="1280" width="8.85546875" style="4"/>
    <col min="1281" max="1281" width="36.5703125" style="4" bestFit="1" customWidth="1"/>
    <col min="1282" max="1282" width="15.140625" style="4" bestFit="1" customWidth="1"/>
    <col min="1283" max="1283" width="13.140625" style="4" bestFit="1" customWidth="1"/>
    <col min="1284" max="1284" width="12.5703125" style="4" bestFit="1" customWidth="1"/>
    <col min="1285" max="1285" width="21" style="4" bestFit="1" customWidth="1"/>
    <col min="1286" max="1286" width="11.140625" style="4" customWidth="1"/>
    <col min="1287" max="1287" width="14.5703125" style="4" bestFit="1" customWidth="1"/>
    <col min="1288" max="1288" width="2.28515625" style="4" customWidth="1"/>
    <col min="1289" max="1289" width="11.7109375" style="4" bestFit="1" customWidth="1"/>
    <col min="1290" max="1290" width="12.5703125" style="4" bestFit="1" customWidth="1"/>
    <col min="1291" max="1291" width="11.140625" style="4" customWidth="1"/>
    <col min="1292" max="1293" width="12.5703125" style="4" bestFit="1" customWidth="1"/>
    <col min="1294" max="1294" width="11.140625" style="4" customWidth="1"/>
    <col min="1295" max="1295" width="15.140625" style="4" bestFit="1" customWidth="1"/>
    <col min="1296" max="1296" width="2.28515625" style="4" customWidth="1"/>
    <col min="1297" max="1536" width="8.85546875" style="4"/>
    <col min="1537" max="1537" width="36.5703125" style="4" bestFit="1" customWidth="1"/>
    <col min="1538" max="1538" width="15.140625" style="4" bestFit="1" customWidth="1"/>
    <col min="1539" max="1539" width="13.140625" style="4" bestFit="1" customWidth="1"/>
    <col min="1540" max="1540" width="12.5703125" style="4" bestFit="1" customWidth="1"/>
    <col min="1541" max="1541" width="21" style="4" bestFit="1" customWidth="1"/>
    <col min="1542" max="1542" width="11.140625" style="4" customWidth="1"/>
    <col min="1543" max="1543" width="14.5703125" style="4" bestFit="1" customWidth="1"/>
    <col min="1544" max="1544" width="2.28515625" style="4" customWidth="1"/>
    <col min="1545" max="1545" width="11.7109375" style="4" bestFit="1" customWidth="1"/>
    <col min="1546" max="1546" width="12.5703125" style="4" bestFit="1" customWidth="1"/>
    <col min="1547" max="1547" width="11.140625" style="4" customWidth="1"/>
    <col min="1548" max="1549" width="12.5703125" style="4" bestFit="1" customWidth="1"/>
    <col min="1550" max="1550" width="11.140625" style="4" customWidth="1"/>
    <col min="1551" max="1551" width="15.140625" style="4" bestFit="1" customWidth="1"/>
    <col min="1552" max="1552" width="2.28515625" style="4" customWidth="1"/>
    <col min="1553" max="1792" width="8.85546875" style="4"/>
    <col min="1793" max="1793" width="36.5703125" style="4" bestFit="1" customWidth="1"/>
    <col min="1794" max="1794" width="15.140625" style="4" bestFit="1" customWidth="1"/>
    <col min="1795" max="1795" width="13.140625" style="4" bestFit="1" customWidth="1"/>
    <col min="1796" max="1796" width="12.5703125" style="4" bestFit="1" customWidth="1"/>
    <col min="1797" max="1797" width="21" style="4" bestFit="1" customWidth="1"/>
    <col min="1798" max="1798" width="11.140625" style="4" customWidth="1"/>
    <col min="1799" max="1799" width="14.5703125" style="4" bestFit="1" customWidth="1"/>
    <col min="1800" max="1800" width="2.28515625" style="4" customWidth="1"/>
    <col min="1801" max="1801" width="11.7109375" style="4" bestFit="1" customWidth="1"/>
    <col min="1802" max="1802" width="12.5703125" style="4" bestFit="1" customWidth="1"/>
    <col min="1803" max="1803" width="11.140625" style="4" customWidth="1"/>
    <col min="1804" max="1805" width="12.5703125" style="4" bestFit="1" customWidth="1"/>
    <col min="1806" max="1806" width="11.140625" style="4" customWidth="1"/>
    <col min="1807" max="1807" width="15.140625" style="4" bestFit="1" customWidth="1"/>
    <col min="1808" max="1808" width="2.28515625" style="4" customWidth="1"/>
    <col min="1809" max="2048" width="8.85546875" style="4"/>
    <col min="2049" max="2049" width="36.5703125" style="4" bestFit="1" customWidth="1"/>
    <col min="2050" max="2050" width="15.140625" style="4" bestFit="1" customWidth="1"/>
    <col min="2051" max="2051" width="13.140625" style="4" bestFit="1" customWidth="1"/>
    <col min="2052" max="2052" width="12.5703125" style="4" bestFit="1" customWidth="1"/>
    <col min="2053" max="2053" width="21" style="4" bestFit="1" customWidth="1"/>
    <col min="2054" max="2054" width="11.140625" style="4" customWidth="1"/>
    <col min="2055" max="2055" width="14.5703125" style="4" bestFit="1" customWidth="1"/>
    <col min="2056" max="2056" width="2.28515625" style="4" customWidth="1"/>
    <col min="2057" max="2057" width="11.7109375" style="4" bestFit="1" customWidth="1"/>
    <col min="2058" max="2058" width="12.5703125" style="4" bestFit="1" customWidth="1"/>
    <col min="2059" max="2059" width="11.140625" style="4" customWidth="1"/>
    <col min="2060" max="2061" width="12.5703125" style="4" bestFit="1" customWidth="1"/>
    <col min="2062" max="2062" width="11.140625" style="4" customWidth="1"/>
    <col min="2063" max="2063" width="15.140625" style="4" bestFit="1" customWidth="1"/>
    <col min="2064" max="2064" width="2.28515625" style="4" customWidth="1"/>
    <col min="2065" max="2304" width="8.85546875" style="4"/>
    <col min="2305" max="2305" width="36.5703125" style="4" bestFit="1" customWidth="1"/>
    <col min="2306" max="2306" width="15.140625" style="4" bestFit="1" customWidth="1"/>
    <col min="2307" max="2307" width="13.140625" style="4" bestFit="1" customWidth="1"/>
    <col min="2308" max="2308" width="12.5703125" style="4" bestFit="1" customWidth="1"/>
    <col min="2309" max="2309" width="21" style="4" bestFit="1" customWidth="1"/>
    <col min="2310" max="2310" width="11.140625" style="4" customWidth="1"/>
    <col min="2311" max="2311" width="14.5703125" style="4" bestFit="1" customWidth="1"/>
    <col min="2312" max="2312" width="2.28515625" style="4" customWidth="1"/>
    <col min="2313" max="2313" width="11.7109375" style="4" bestFit="1" customWidth="1"/>
    <col min="2314" max="2314" width="12.5703125" style="4" bestFit="1" customWidth="1"/>
    <col min="2315" max="2315" width="11.140625" style="4" customWidth="1"/>
    <col min="2316" max="2317" width="12.5703125" style="4" bestFit="1" customWidth="1"/>
    <col min="2318" max="2318" width="11.140625" style="4" customWidth="1"/>
    <col min="2319" max="2319" width="15.140625" style="4" bestFit="1" customWidth="1"/>
    <col min="2320" max="2320" width="2.28515625" style="4" customWidth="1"/>
    <col min="2321" max="2560" width="8.85546875" style="4"/>
    <col min="2561" max="2561" width="36.5703125" style="4" bestFit="1" customWidth="1"/>
    <col min="2562" max="2562" width="15.140625" style="4" bestFit="1" customWidth="1"/>
    <col min="2563" max="2563" width="13.140625" style="4" bestFit="1" customWidth="1"/>
    <col min="2564" max="2564" width="12.5703125" style="4" bestFit="1" customWidth="1"/>
    <col min="2565" max="2565" width="21" style="4" bestFit="1" customWidth="1"/>
    <col min="2566" max="2566" width="11.140625" style="4" customWidth="1"/>
    <col min="2567" max="2567" width="14.5703125" style="4" bestFit="1" customWidth="1"/>
    <col min="2568" max="2568" width="2.28515625" style="4" customWidth="1"/>
    <col min="2569" max="2569" width="11.7109375" style="4" bestFit="1" customWidth="1"/>
    <col min="2570" max="2570" width="12.5703125" style="4" bestFit="1" customWidth="1"/>
    <col min="2571" max="2571" width="11.140625" style="4" customWidth="1"/>
    <col min="2572" max="2573" width="12.5703125" style="4" bestFit="1" customWidth="1"/>
    <col min="2574" max="2574" width="11.140625" style="4" customWidth="1"/>
    <col min="2575" max="2575" width="15.140625" style="4" bestFit="1" customWidth="1"/>
    <col min="2576" max="2576" width="2.28515625" style="4" customWidth="1"/>
    <col min="2577" max="2816" width="8.85546875" style="4"/>
    <col min="2817" max="2817" width="36.5703125" style="4" bestFit="1" customWidth="1"/>
    <col min="2818" max="2818" width="15.140625" style="4" bestFit="1" customWidth="1"/>
    <col min="2819" max="2819" width="13.140625" style="4" bestFit="1" customWidth="1"/>
    <col min="2820" max="2820" width="12.5703125" style="4" bestFit="1" customWidth="1"/>
    <col min="2821" max="2821" width="21" style="4" bestFit="1" customWidth="1"/>
    <col min="2822" max="2822" width="11.140625" style="4" customWidth="1"/>
    <col min="2823" max="2823" width="14.5703125" style="4" bestFit="1" customWidth="1"/>
    <col min="2824" max="2824" width="2.28515625" style="4" customWidth="1"/>
    <col min="2825" max="2825" width="11.7109375" style="4" bestFit="1" customWidth="1"/>
    <col min="2826" max="2826" width="12.5703125" style="4" bestFit="1" customWidth="1"/>
    <col min="2827" max="2827" width="11.140625" style="4" customWidth="1"/>
    <col min="2828" max="2829" width="12.5703125" style="4" bestFit="1" customWidth="1"/>
    <col min="2830" max="2830" width="11.140625" style="4" customWidth="1"/>
    <col min="2831" max="2831" width="15.140625" style="4" bestFit="1" customWidth="1"/>
    <col min="2832" max="2832" width="2.28515625" style="4" customWidth="1"/>
    <col min="2833" max="3072" width="8.85546875" style="4"/>
    <col min="3073" max="3073" width="36.5703125" style="4" bestFit="1" customWidth="1"/>
    <col min="3074" max="3074" width="15.140625" style="4" bestFit="1" customWidth="1"/>
    <col min="3075" max="3075" width="13.140625" style="4" bestFit="1" customWidth="1"/>
    <col min="3076" max="3076" width="12.5703125" style="4" bestFit="1" customWidth="1"/>
    <col min="3077" max="3077" width="21" style="4" bestFit="1" customWidth="1"/>
    <col min="3078" max="3078" width="11.140625" style="4" customWidth="1"/>
    <col min="3079" max="3079" width="14.5703125" style="4" bestFit="1" customWidth="1"/>
    <col min="3080" max="3080" width="2.28515625" style="4" customWidth="1"/>
    <col min="3081" max="3081" width="11.7109375" style="4" bestFit="1" customWidth="1"/>
    <col min="3082" max="3082" width="12.5703125" style="4" bestFit="1" customWidth="1"/>
    <col min="3083" max="3083" width="11.140625" style="4" customWidth="1"/>
    <col min="3084" max="3085" width="12.5703125" style="4" bestFit="1" customWidth="1"/>
    <col min="3086" max="3086" width="11.140625" style="4" customWidth="1"/>
    <col min="3087" max="3087" width="15.140625" style="4" bestFit="1" customWidth="1"/>
    <col min="3088" max="3088" width="2.28515625" style="4" customWidth="1"/>
    <col min="3089" max="3328" width="8.85546875" style="4"/>
    <col min="3329" max="3329" width="36.5703125" style="4" bestFit="1" customWidth="1"/>
    <col min="3330" max="3330" width="15.140625" style="4" bestFit="1" customWidth="1"/>
    <col min="3331" max="3331" width="13.140625" style="4" bestFit="1" customWidth="1"/>
    <col min="3332" max="3332" width="12.5703125" style="4" bestFit="1" customWidth="1"/>
    <col min="3333" max="3333" width="21" style="4" bestFit="1" customWidth="1"/>
    <col min="3334" max="3334" width="11.140625" style="4" customWidth="1"/>
    <col min="3335" max="3335" width="14.5703125" style="4" bestFit="1" customWidth="1"/>
    <col min="3336" max="3336" width="2.28515625" style="4" customWidth="1"/>
    <col min="3337" max="3337" width="11.7109375" style="4" bestFit="1" customWidth="1"/>
    <col min="3338" max="3338" width="12.5703125" style="4" bestFit="1" customWidth="1"/>
    <col min="3339" max="3339" width="11.140625" style="4" customWidth="1"/>
    <col min="3340" max="3341" width="12.5703125" style="4" bestFit="1" customWidth="1"/>
    <col min="3342" max="3342" width="11.140625" style="4" customWidth="1"/>
    <col min="3343" max="3343" width="15.140625" style="4" bestFit="1" customWidth="1"/>
    <col min="3344" max="3344" width="2.28515625" style="4" customWidth="1"/>
    <col min="3345" max="3584" width="8.85546875" style="4"/>
    <col min="3585" max="3585" width="36.5703125" style="4" bestFit="1" customWidth="1"/>
    <col min="3586" max="3586" width="15.140625" style="4" bestFit="1" customWidth="1"/>
    <col min="3587" max="3587" width="13.140625" style="4" bestFit="1" customWidth="1"/>
    <col min="3588" max="3588" width="12.5703125" style="4" bestFit="1" customWidth="1"/>
    <col min="3589" max="3589" width="21" style="4" bestFit="1" customWidth="1"/>
    <col min="3590" max="3590" width="11.140625" style="4" customWidth="1"/>
    <col min="3591" max="3591" width="14.5703125" style="4" bestFit="1" customWidth="1"/>
    <col min="3592" max="3592" width="2.28515625" style="4" customWidth="1"/>
    <col min="3593" max="3593" width="11.7109375" style="4" bestFit="1" customWidth="1"/>
    <col min="3594" max="3594" width="12.5703125" style="4" bestFit="1" customWidth="1"/>
    <col min="3595" max="3595" width="11.140625" style="4" customWidth="1"/>
    <col min="3596" max="3597" width="12.5703125" style="4" bestFit="1" customWidth="1"/>
    <col min="3598" max="3598" width="11.140625" style="4" customWidth="1"/>
    <col min="3599" max="3599" width="15.140625" style="4" bestFit="1" customWidth="1"/>
    <col min="3600" max="3600" width="2.28515625" style="4" customWidth="1"/>
    <col min="3601" max="3840" width="8.85546875" style="4"/>
    <col min="3841" max="3841" width="36.5703125" style="4" bestFit="1" customWidth="1"/>
    <col min="3842" max="3842" width="15.140625" style="4" bestFit="1" customWidth="1"/>
    <col min="3843" max="3843" width="13.140625" style="4" bestFit="1" customWidth="1"/>
    <col min="3844" max="3844" width="12.5703125" style="4" bestFit="1" customWidth="1"/>
    <col min="3845" max="3845" width="21" style="4" bestFit="1" customWidth="1"/>
    <col min="3846" max="3846" width="11.140625" style="4" customWidth="1"/>
    <col min="3847" max="3847" width="14.5703125" style="4" bestFit="1" customWidth="1"/>
    <col min="3848" max="3848" width="2.28515625" style="4" customWidth="1"/>
    <col min="3849" max="3849" width="11.7109375" style="4" bestFit="1" customWidth="1"/>
    <col min="3850" max="3850" width="12.5703125" style="4" bestFit="1" customWidth="1"/>
    <col min="3851" max="3851" width="11.140625" style="4" customWidth="1"/>
    <col min="3852" max="3853" width="12.5703125" style="4" bestFit="1" customWidth="1"/>
    <col min="3854" max="3854" width="11.140625" style="4" customWidth="1"/>
    <col min="3855" max="3855" width="15.140625" style="4" bestFit="1" customWidth="1"/>
    <col min="3856" max="3856" width="2.28515625" style="4" customWidth="1"/>
    <col min="3857" max="4096" width="8.85546875" style="4"/>
    <col min="4097" max="4097" width="36.5703125" style="4" bestFit="1" customWidth="1"/>
    <col min="4098" max="4098" width="15.140625" style="4" bestFit="1" customWidth="1"/>
    <col min="4099" max="4099" width="13.140625" style="4" bestFit="1" customWidth="1"/>
    <col min="4100" max="4100" width="12.5703125" style="4" bestFit="1" customWidth="1"/>
    <col min="4101" max="4101" width="21" style="4" bestFit="1" customWidth="1"/>
    <col min="4102" max="4102" width="11.140625" style="4" customWidth="1"/>
    <col min="4103" max="4103" width="14.5703125" style="4" bestFit="1" customWidth="1"/>
    <col min="4104" max="4104" width="2.28515625" style="4" customWidth="1"/>
    <col min="4105" max="4105" width="11.7109375" style="4" bestFit="1" customWidth="1"/>
    <col min="4106" max="4106" width="12.5703125" style="4" bestFit="1" customWidth="1"/>
    <col min="4107" max="4107" width="11.140625" style="4" customWidth="1"/>
    <col min="4108" max="4109" width="12.5703125" style="4" bestFit="1" customWidth="1"/>
    <col min="4110" max="4110" width="11.140625" style="4" customWidth="1"/>
    <col min="4111" max="4111" width="15.140625" style="4" bestFit="1" customWidth="1"/>
    <col min="4112" max="4112" width="2.28515625" style="4" customWidth="1"/>
    <col min="4113" max="4352" width="8.85546875" style="4"/>
    <col min="4353" max="4353" width="36.5703125" style="4" bestFit="1" customWidth="1"/>
    <col min="4354" max="4354" width="15.140625" style="4" bestFit="1" customWidth="1"/>
    <col min="4355" max="4355" width="13.140625" style="4" bestFit="1" customWidth="1"/>
    <col min="4356" max="4356" width="12.5703125" style="4" bestFit="1" customWidth="1"/>
    <col min="4357" max="4357" width="21" style="4" bestFit="1" customWidth="1"/>
    <col min="4358" max="4358" width="11.140625" style="4" customWidth="1"/>
    <col min="4359" max="4359" width="14.5703125" style="4" bestFit="1" customWidth="1"/>
    <col min="4360" max="4360" width="2.28515625" style="4" customWidth="1"/>
    <col min="4361" max="4361" width="11.7109375" style="4" bestFit="1" customWidth="1"/>
    <col min="4362" max="4362" width="12.5703125" style="4" bestFit="1" customWidth="1"/>
    <col min="4363" max="4363" width="11.140625" style="4" customWidth="1"/>
    <col min="4364" max="4365" width="12.5703125" style="4" bestFit="1" customWidth="1"/>
    <col min="4366" max="4366" width="11.140625" style="4" customWidth="1"/>
    <col min="4367" max="4367" width="15.140625" style="4" bestFit="1" customWidth="1"/>
    <col min="4368" max="4368" width="2.28515625" style="4" customWidth="1"/>
    <col min="4369" max="4608" width="8.85546875" style="4"/>
    <col min="4609" max="4609" width="36.5703125" style="4" bestFit="1" customWidth="1"/>
    <col min="4610" max="4610" width="15.140625" style="4" bestFit="1" customWidth="1"/>
    <col min="4611" max="4611" width="13.140625" style="4" bestFit="1" customWidth="1"/>
    <col min="4612" max="4612" width="12.5703125" style="4" bestFit="1" customWidth="1"/>
    <col min="4613" max="4613" width="21" style="4" bestFit="1" customWidth="1"/>
    <col min="4614" max="4614" width="11.140625" style="4" customWidth="1"/>
    <col min="4615" max="4615" width="14.5703125" style="4" bestFit="1" customWidth="1"/>
    <col min="4616" max="4616" width="2.28515625" style="4" customWidth="1"/>
    <col min="4617" max="4617" width="11.7109375" style="4" bestFit="1" customWidth="1"/>
    <col min="4618" max="4618" width="12.5703125" style="4" bestFit="1" customWidth="1"/>
    <col min="4619" max="4619" width="11.140625" style="4" customWidth="1"/>
    <col min="4620" max="4621" width="12.5703125" style="4" bestFit="1" customWidth="1"/>
    <col min="4622" max="4622" width="11.140625" style="4" customWidth="1"/>
    <col min="4623" max="4623" width="15.140625" style="4" bestFit="1" customWidth="1"/>
    <col min="4624" max="4624" width="2.28515625" style="4" customWidth="1"/>
    <col min="4625" max="4864" width="8.85546875" style="4"/>
    <col min="4865" max="4865" width="36.5703125" style="4" bestFit="1" customWidth="1"/>
    <col min="4866" max="4866" width="15.140625" style="4" bestFit="1" customWidth="1"/>
    <col min="4867" max="4867" width="13.140625" style="4" bestFit="1" customWidth="1"/>
    <col min="4868" max="4868" width="12.5703125" style="4" bestFit="1" customWidth="1"/>
    <col min="4869" max="4869" width="21" style="4" bestFit="1" customWidth="1"/>
    <col min="4870" max="4870" width="11.140625" style="4" customWidth="1"/>
    <col min="4871" max="4871" width="14.5703125" style="4" bestFit="1" customWidth="1"/>
    <col min="4872" max="4872" width="2.28515625" style="4" customWidth="1"/>
    <col min="4873" max="4873" width="11.7109375" style="4" bestFit="1" customWidth="1"/>
    <col min="4874" max="4874" width="12.5703125" style="4" bestFit="1" customWidth="1"/>
    <col min="4875" max="4875" width="11.140625" style="4" customWidth="1"/>
    <col min="4876" max="4877" width="12.5703125" style="4" bestFit="1" customWidth="1"/>
    <col min="4878" max="4878" width="11.140625" style="4" customWidth="1"/>
    <col min="4879" max="4879" width="15.140625" style="4" bestFit="1" customWidth="1"/>
    <col min="4880" max="4880" width="2.28515625" style="4" customWidth="1"/>
    <col min="4881" max="5120" width="8.85546875" style="4"/>
    <col min="5121" max="5121" width="36.5703125" style="4" bestFit="1" customWidth="1"/>
    <col min="5122" max="5122" width="15.140625" style="4" bestFit="1" customWidth="1"/>
    <col min="5123" max="5123" width="13.140625" style="4" bestFit="1" customWidth="1"/>
    <col min="5124" max="5124" width="12.5703125" style="4" bestFit="1" customWidth="1"/>
    <col min="5125" max="5125" width="21" style="4" bestFit="1" customWidth="1"/>
    <col min="5126" max="5126" width="11.140625" style="4" customWidth="1"/>
    <col min="5127" max="5127" width="14.5703125" style="4" bestFit="1" customWidth="1"/>
    <col min="5128" max="5128" width="2.28515625" style="4" customWidth="1"/>
    <col min="5129" max="5129" width="11.7109375" style="4" bestFit="1" customWidth="1"/>
    <col min="5130" max="5130" width="12.5703125" style="4" bestFit="1" customWidth="1"/>
    <col min="5131" max="5131" width="11.140625" style="4" customWidth="1"/>
    <col min="5132" max="5133" width="12.5703125" style="4" bestFit="1" customWidth="1"/>
    <col min="5134" max="5134" width="11.140625" style="4" customWidth="1"/>
    <col min="5135" max="5135" width="15.140625" style="4" bestFit="1" customWidth="1"/>
    <col min="5136" max="5136" width="2.28515625" style="4" customWidth="1"/>
    <col min="5137" max="5376" width="8.85546875" style="4"/>
    <col min="5377" max="5377" width="36.5703125" style="4" bestFit="1" customWidth="1"/>
    <col min="5378" max="5378" width="15.140625" style="4" bestFit="1" customWidth="1"/>
    <col min="5379" max="5379" width="13.140625" style="4" bestFit="1" customWidth="1"/>
    <col min="5380" max="5380" width="12.5703125" style="4" bestFit="1" customWidth="1"/>
    <col min="5381" max="5381" width="21" style="4" bestFit="1" customWidth="1"/>
    <col min="5382" max="5382" width="11.140625" style="4" customWidth="1"/>
    <col min="5383" max="5383" width="14.5703125" style="4" bestFit="1" customWidth="1"/>
    <col min="5384" max="5384" width="2.28515625" style="4" customWidth="1"/>
    <col min="5385" max="5385" width="11.7109375" style="4" bestFit="1" customWidth="1"/>
    <col min="5386" max="5386" width="12.5703125" style="4" bestFit="1" customWidth="1"/>
    <col min="5387" max="5387" width="11.140625" style="4" customWidth="1"/>
    <col min="5388" max="5389" width="12.5703125" style="4" bestFit="1" customWidth="1"/>
    <col min="5390" max="5390" width="11.140625" style="4" customWidth="1"/>
    <col min="5391" max="5391" width="15.140625" style="4" bestFit="1" customWidth="1"/>
    <col min="5392" max="5392" width="2.28515625" style="4" customWidth="1"/>
    <col min="5393" max="5632" width="8.85546875" style="4"/>
    <col min="5633" max="5633" width="36.5703125" style="4" bestFit="1" customWidth="1"/>
    <col min="5634" max="5634" width="15.140625" style="4" bestFit="1" customWidth="1"/>
    <col min="5635" max="5635" width="13.140625" style="4" bestFit="1" customWidth="1"/>
    <col min="5636" max="5636" width="12.5703125" style="4" bestFit="1" customWidth="1"/>
    <col min="5637" max="5637" width="21" style="4" bestFit="1" customWidth="1"/>
    <col min="5638" max="5638" width="11.140625" style="4" customWidth="1"/>
    <col min="5639" max="5639" width="14.5703125" style="4" bestFit="1" customWidth="1"/>
    <col min="5640" max="5640" width="2.28515625" style="4" customWidth="1"/>
    <col min="5641" max="5641" width="11.7109375" style="4" bestFit="1" customWidth="1"/>
    <col min="5642" max="5642" width="12.5703125" style="4" bestFit="1" customWidth="1"/>
    <col min="5643" max="5643" width="11.140625" style="4" customWidth="1"/>
    <col min="5644" max="5645" width="12.5703125" style="4" bestFit="1" customWidth="1"/>
    <col min="5646" max="5646" width="11.140625" style="4" customWidth="1"/>
    <col min="5647" max="5647" width="15.140625" style="4" bestFit="1" customWidth="1"/>
    <col min="5648" max="5648" width="2.28515625" style="4" customWidth="1"/>
    <col min="5649" max="5888" width="8.85546875" style="4"/>
    <col min="5889" max="5889" width="36.5703125" style="4" bestFit="1" customWidth="1"/>
    <col min="5890" max="5890" width="15.140625" style="4" bestFit="1" customWidth="1"/>
    <col min="5891" max="5891" width="13.140625" style="4" bestFit="1" customWidth="1"/>
    <col min="5892" max="5892" width="12.5703125" style="4" bestFit="1" customWidth="1"/>
    <col min="5893" max="5893" width="21" style="4" bestFit="1" customWidth="1"/>
    <col min="5894" max="5894" width="11.140625" style="4" customWidth="1"/>
    <col min="5895" max="5895" width="14.5703125" style="4" bestFit="1" customWidth="1"/>
    <col min="5896" max="5896" width="2.28515625" style="4" customWidth="1"/>
    <col min="5897" max="5897" width="11.7109375" style="4" bestFit="1" customWidth="1"/>
    <col min="5898" max="5898" width="12.5703125" style="4" bestFit="1" customWidth="1"/>
    <col min="5899" max="5899" width="11.140625" style="4" customWidth="1"/>
    <col min="5900" max="5901" width="12.5703125" style="4" bestFit="1" customWidth="1"/>
    <col min="5902" max="5902" width="11.140625" style="4" customWidth="1"/>
    <col min="5903" max="5903" width="15.140625" style="4" bestFit="1" customWidth="1"/>
    <col min="5904" max="5904" width="2.28515625" style="4" customWidth="1"/>
    <col min="5905" max="6144" width="8.85546875" style="4"/>
    <col min="6145" max="6145" width="36.5703125" style="4" bestFit="1" customWidth="1"/>
    <col min="6146" max="6146" width="15.140625" style="4" bestFit="1" customWidth="1"/>
    <col min="6147" max="6147" width="13.140625" style="4" bestFit="1" customWidth="1"/>
    <col min="6148" max="6148" width="12.5703125" style="4" bestFit="1" customWidth="1"/>
    <col min="6149" max="6149" width="21" style="4" bestFit="1" customWidth="1"/>
    <col min="6150" max="6150" width="11.140625" style="4" customWidth="1"/>
    <col min="6151" max="6151" width="14.5703125" style="4" bestFit="1" customWidth="1"/>
    <col min="6152" max="6152" width="2.28515625" style="4" customWidth="1"/>
    <col min="6153" max="6153" width="11.7109375" style="4" bestFit="1" customWidth="1"/>
    <col min="6154" max="6154" width="12.5703125" style="4" bestFit="1" customWidth="1"/>
    <col min="6155" max="6155" width="11.140625" style="4" customWidth="1"/>
    <col min="6156" max="6157" width="12.5703125" style="4" bestFit="1" customWidth="1"/>
    <col min="6158" max="6158" width="11.140625" style="4" customWidth="1"/>
    <col min="6159" max="6159" width="15.140625" style="4" bestFit="1" customWidth="1"/>
    <col min="6160" max="6160" width="2.28515625" style="4" customWidth="1"/>
    <col min="6161" max="6400" width="8.85546875" style="4"/>
    <col min="6401" max="6401" width="36.5703125" style="4" bestFit="1" customWidth="1"/>
    <col min="6402" max="6402" width="15.140625" style="4" bestFit="1" customWidth="1"/>
    <col min="6403" max="6403" width="13.140625" style="4" bestFit="1" customWidth="1"/>
    <col min="6404" max="6404" width="12.5703125" style="4" bestFit="1" customWidth="1"/>
    <col min="6405" max="6405" width="21" style="4" bestFit="1" customWidth="1"/>
    <col min="6406" max="6406" width="11.140625" style="4" customWidth="1"/>
    <col min="6407" max="6407" width="14.5703125" style="4" bestFit="1" customWidth="1"/>
    <col min="6408" max="6408" width="2.28515625" style="4" customWidth="1"/>
    <col min="6409" max="6409" width="11.7109375" style="4" bestFit="1" customWidth="1"/>
    <col min="6410" max="6410" width="12.5703125" style="4" bestFit="1" customWidth="1"/>
    <col min="6411" max="6411" width="11.140625" style="4" customWidth="1"/>
    <col min="6412" max="6413" width="12.5703125" style="4" bestFit="1" customWidth="1"/>
    <col min="6414" max="6414" width="11.140625" style="4" customWidth="1"/>
    <col min="6415" max="6415" width="15.140625" style="4" bestFit="1" customWidth="1"/>
    <col min="6416" max="6416" width="2.28515625" style="4" customWidth="1"/>
    <col min="6417" max="6656" width="8.85546875" style="4"/>
    <col min="6657" max="6657" width="36.5703125" style="4" bestFit="1" customWidth="1"/>
    <col min="6658" max="6658" width="15.140625" style="4" bestFit="1" customWidth="1"/>
    <col min="6659" max="6659" width="13.140625" style="4" bestFit="1" customWidth="1"/>
    <col min="6660" max="6660" width="12.5703125" style="4" bestFit="1" customWidth="1"/>
    <col min="6661" max="6661" width="21" style="4" bestFit="1" customWidth="1"/>
    <col min="6662" max="6662" width="11.140625" style="4" customWidth="1"/>
    <col min="6663" max="6663" width="14.5703125" style="4" bestFit="1" customWidth="1"/>
    <col min="6664" max="6664" width="2.28515625" style="4" customWidth="1"/>
    <col min="6665" max="6665" width="11.7109375" style="4" bestFit="1" customWidth="1"/>
    <col min="6666" max="6666" width="12.5703125" style="4" bestFit="1" customWidth="1"/>
    <col min="6667" max="6667" width="11.140625" style="4" customWidth="1"/>
    <col min="6668" max="6669" width="12.5703125" style="4" bestFit="1" customWidth="1"/>
    <col min="6670" max="6670" width="11.140625" style="4" customWidth="1"/>
    <col min="6671" max="6671" width="15.140625" style="4" bestFit="1" customWidth="1"/>
    <col min="6672" max="6672" width="2.28515625" style="4" customWidth="1"/>
    <col min="6673" max="6912" width="8.85546875" style="4"/>
    <col min="6913" max="6913" width="36.5703125" style="4" bestFit="1" customWidth="1"/>
    <col min="6914" max="6914" width="15.140625" style="4" bestFit="1" customWidth="1"/>
    <col min="6915" max="6915" width="13.140625" style="4" bestFit="1" customWidth="1"/>
    <col min="6916" max="6916" width="12.5703125" style="4" bestFit="1" customWidth="1"/>
    <col min="6917" max="6917" width="21" style="4" bestFit="1" customWidth="1"/>
    <col min="6918" max="6918" width="11.140625" style="4" customWidth="1"/>
    <col min="6919" max="6919" width="14.5703125" style="4" bestFit="1" customWidth="1"/>
    <col min="6920" max="6920" width="2.28515625" style="4" customWidth="1"/>
    <col min="6921" max="6921" width="11.7109375" style="4" bestFit="1" customWidth="1"/>
    <col min="6922" max="6922" width="12.5703125" style="4" bestFit="1" customWidth="1"/>
    <col min="6923" max="6923" width="11.140625" style="4" customWidth="1"/>
    <col min="6924" max="6925" width="12.5703125" style="4" bestFit="1" customWidth="1"/>
    <col min="6926" max="6926" width="11.140625" style="4" customWidth="1"/>
    <col min="6927" max="6927" width="15.140625" style="4" bestFit="1" customWidth="1"/>
    <col min="6928" max="6928" width="2.28515625" style="4" customWidth="1"/>
    <col min="6929" max="7168" width="8.85546875" style="4"/>
    <col min="7169" max="7169" width="36.5703125" style="4" bestFit="1" customWidth="1"/>
    <col min="7170" max="7170" width="15.140625" style="4" bestFit="1" customWidth="1"/>
    <col min="7171" max="7171" width="13.140625" style="4" bestFit="1" customWidth="1"/>
    <col min="7172" max="7172" width="12.5703125" style="4" bestFit="1" customWidth="1"/>
    <col min="7173" max="7173" width="21" style="4" bestFit="1" customWidth="1"/>
    <col min="7174" max="7174" width="11.140625" style="4" customWidth="1"/>
    <col min="7175" max="7175" width="14.5703125" style="4" bestFit="1" customWidth="1"/>
    <col min="7176" max="7176" width="2.28515625" style="4" customWidth="1"/>
    <col min="7177" max="7177" width="11.7109375" style="4" bestFit="1" customWidth="1"/>
    <col min="7178" max="7178" width="12.5703125" style="4" bestFit="1" customWidth="1"/>
    <col min="7179" max="7179" width="11.140625" style="4" customWidth="1"/>
    <col min="7180" max="7181" width="12.5703125" style="4" bestFit="1" customWidth="1"/>
    <col min="7182" max="7182" width="11.140625" style="4" customWidth="1"/>
    <col min="7183" max="7183" width="15.140625" style="4" bestFit="1" customWidth="1"/>
    <col min="7184" max="7184" width="2.28515625" style="4" customWidth="1"/>
    <col min="7185" max="7424" width="8.85546875" style="4"/>
    <col min="7425" max="7425" width="36.5703125" style="4" bestFit="1" customWidth="1"/>
    <col min="7426" max="7426" width="15.140625" style="4" bestFit="1" customWidth="1"/>
    <col min="7427" max="7427" width="13.140625" style="4" bestFit="1" customWidth="1"/>
    <col min="7428" max="7428" width="12.5703125" style="4" bestFit="1" customWidth="1"/>
    <col min="7429" max="7429" width="21" style="4" bestFit="1" customWidth="1"/>
    <col min="7430" max="7430" width="11.140625" style="4" customWidth="1"/>
    <col min="7431" max="7431" width="14.5703125" style="4" bestFit="1" customWidth="1"/>
    <col min="7432" max="7432" width="2.28515625" style="4" customWidth="1"/>
    <col min="7433" max="7433" width="11.7109375" style="4" bestFit="1" customWidth="1"/>
    <col min="7434" max="7434" width="12.5703125" style="4" bestFit="1" customWidth="1"/>
    <col min="7435" max="7435" width="11.140625" style="4" customWidth="1"/>
    <col min="7436" max="7437" width="12.5703125" style="4" bestFit="1" customWidth="1"/>
    <col min="7438" max="7438" width="11.140625" style="4" customWidth="1"/>
    <col min="7439" max="7439" width="15.140625" style="4" bestFit="1" customWidth="1"/>
    <col min="7440" max="7440" width="2.28515625" style="4" customWidth="1"/>
    <col min="7441" max="7680" width="8.85546875" style="4"/>
    <col min="7681" max="7681" width="36.5703125" style="4" bestFit="1" customWidth="1"/>
    <col min="7682" max="7682" width="15.140625" style="4" bestFit="1" customWidth="1"/>
    <col min="7683" max="7683" width="13.140625" style="4" bestFit="1" customWidth="1"/>
    <col min="7684" max="7684" width="12.5703125" style="4" bestFit="1" customWidth="1"/>
    <col min="7685" max="7685" width="21" style="4" bestFit="1" customWidth="1"/>
    <col min="7686" max="7686" width="11.140625" style="4" customWidth="1"/>
    <col min="7687" max="7687" width="14.5703125" style="4" bestFit="1" customWidth="1"/>
    <col min="7688" max="7688" width="2.28515625" style="4" customWidth="1"/>
    <col min="7689" max="7689" width="11.7109375" style="4" bestFit="1" customWidth="1"/>
    <col min="7690" max="7690" width="12.5703125" style="4" bestFit="1" customWidth="1"/>
    <col min="7691" max="7691" width="11.140625" style="4" customWidth="1"/>
    <col min="7692" max="7693" width="12.5703125" style="4" bestFit="1" customWidth="1"/>
    <col min="7694" max="7694" width="11.140625" style="4" customWidth="1"/>
    <col min="7695" max="7695" width="15.140625" style="4" bestFit="1" customWidth="1"/>
    <col min="7696" max="7696" width="2.28515625" style="4" customWidth="1"/>
    <col min="7697" max="7936" width="8.85546875" style="4"/>
    <col min="7937" max="7937" width="36.5703125" style="4" bestFit="1" customWidth="1"/>
    <col min="7938" max="7938" width="15.140625" style="4" bestFit="1" customWidth="1"/>
    <col min="7939" max="7939" width="13.140625" style="4" bestFit="1" customWidth="1"/>
    <col min="7940" max="7940" width="12.5703125" style="4" bestFit="1" customWidth="1"/>
    <col min="7941" max="7941" width="21" style="4" bestFit="1" customWidth="1"/>
    <col min="7942" max="7942" width="11.140625" style="4" customWidth="1"/>
    <col min="7943" max="7943" width="14.5703125" style="4" bestFit="1" customWidth="1"/>
    <col min="7944" max="7944" width="2.28515625" style="4" customWidth="1"/>
    <col min="7945" max="7945" width="11.7109375" style="4" bestFit="1" customWidth="1"/>
    <col min="7946" max="7946" width="12.5703125" style="4" bestFit="1" customWidth="1"/>
    <col min="7947" max="7947" width="11.140625" style="4" customWidth="1"/>
    <col min="7948" max="7949" width="12.5703125" style="4" bestFit="1" customWidth="1"/>
    <col min="7950" max="7950" width="11.140625" style="4" customWidth="1"/>
    <col min="7951" max="7951" width="15.140625" style="4" bestFit="1" customWidth="1"/>
    <col min="7952" max="7952" width="2.28515625" style="4" customWidth="1"/>
    <col min="7953" max="8192" width="8.85546875" style="4"/>
    <col min="8193" max="8193" width="36.5703125" style="4" bestFit="1" customWidth="1"/>
    <col min="8194" max="8194" width="15.140625" style="4" bestFit="1" customWidth="1"/>
    <col min="8195" max="8195" width="13.140625" style="4" bestFit="1" customWidth="1"/>
    <col min="8196" max="8196" width="12.5703125" style="4" bestFit="1" customWidth="1"/>
    <col min="8197" max="8197" width="21" style="4" bestFit="1" customWidth="1"/>
    <col min="8198" max="8198" width="11.140625" style="4" customWidth="1"/>
    <col min="8199" max="8199" width="14.5703125" style="4" bestFit="1" customWidth="1"/>
    <col min="8200" max="8200" width="2.28515625" style="4" customWidth="1"/>
    <col min="8201" max="8201" width="11.7109375" style="4" bestFit="1" customWidth="1"/>
    <col min="8202" max="8202" width="12.5703125" style="4" bestFit="1" customWidth="1"/>
    <col min="8203" max="8203" width="11.140625" style="4" customWidth="1"/>
    <col min="8204" max="8205" width="12.5703125" style="4" bestFit="1" customWidth="1"/>
    <col min="8206" max="8206" width="11.140625" style="4" customWidth="1"/>
    <col min="8207" max="8207" width="15.140625" style="4" bestFit="1" customWidth="1"/>
    <col min="8208" max="8208" width="2.28515625" style="4" customWidth="1"/>
    <col min="8209" max="8448" width="8.85546875" style="4"/>
    <col min="8449" max="8449" width="36.5703125" style="4" bestFit="1" customWidth="1"/>
    <col min="8450" max="8450" width="15.140625" style="4" bestFit="1" customWidth="1"/>
    <col min="8451" max="8451" width="13.140625" style="4" bestFit="1" customWidth="1"/>
    <col min="8452" max="8452" width="12.5703125" style="4" bestFit="1" customWidth="1"/>
    <col min="8453" max="8453" width="21" style="4" bestFit="1" customWidth="1"/>
    <col min="8454" max="8454" width="11.140625" style="4" customWidth="1"/>
    <col min="8455" max="8455" width="14.5703125" style="4" bestFit="1" customWidth="1"/>
    <col min="8456" max="8456" width="2.28515625" style="4" customWidth="1"/>
    <col min="8457" max="8457" width="11.7109375" style="4" bestFit="1" customWidth="1"/>
    <col min="8458" max="8458" width="12.5703125" style="4" bestFit="1" customWidth="1"/>
    <col min="8459" max="8459" width="11.140625" style="4" customWidth="1"/>
    <col min="8460" max="8461" width="12.5703125" style="4" bestFit="1" customWidth="1"/>
    <col min="8462" max="8462" width="11.140625" style="4" customWidth="1"/>
    <col min="8463" max="8463" width="15.140625" style="4" bestFit="1" customWidth="1"/>
    <col min="8464" max="8464" width="2.28515625" style="4" customWidth="1"/>
    <col min="8465" max="8704" width="8.85546875" style="4"/>
    <col min="8705" max="8705" width="36.5703125" style="4" bestFit="1" customWidth="1"/>
    <col min="8706" max="8706" width="15.140625" style="4" bestFit="1" customWidth="1"/>
    <col min="8707" max="8707" width="13.140625" style="4" bestFit="1" customWidth="1"/>
    <col min="8708" max="8708" width="12.5703125" style="4" bestFit="1" customWidth="1"/>
    <col min="8709" max="8709" width="21" style="4" bestFit="1" customWidth="1"/>
    <col min="8710" max="8710" width="11.140625" style="4" customWidth="1"/>
    <col min="8711" max="8711" width="14.5703125" style="4" bestFit="1" customWidth="1"/>
    <col min="8712" max="8712" width="2.28515625" style="4" customWidth="1"/>
    <col min="8713" max="8713" width="11.7109375" style="4" bestFit="1" customWidth="1"/>
    <col min="8714" max="8714" width="12.5703125" style="4" bestFit="1" customWidth="1"/>
    <col min="8715" max="8715" width="11.140625" style="4" customWidth="1"/>
    <col min="8716" max="8717" width="12.5703125" style="4" bestFit="1" customWidth="1"/>
    <col min="8718" max="8718" width="11.140625" style="4" customWidth="1"/>
    <col min="8719" max="8719" width="15.140625" style="4" bestFit="1" customWidth="1"/>
    <col min="8720" max="8720" width="2.28515625" style="4" customWidth="1"/>
    <col min="8721" max="8960" width="8.85546875" style="4"/>
    <col min="8961" max="8961" width="36.5703125" style="4" bestFit="1" customWidth="1"/>
    <col min="8962" max="8962" width="15.140625" style="4" bestFit="1" customWidth="1"/>
    <col min="8963" max="8963" width="13.140625" style="4" bestFit="1" customWidth="1"/>
    <col min="8964" max="8964" width="12.5703125" style="4" bestFit="1" customWidth="1"/>
    <col min="8965" max="8965" width="21" style="4" bestFit="1" customWidth="1"/>
    <col min="8966" max="8966" width="11.140625" style="4" customWidth="1"/>
    <col min="8967" max="8967" width="14.5703125" style="4" bestFit="1" customWidth="1"/>
    <col min="8968" max="8968" width="2.28515625" style="4" customWidth="1"/>
    <col min="8969" max="8969" width="11.7109375" style="4" bestFit="1" customWidth="1"/>
    <col min="8970" max="8970" width="12.5703125" style="4" bestFit="1" customWidth="1"/>
    <col min="8971" max="8971" width="11.140625" style="4" customWidth="1"/>
    <col min="8972" max="8973" width="12.5703125" style="4" bestFit="1" customWidth="1"/>
    <col min="8974" max="8974" width="11.140625" style="4" customWidth="1"/>
    <col min="8975" max="8975" width="15.140625" style="4" bestFit="1" customWidth="1"/>
    <col min="8976" max="8976" width="2.28515625" style="4" customWidth="1"/>
    <col min="8977" max="9216" width="8.85546875" style="4"/>
    <col min="9217" max="9217" width="36.5703125" style="4" bestFit="1" customWidth="1"/>
    <col min="9218" max="9218" width="15.140625" style="4" bestFit="1" customWidth="1"/>
    <col min="9219" max="9219" width="13.140625" style="4" bestFit="1" customWidth="1"/>
    <col min="9220" max="9220" width="12.5703125" style="4" bestFit="1" customWidth="1"/>
    <col min="9221" max="9221" width="21" style="4" bestFit="1" customWidth="1"/>
    <col min="9222" max="9222" width="11.140625" style="4" customWidth="1"/>
    <col min="9223" max="9223" width="14.5703125" style="4" bestFit="1" customWidth="1"/>
    <col min="9224" max="9224" width="2.28515625" style="4" customWidth="1"/>
    <col min="9225" max="9225" width="11.7109375" style="4" bestFit="1" customWidth="1"/>
    <col min="9226" max="9226" width="12.5703125" style="4" bestFit="1" customWidth="1"/>
    <col min="9227" max="9227" width="11.140625" style="4" customWidth="1"/>
    <col min="9228" max="9229" width="12.5703125" style="4" bestFit="1" customWidth="1"/>
    <col min="9230" max="9230" width="11.140625" style="4" customWidth="1"/>
    <col min="9231" max="9231" width="15.140625" style="4" bestFit="1" customWidth="1"/>
    <col min="9232" max="9232" width="2.28515625" style="4" customWidth="1"/>
    <col min="9233" max="9472" width="8.85546875" style="4"/>
    <col min="9473" max="9473" width="36.5703125" style="4" bestFit="1" customWidth="1"/>
    <col min="9474" max="9474" width="15.140625" style="4" bestFit="1" customWidth="1"/>
    <col min="9475" max="9475" width="13.140625" style="4" bestFit="1" customWidth="1"/>
    <col min="9476" max="9476" width="12.5703125" style="4" bestFit="1" customWidth="1"/>
    <col min="9477" max="9477" width="21" style="4" bestFit="1" customWidth="1"/>
    <col min="9478" max="9478" width="11.140625" style="4" customWidth="1"/>
    <col min="9479" max="9479" width="14.5703125" style="4" bestFit="1" customWidth="1"/>
    <col min="9480" max="9480" width="2.28515625" style="4" customWidth="1"/>
    <col min="9481" max="9481" width="11.7109375" style="4" bestFit="1" customWidth="1"/>
    <col min="9482" max="9482" width="12.5703125" style="4" bestFit="1" customWidth="1"/>
    <col min="9483" max="9483" width="11.140625" style="4" customWidth="1"/>
    <col min="9484" max="9485" width="12.5703125" style="4" bestFit="1" customWidth="1"/>
    <col min="9486" max="9486" width="11.140625" style="4" customWidth="1"/>
    <col min="9487" max="9487" width="15.140625" style="4" bestFit="1" customWidth="1"/>
    <col min="9488" max="9488" width="2.28515625" style="4" customWidth="1"/>
    <col min="9489" max="9728" width="8.85546875" style="4"/>
    <col min="9729" max="9729" width="36.5703125" style="4" bestFit="1" customWidth="1"/>
    <col min="9730" max="9730" width="15.140625" style="4" bestFit="1" customWidth="1"/>
    <col min="9731" max="9731" width="13.140625" style="4" bestFit="1" customWidth="1"/>
    <col min="9732" max="9732" width="12.5703125" style="4" bestFit="1" customWidth="1"/>
    <col min="9733" max="9733" width="21" style="4" bestFit="1" customWidth="1"/>
    <col min="9734" max="9734" width="11.140625" style="4" customWidth="1"/>
    <col min="9735" max="9735" width="14.5703125" style="4" bestFit="1" customWidth="1"/>
    <col min="9736" max="9736" width="2.28515625" style="4" customWidth="1"/>
    <col min="9737" max="9737" width="11.7109375" style="4" bestFit="1" customWidth="1"/>
    <col min="9738" max="9738" width="12.5703125" style="4" bestFit="1" customWidth="1"/>
    <col min="9739" max="9739" width="11.140625" style="4" customWidth="1"/>
    <col min="9740" max="9741" width="12.5703125" style="4" bestFit="1" customWidth="1"/>
    <col min="9742" max="9742" width="11.140625" style="4" customWidth="1"/>
    <col min="9743" max="9743" width="15.140625" style="4" bestFit="1" customWidth="1"/>
    <col min="9744" max="9744" width="2.28515625" style="4" customWidth="1"/>
    <col min="9745" max="9984" width="8.85546875" style="4"/>
    <col min="9985" max="9985" width="36.5703125" style="4" bestFit="1" customWidth="1"/>
    <col min="9986" max="9986" width="15.140625" style="4" bestFit="1" customWidth="1"/>
    <col min="9987" max="9987" width="13.140625" style="4" bestFit="1" customWidth="1"/>
    <col min="9988" max="9988" width="12.5703125" style="4" bestFit="1" customWidth="1"/>
    <col min="9989" max="9989" width="21" style="4" bestFit="1" customWidth="1"/>
    <col min="9990" max="9990" width="11.140625" style="4" customWidth="1"/>
    <col min="9991" max="9991" width="14.5703125" style="4" bestFit="1" customWidth="1"/>
    <col min="9992" max="9992" width="2.28515625" style="4" customWidth="1"/>
    <col min="9993" max="9993" width="11.7109375" style="4" bestFit="1" customWidth="1"/>
    <col min="9994" max="9994" width="12.5703125" style="4" bestFit="1" customWidth="1"/>
    <col min="9995" max="9995" width="11.140625" style="4" customWidth="1"/>
    <col min="9996" max="9997" width="12.5703125" style="4" bestFit="1" customWidth="1"/>
    <col min="9998" max="9998" width="11.140625" style="4" customWidth="1"/>
    <col min="9999" max="9999" width="15.140625" style="4" bestFit="1" customWidth="1"/>
    <col min="10000" max="10000" width="2.28515625" style="4" customWidth="1"/>
    <col min="10001" max="10240" width="8.85546875" style="4"/>
    <col min="10241" max="10241" width="36.5703125" style="4" bestFit="1" customWidth="1"/>
    <col min="10242" max="10242" width="15.140625" style="4" bestFit="1" customWidth="1"/>
    <col min="10243" max="10243" width="13.140625" style="4" bestFit="1" customWidth="1"/>
    <col min="10244" max="10244" width="12.5703125" style="4" bestFit="1" customWidth="1"/>
    <col min="10245" max="10245" width="21" style="4" bestFit="1" customWidth="1"/>
    <col min="10246" max="10246" width="11.140625" style="4" customWidth="1"/>
    <col min="10247" max="10247" width="14.5703125" style="4" bestFit="1" customWidth="1"/>
    <col min="10248" max="10248" width="2.28515625" style="4" customWidth="1"/>
    <col min="10249" max="10249" width="11.7109375" style="4" bestFit="1" customWidth="1"/>
    <col min="10250" max="10250" width="12.5703125" style="4" bestFit="1" customWidth="1"/>
    <col min="10251" max="10251" width="11.140625" style="4" customWidth="1"/>
    <col min="10252" max="10253" width="12.5703125" style="4" bestFit="1" customWidth="1"/>
    <col min="10254" max="10254" width="11.140625" style="4" customWidth="1"/>
    <col min="10255" max="10255" width="15.140625" style="4" bestFit="1" customWidth="1"/>
    <col min="10256" max="10256" width="2.28515625" style="4" customWidth="1"/>
    <col min="10257" max="10496" width="8.85546875" style="4"/>
    <col min="10497" max="10497" width="36.5703125" style="4" bestFit="1" customWidth="1"/>
    <col min="10498" max="10498" width="15.140625" style="4" bestFit="1" customWidth="1"/>
    <col min="10499" max="10499" width="13.140625" style="4" bestFit="1" customWidth="1"/>
    <col min="10500" max="10500" width="12.5703125" style="4" bestFit="1" customWidth="1"/>
    <col min="10501" max="10501" width="21" style="4" bestFit="1" customWidth="1"/>
    <col min="10502" max="10502" width="11.140625" style="4" customWidth="1"/>
    <col min="10503" max="10503" width="14.5703125" style="4" bestFit="1" customWidth="1"/>
    <col min="10504" max="10504" width="2.28515625" style="4" customWidth="1"/>
    <col min="10505" max="10505" width="11.7109375" style="4" bestFit="1" customWidth="1"/>
    <col min="10506" max="10506" width="12.5703125" style="4" bestFit="1" customWidth="1"/>
    <col min="10507" max="10507" width="11.140625" style="4" customWidth="1"/>
    <col min="10508" max="10509" width="12.5703125" style="4" bestFit="1" customWidth="1"/>
    <col min="10510" max="10510" width="11.140625" style="4" customWidth="1"/>
    <col min="10511" max="10511" width="15.140625" style="4" bestFit="1" customWidth="1"/>
    <col min="10512" max="10512" width="2.28515625" style="4" customWidth="1"/>
    <col min="10513" max="10752" width="8.85546875" style="4"/>
    <col min="10753" max="10753" width="36.5703125" style="4" bestFit="1" customWidth="1"/>
    <col min="10754" max="10754" width="15.140625" style="4" bestFit="1" customWidth="1"/>
    <col min="10755" max="10755" width="13.140625" style="4" bestFit="1" customWidth="1"/>
    <col min="10756" max="10756" width="12.5703125" style="4" bestFit="1" customWidth="1"/>
    <col min="10757" max="10757" width="21" style="4" bestFit="1" customWidth="1"/>
    <col min="10758" max="10758" width="11.140625" style="4" customWidth="1"/>
    <col min="10759" max="10759" width="14.5703125" style="4" bestFit="1" customWidth="1"/>
    <col min="10760" max="10760" width="2.28515625" style="4" customWidth="1"/>
    <col min="10761" max="10761" width="11.7109375" style="4" bestFit="1" customWidth="1"/>
    <col min="10762" max="10762" width="12.5703125" style="4" bestFit="1" customWidth="1"/>
    <col min="10763" max="10763" width="11.140625" style="4" customWidth="1"/>
    <col min="10764" max="10765" width="12.5703125" style="4" bestFit="1" customWidth="1"/>
    <col min="10766" max="10766" width="11.140625" style="4" customWidth="1"/>
    <col min="10767" max="10767" width="15.140625" style="4" bestFit="1" customWidth="1"/>
    <col min="10768" max="10768" width="2.28515625" style="4" customWidth="1"/>
    <col min="10769" max="11008" width="8.85546875" style="4"/>
    <col min="11009" max="11009" width="36.5703125" style="4" bestFit="1" customWidth="1"/>
    <col min="11010" max="11010" width="15.140625" style="4" bestFit="1" customWidth="1"/>
    <col min="11011" max="11011" width="13.140625" style="4" bestFit="1" customWidth="1"/>
    <col min="11012" max="11012" width="12.5703125" style="4" bestFit="1" customWidth="1"/>
    <col min="11013" max="11013" width="21" style="4" bestFit="1" customWidth="1"/>
    <col min="11014" max="11014" width="11.140625" style="4" customWidth="1"/>
    <col min="11015" max="11015" width="14.5703125" style="4" bestFit="1" customWidth="1"/>
    <col min="11016" max="11016" width="2.28515625" style="4" customWidth="1"/>
    <col min="11017" max="11017" width="11.7109375" style="4" bestFit="1" customWidth="1"/>
    <col min="11018" max="11018" width="12.5703125" style="4" bestFit="1" customWidth="1"/>
    <col min="11019" max="11019" width="11.140625" style="4" customWidth="1"/>
    <col min="11020" max="11021" width="12.5703125" style="4" bestFit="1" customWidth="1"/>
    <col min="11022" max="11022" width="11.140625" style="4" customWidth="1"/>
    <col min="11023" max="11023" width="15.140625" style="4" bestFit="1" customWidth="1"/>
    <col min="11024" max="11024" width="2.28515625" style="4" customWidth="1"/>
    <col min="11025" max="11264" width="8.85546875" style="4"/>
    <col min="11265" max="11265" width="36.5703125" style="4" bestFit="1" customWidth="1"/>
    <col min="11266" max="11266" width="15.140625" style="4" bestFit="1" customWidth="1"/>
    <col min="11267" max="11267" width="13.140625" style="4" bestFit="1" customWidth="1"/>
    <col min="11268" max="11268" width="12.5703125" style="4" bestFit="1" customWidth="1"/>
    <col min="11269" max="11269" width="21" style="4" bestFit="1" customWidth="1"/>
    <col min="11270" max="11270" width="11.140625" style="4" customWidth="1"/>
    <col min="11271" max="11271" width="14.5703125" style="4" bestFit="1" customWidth="1"/>
    <col min="11272" max="11272" width="2.28515625" style="4" customWidth="1"/>
    <col min="11273" max="11273" width="11.7109375" style="4" bestFit="1" customWidth="1"/>
    <col min="11274" max="11274" width="12.5703125" style="4" bestFit="1" customWidth="1"/>
    <col min="11275" max="11275" width="11.140625" style="4" customWidth="1"/>
    <col min="11276" max="11277" width="12.5703125" style="4" bestFit="1" customWidth="1"/>
    <col min="11278" max="11278" width="11.140625" style="4" customWidth="1"/>
    <col min="11279" max="11279" width="15.140625" style="4" bestFit="1" customWidth="1"/>
    <col min="11280" max="11280" width="2.28515625" style="4" customWidth="1"/>
    <col min="11281" max="11520" width="8.85546875" style="4"/>
    <col min="11521" max="11521" width="36.5703125" style="4" bestFit="1" customWidth="1"/>
    <col min="11522" max="11522" width="15.140625" style="4" bestFit="1" customWidth="1"/>
    <col min="11523" max="11523" width="13.140625" style="4" bestFit="1" customWidth="1"/>
    <col min="11524" max="11524" width="12.5703125" style="4" bestFit="1" customWidth="1"/>
    <col min="11525" max="11525" width="21" style="4" bestFit="1" customWidth="1"/>
    <col min="11526" max="11526" width="11.140625" style="4" customWidth="1"/>
    <col min="11527" max="11527" width="14.5703125" style="4" bestFit="1" customWidth="1"/>
    <col min="11528" max="11528" width="2.28515625" style="4" customWidth="1"/>
    <col min="11529" max="11529" width="11.7109375" style="4" bestFit="1" customWidth="1"/>
    <col min="11530" max="11530" width="12.5703125" style="4" bestFit="1" customWidth="1"/>
    <col min="11531" max="11531" width="11.140625" style="4" customWidth="1"/>
    <col min="11532" max="11533" width="12.5703125" style="4" bestFit="1" customWidth="1"/>
    <col min="11534" max="11534" width="11.140625" style="4" customWidth="1"/>
    <col min="11535" max="11535" width="15.140625" style="4" bestFit="1" customWidth="1"/>
    <col min="11536" max="11536" width="2.28515625" style="4" customWidth="1"/>
    <col min="11537" max="11776" width="8.85546875" style="4"/>
    <col min="11777" max="11777" width="36.5703125" style="4" bestFit="1" customWidth="1"/>
    <col min="11778" max="11778" width="15.140625" style="4" bestFit="1" customWidth="1"/>
    <col min="11779" max="11779" width="13.140625" style="4" bestFit="1" customWidth="1"/>
    <col min="11780" max="11780" width="12.5703125" style="4" bestFit="1" customWidth="1"/>
    <col min="11781" max="11781" width="21" style="4" bestFit="1" customWidth="1"/>
    <col min="11782" max="11782" width="11.140625" style="4" customWidth="1"/>
    <col min="11783" max="11783" width="14.5703125" style="4" bestFit="1" customWidth="1"/>
    <col min="11784" max="11784" width="2.28515625" style="4" customWidth="1"/>
    <col min="11785" max="11785" width="11.7109375" style="4" bestFit="1" customWidth="1"/>
    <col min="11786" max="11786" width="12.5703125" style="4" bestFit="1" customWidth="1"/>
    <col min="11787" max="11787" width="11.140625" style="4" customWidth="1"/>
    <col min="11788" max="11789" width="12.5703125" style="4" bestFit="1" customWidth="1"/>
    <col min="11790" max="11790" width="11.140625" style="4" customWidth="1"/>
    <col min="11791" max="11791" width="15.140625" style="4" bestFit="1" customWidth="1"/>
    <col min="11792" max="11792" width="2.28515625" style="4" customWidth="1"/>
    <col min="11793" max="12032" width="8.85546875" style="4"/>
    <col min="12033" max="12033" width="36.5703125" style="4" bestFit="1" customWidth="1"/>
    <col min="12034" max="12034" width="15.140625" style="4" bestFit="1" customWidth="1"/>
    <col min="12035" max="12035" width="13.140625" style="4" bestFit="1" customWidth="1"/>
    <col min="12036" max="12036" width="12.5703125" style="4" bestFit="1" customWidth="1"/>
    <col min="12037" max="12037" width="21" style="4" bestFit="1" customWidth="1"/>
    <col min="12038" max="12038" width="11.140625" style="4" customWidth="1"/>
    <col min="12039" max="12039" width="14.5703125" style="4" bestFit="1" customWidth="1"/>
    <col min="12040" max="12040" width="2.28515625" style="4" customWidth="1"/>
    <col min="12041" max="12041" width="11.7109375" style="4" bestFit="1" customWidth="1"/>
    <col min="12042" max="12042" width="12.5703125" style="4" bestFit="1" customWidth="1"/>
    <col min="12043" max="12043" width="11.140625" style="4" customWidth="1"/>
    <col min="12044" max="12045" width="12.5703125" style="4" bestFit="1" customWidth="1"/>
    <col min="12046" max="12046" width="11.140625" style="4" customWidth="1"/>
    <col min="12047" max="12047" width="15.140625" style="4" bestFit="1" customWidth="1"/>
    <col min="12048" max="12048" width="2.28515625" style="4" customWidth="1"/>
    <col min="12049" max="12288" width="8.85546875" style="4"/>
    <col min="12289" max="12289" width="36.5703125" style="4" bestFit="1" customWidth="1"/>
    <col min="12290" max="12290" width="15.140625" style="4" bestFit="1" customWidth="1"/>
    <col min="12291" max="12291" width="13.140625" style="4" bestFit="1" customWidth="1"/>
    <col min="12292" max="12292" width="12.5703125" style="4" bestFit="1" customWidth="1"/>
    <col min="12293" max="12293" width="21" style="4" bestFit="1" customWidth="1"/>
    <col min="12294" max="12294" width="11.140625" style="4" customWidth="1"/>
    <col min="12295" max="12295" width="14.5703125" style="4" bestFit="1" customWidth="1"/>
    <col min="12296" max="12296" width="2.28515625" style="4" customWidth="1"/>
    <col min="12297" max="12297" width="11.7109375" style="4" bestFit="1" customWidth="1"/>
    <col min="12298" max="12298" width="12.5703125" style="4" bestFit="1" customWidth="1"/>
    <col min="12299" max="12299" width="11.140625" style="4" customWidth="1"/>
    <col min="12300" max="12301" width="12.5703125" style="4" bestFit="1" customWidth="1"/>
    <col min="12302" max="12302" width="11.140625" style="4" customWidth="1"/>
    <col min="12303" max="12303" width="15.140625" style="4" bestFit="1" customWidth="1"/>
    <col min="12304" max="12304" width="2.28515625" style="4" customWidth="1"/>
    <col min="12305" max="12544" width="8.85546875" style="4"/>
    <col min="12545" max="12545" width="36.5703125" style="4" bestFit="1" customWidth="1"/>
    <col min="12546" max="12546" width="15.140625" style="4" bestFit="1" customWidth="1"/>
    <col min="12547" max="12547" width="13.140625" style="4" bestFit="1" customWidth="1"/>
    <col min="12548" max="12548" width="12.5703125" style="4" bestFit="1" customWidth="1"/>
    <col min="12549" max="12549" width="21" style="4" bestFit="1" customWidth="1"/>
    <col min="12550" max="12550" width="11.140625" style="4" customWidth="1"/>
    <col min="12551" max="12551" width="14.5703125" style="4" bestFit="1" customWidth="1"/>
    <col min="12552" max="12552" width="2.28515625" style="4" customWidth="1"/>
    <col min="12553" max="12553" width="11.7109375" style="4" bestFit="1" customWidth="1"/>
    <col min="12554" max="12554" width="12.5703125" style="4" bestFit="1" customWidth="1"/>
    <col min="12555" max="12555" width="11.140625" style="4" customWidth="1"/>
    <col min="12556" max="12557" width="12.5703125" style="4" bestFit="1" customWidth="1"/>
    <col min="12558" max="12558" width="11.140625" style="4" customWidth="1"/>
    <col min="12559" max="12559" width="15.140625" style="4" bestFit="1" customWidth="1"/>
    <col min="12560" max="12560" width="2.28515625" style="4" customWidth="1"/>
    <col min="12561" max="12800" width="8.85546875" style="4"/>
    <col min="12801" max="12801" width="36.5703125" style="4" bestFit="1" customWidth="1"/>
    <col min="12802" max="12802" width="15.140625" style="4" bestFit="1" customWidth="1"/>
    <col min="12803" max="12803" width="13.140625" style="4" bestFit="1" customWidth="1"/>
    <col min="12804" max="12804" width="12.5703125" style="4" bestFit="1" customWidth="1"/>
    <col min="12805" max="12805" width="21" style="4" bestFit="1" customWidth="1"/>
    <col min="12806" max="12806" width="11.140625" style="4" customWidth="1"/>
    <col min="12807" max="12807" width="14.5703125" style="4" bestFit="1" customWidth="1"/>
    <col min="12808" max="12808" width="2.28515625" style="4" customWidth="1"/>
    <col min="12809" max="12809" width="11.7109375" style="4" bestFit="1" customWidth="1"/>
    <col min="12810" max="12810" width="12.5703125" style="4" bestFit="1" customWidth="1"/>
    <col min="12811" max="12811" width="11.140625" style="4" customWidth="1"/>
    <col min="12812" max="12813" width="12.5703125" style="4" bestFit="1" customWidth="1"/>
    <col min="12814" max="12814" width="11.140625" style="4" customWidth="1"/>
    <col min="12815" max="12815" width="15.140625" style="4" bestFit="1" customWidth="1"/>
    <col min="12816" max="12816" width="2.28515625" style="4" customWidth="1"/>
    <col min="12817" max="13056" width="8.85546875" style="4"/>
    <col min="13057" max="13057" width="36.5703125" style="4" bestFit="1" customWidth="1"/>
    <col min="13058" max="13058" width="15.140625" style="4" bestFit="1" customWidth="1"/>
    <col min="13059" max="13059" width="13.140625" style="4" bestFit="1" customWidth="1"/>
    <col min="13060" max="13060" width="12.5703125" style="4" bestFit="1" customWidth="1"/>
    <col min="13061" max="13061" width="21" style="4" bestFit="1" customWidth="1"/>
    <col min="13062" max="13062" width="11.140625" style="4" customWidth="1"/>
    <col min="13063" max="13063" width="14.5703125" style="4" bestFit="1" customWidth="1"/>
    <col min="13064" max="13064" width="2.28515625" style="4" customWidth="1"/>
    <col min="13065" max="13065" width="11.7109375" style="4" bestFit="1" customWidth="1"/>
    <col min="13066" max="13066" width="12.5703125" style="4" bestFit="1" customWidth="1"/>
    <col min="13067" max="13067" width="11.140625" style="4" customWidth="1"/>
    <col min="13068" max="13069" width="12.5703125" style="4" bestFit="1" customWidth="1"/>
    <col min="13070" max="13070" width="11.140625" style="4" customWidth="1"/>
    <col min="13071" max="13071" width="15.140625" style="4" bestFit="1" customWidth="1"/>
    <col min="13072" max="13072" width="2.28515625" style="4" customWidth="1"/>
    <col min="13073" max="13312" width="8.85546875" style="4"/>
    <col min="13313" max="13313" width="36.5703125" style="4" bestFit="1" customWidth="1"/>
    <col min="13314" max="13314" width="15.140625" style="4" bestFit="1" customWidth="1"/>
    <col min="13315" max="13315" width="13.140625" style="4" bestFit="1" customWidth="1"/>
    <col min="13316" max="13316" width="12.5703125" style="4" bestFit="1" customWidth="1"/>
    <col min="13317" max="13317" width="21" style="4" bestFit="1" customWidth="1"/>
    <col min="13318" max="13318" width="11.140625" style="4" customWidth="1"/>
    <col min="13319" max="13319" width="14.5703125" style="4" bestFit="1" customWidth="1"/>
    <col min="13320" max="13320" width="2.28515625" style="4" customWidth="1"/>
    <col min="13321" max="13321" width="11.7109375" style="4" bestFit="1" customWidth="1"/>
    <col min="13322" max="13322" width="12.5703125" style="4" bestFit="1" customWidth="1"/>
    <col min="13323" max="13323" width="11.140625" style="4" customWidth="1"/>
    <col min="13324" max="13325" width="12.5703125" style="4" bestFit="1" customWidth="1"/>
    <col min="13326" max="13326" width="11.140625" style="4" customWidth="1"/>
    <col min="13327" max="13327" width="15.140625" style="4" bestFit="1" customWidth="1"/>
    <col min="13328" max="13328" width="2.28515625" style="4" customWidth="1"/>
    <col min="13329" max="13568" width="8.85546875" style="4"/>
    <col min="13569" max="13569" width="36.5703125" style="4" bestFit="1" customWidth="1"/>
    <col min="13570" max="13570" width="15.140625" style="4" bestFit="1" customWidth="1"/>
    <col min="13571" max="13571" width="13.140625" style="4" bestFit="1" customWidth="1"/>
    <col min="13572" max="13572" width="12.5703125" style="4" bestFit="1" customWidth="1"/>
    <col min="13573" max="13573" width="21" style="4" bestFit="1" customWidth="1"/>
    <col min="13574" max="13574" width="11.140625" style="4" customWidth="1"/>
    <col min="13575" max="13575" width="14.5703125" style="4" bestFit="1" customWidth="1"/>
    <col min="13576" max="13576" width="2.28515625" style="4" customWidth="1"/>
    <col min="13577" max="13577" width="11.7109375" style="4" bestFit="1" customWidth="1"/>
    <col min="13578" max="13578" width="12.5703125" style="4" bestFit="1" customWidth="1"/>
    <col min="13579" max="13579" width="11.140625" style="4" customWidth="1"/>
    <col min="13580" max="13581" width="12.5703125" style="4" bestFit="1" customWidth="1"/>
    <col min="13582" max="13582" width="11.140625" style="4" customWidth="1"/>
    <col min="13583" max="13583" width="15.140625" style="4" bestFit="1" customWidth="1"/>
    <col min="13584" max="13584" width="2.28515625" style="4" customWidth="1"/>
    <col min="13585" max="13824" width="8.85546875" style="4"/>
    <col min="13825" max="13825" width="36.5703125" style="4" bestFit="1" customWidth="1"/>
    <col min="13826" max="13826" width="15.140625" style="4" bestFit="1" customWidth="1"/>
    <col min="13827" max="13827" width="13.140625" style="4" bestFit="1" customWidth="1"/>
    <col min="13828" max="13828" width="12.5703125" style="4" bestFit="1" customWidth="1"/>
    <col min="13829" max="13829" width="21" style="4" bestFit="1" customWidth="1"/>
    <col min="13830" max="13830" width="11.140625" style="4" customWidth="1"/>
    <col min="13831" max="13831" width="14.5703125" style="4" bestFit="1" customWidth="1"/>
    <col min="13832" max="13832" width="2.28515625" style="4" customWidth="1"/>
    <col min="13833" max="13833" width="11.7109375" style="4" bestFit="1" customWidth="1"/>
    <col min="13834" max="13834" width="12.5703125" style="4" bestFit="1" customWidth="1"/>
    <col min="13835" max="13835" width="11.140625" style="4" customWidth="1"/>
    <col min="13836" max="13837" width="12.5703125" style="4" bestFit="1" customWidth="1"/>
    <col min="13838" max="13838" width="11.140625" style="4" customWidth="1"/>
    <col min="13839" max="13839" width="15.140625" style="4" bestFit="1" customWidth="1"/>
    <col min="13840" max="13840" width="2.28515625" style="4" customWidth="1"/>
    <col min="13841" max="14080" width="8.85546875" style="4"/>
    <col min="14081" max="14081" width="36.5703125" style="4" bestFit="1" customWidth="1"/>
    <col min="14082" max="14082" width="15.140625" style="4" bestFit="1" customWidth="1"/>
    <col min="14083" max="14083" width="13.140625" style="4" bestFit="1" customWidth="1"/>
    <col min="14084" max="14084" width="12.5703125" style="4" bestFit="1" customWidth="1"/>
    <col min="14085" max="14085" width="21" style="4" bestFit="1" customWidth="1"/>
    <col min="14086" max="14086" width="11.140625" style="4" customWidth="1"/>
    <col min="14087" max="14087" width="14.5703125" style="4" bestFit="1" customWidth="1"/>
    <col min="14088" max="14088" width="2.28515625" style="4" customWidth="1"/>
    <col min="14089" max="14089" width="11.7109375" style="4" bestFit="1" customWidth="1"/>
    <col min="14090" max="14090" width="12.5703125" style="4" bestFit="1" customWidth="1"/>
    <col min="14091" max="14091" width="11.140625" style="4" customWidth="1"/>
    <col min="14092" max="14093" width="12.5703125" style="4" bestFit="1" customWidth="1"/>
    <col min="14094" max="14094" width="11.140625" style="4" customWidth="1"/>
    <col min="14095" max="14095" width="15.140625" style="4" bestFit="1" customWidth="1"/>
    <col min="14096" max="14096" width="2.28515625" style="4" customWidth="1"/>
    <col min="14097" max="14336" width="8.85546875" style="4"/>
    <col min="14337" max="14337" width="36.5703125" style="4" bestFit="1" customWidth="1"/>
    <col min="14338" max="14338" width="15.140625" style="4" bestFit="1" customWidth="1"/>
    <col min="14339" max="14339" width="13.140625" style="4" bestFit="1" customWidth="1"/>
    <col min="14340" max="14340" width="12.5703125" style="4" bestFit="1" customWidth="1"/>
    <col min="14341" max="14341" width="21" style="4" bestFit="1" customWidth="1"/>
    <col min="14342" max="14342" width="11.140625" style="4" customWidth="1"/>
    <col min="14343" max="14343" width="14.5703125" style="4" bestFit="1" customWidth="1"/>
    <col min="14344" max="14344" width="2.28515625" style="4" customWidth="1"/>
    <col min="14345" max="14345" width="11.7109375" style="4" bestFit="1" customWidth="1"/>
    <col min="14346" max="14346" width="12.5703125" style="4" bestFit="1" customWidth="1"/>
    <col min="14347" max="14347" width="11.140625" style="4" customWidth="1"/>
    <col min="14348" max="14349" width="12.5703125" style="4" bestFit="1" customWidth="1"/>
    <col min="14350" max="14350" width="11.140625" style="4" customWidth="1"/>
    <col min="14351" max="14351" width="15.140625" style="4" bestFit="1" customWidth="1"/>
    <col min="14352" max="14352" width="2.28515625" style="4" customWidth="1"/>
    <col min="14353" max="14592" width="8.85546875" style="4"/>
    <col min="14593" max="14593" width="36.5703125" style="4" bestFit="1" customWidth="1"/>
    <col min="14594" max="14594" width="15.140625" style="4" bestFit="1" customWidth="1"/>
    <col min="14595" max="14595" width="13.140625" style="4" bestFit="1" customWidth="1"/>
    <col min="14596" max="14596" width="12.5703125" style="4" bestFit="1" customWidth="1"/>
    <col min="14597" max="14597" width="21" style="4" bestFit="1" customWidth="1"/>
    <col min="14598" max="14598" width="11.140625" style="4" customWidth="1"/>
    <col min="14599" max="14599" width="14.5703125" style="4" bestFit="1" customWidth="1"/>
    <col min="14600" max="14600" width="2.28515625" style="4" customWidth="1"/>
    <col min="14601" max="14601" width="11.7109375" style="4" bestFit="1" customWidth="1"/>
    <col min="14602" max="14602" width="12.5703125" style="4" bestFit="1" customWidth="1"/>
    <col min="14603" max="14603" width="11.140625" style="4" customWidth="1"/>
    <col min="14604" max="14605" width="12.5703125" style="4" bestFit="1" customWidth="1"/>
    <col min="14606" max="14606" width="11.140625" style="4" customWidth="1"/>
    <col min="14607" max="14607" width="15.140625" style="4" bestFit="1" customWidth="1"/>
    <col min="14608" max="14608" width="2.28515625" style="4" customWidth="1"/>
    <col min="14609" max="14848" width="8.85546875" style="4"/>
    <col min="14849" max="14849" width="36.5703125" style="4" bestFit="1" customWidth="1"/>
    <col min="14850" max="14850" width="15.140625" style="4" bestFit="1" customWidth="1"/>
    <col min="14851" max="14851" width="13.140625" style="4" bestFit="1" customWidth="1"/>
    <col min="14852" max="14852" width="12.5703125" style="4" bestFit="1" customWidth="1"/>
    <col min="14853" max="14853" width="21" style="4" bestFit="1" customWidth="1"/>
    <col min="14854" max="14854" width="11.140625" style="4" customWidth="1"/>
    <col min="14855" max="14855" width="14.5703125" style="4" bestFit="1" customWidth="1"/>
    <col min="14856" max="14856" width="2.28515625" style="4" customWidth="1"/>
    <col min="14857" max="14857" width="11.7109375" style="4" bestFit="1" customWidth="1"/>
    <col min="14858" max="14858" width="12.5703125" style="4" bestFit="1" customWidth="1"/>
    <col min="14859" max="14859" width="11.140625" style="4" customWidth="1"/>
    <col min="14860" max="14861" width="12.5703125" style="4" bestFit="1" customWidth="1"/>
    <col min="14862" max="14862" width="11.140625" style="4" customWidth="1"/>
    <col min="14863" max="14863" width="15.140625" style="4" bestFit="1" customWidth="1"/>
    <col min="14864" max="14864" width="2.28515625" style="4" customWidth="1"/>
    <col min="14865" max="15104" width="8.85546875" style="4"/>
    <col min="15105" max="15105" width="36.5703125" style="4" bestFit="1" customWidth="1"/>
    <col min="15106" max="15106" width="15.140625" style="4" bestFit="1" customWidth="1"/>
    <col min="15107" max="15107" width="13.140625" style="4" bestFit="1" customWidth="1"/>
    <col min="15108" max="15108" width="12.5703125" style="4" bestFit="1" customWidth="1"/>
    <col min="15109" max="15109" width="21" style="4" bestFit="1" customWidth="1"/>
    <col min="15110" max="15110" width="11.140625" style="4" customWidth="1"/>
    <col min="15111" max="15111" width="14.5703125" style="4" bestFit="1" customWidth="1"/>
    <col min="15112" max="15112" width="2.28515625" style="4" customWidth="1"/>
    <col min="15113" max="15113" width="11.7109375" style="4" bestFit="1" customWidth="1"/>
    <col min="15114" max="15114" width="12.5703125" style="4" bestFit="1" customWidth="1"/>
    <col min="15115" max="15115" width="11.140625" style="4" customWidth="1"/>
    <col min="15116" max="15117" width="12.5703125" style="4" bestFit="1" customWidth="1"/>
    <col min="15118" max="15118" width="11.140625" style="4" customWidth="1"/>
    <col min="15119" max="15119" width="15.140625" style="4" bestFit="1" customWidth="1"/>
    <col min="15120" max="15120" width="2.28515625" style="4" customWidth="1"/>
    <col min="15121" max="15360" width="8.85546875" style="4"/>
    <col min="15361" max="15361" width="36.5703125" style="4" bestFit="1" customWidth="1"/>
    <col min="15362" max="15362" width="15.140625" style="4" bestFit="1" customWidth="1"/>
    <col min="15363" max="15363" width="13.140625" style="4" bestFit="1" customWidth="1"/>
    <col min="15364" max="15364" width="12.5703125" style="4" bestFit="1" customWidth="1"/>
    <col min="15365" max="15365" width="21" style="4" bestFit="1" customWidth="1"/>
    <col min="15366" max="15366" width="11.140625" style="4" customWidth="1"/>
    <col min="15367" max="15367" width="14.5703125" style="4" bestFit="1" customWidth="1"/>
    <col min="15368" max="15368" width="2.28515625" style="4" customWidth="1"/>
    <col min="15369" max="15369" width="11.7109375" style="4" bestFit="1" customWidth="1"/>
    <col min="15370" max="15370" width="12.5703125" style="4" bestFit="1" customWidth="1"/>
    <col min="15371" max="15371" width="11.140625" style="4" customWidth="1"/>
    <col min="15372" max="15373" width="12.5703125" style="4" bestFit="1" customWidth="1"/>
    <col min="15374" max="15374" width="11.140625" style="4" customWidth="1"/>
    <col min="15375" max="15375" width="15.140625" style="4" bestFit="1" customWidth="1"/>
    <col min="15376" max="15376" width="2.28515625" style="4" customWidth="1"/>
    <col min="15377" max="15616" width="8.85546875" style="4"/>
    <col min="15617" max="15617" width="36.5703125" style="4" bestFit="1" customWidth="1"/>
    <col min="15618" max="15618" width="15.140625" style="4" bestFit="1" customWidth="1"/>
    <col min="15619" max="15619" width="13.140625" style="4" bestFit="1" customWidth="1"/>
    <col min="15620" max="15620" width="12.5703125" style="4" bestFit="1" customWidth="1"/>
    <col min="15621" max="15621" width="21" style="4" bestFit="1" customWidth="1"/>
    <col min="15622" max="15622" width="11.140625" style="4" customWidth="1"/>
    <col min="15623" max="15623" width="14.5703125" style="4" bestFit="1" customWidth="1"/>
    <col min="15624" max="15624" width="2.28515625" style="4" customWidth="1"/>
    <col min="15625" max="15625" width="11.7109375" style="4" bestFit="1" customWidth="1"/>
    <col min="15626" max="15626" width="12.5703125" style="4" bestFit="1" customWidth="1"/>
    <col min="15627" max="15627" width="11.140625" style="4" customWidth="1"/>
    <col min="15628" max="15629" width="12.5703125" style="4" bestFit="1" customWidth="1"/>
    <col min="15630" max="15630" width="11.140625" style="4" customWidth="1"/>
    <col min="15631" max="15631" width="15.140625" style="4" bestFit="1" customWidth="1"/>
    <col min="15632" max="15632" width="2.28515625" style="4" customWidth="1"/>
    <col min="15633" max="15872" width="8.85546875" style="4"/>
    <col min="15873" max="15873" width="36.5703125" style="4" bestFit="1" customWidth="1"/>
    <col min="15874" max="15874" width="15.140625" style="4" bestFit="1" customWidth="1"/>
    <col min="15875" max="15875" width="13.140625" style="4" bestFit="1" customWidth="1"/>
    <col min="15876" max="15876" width="12.5703125" style="4" bestFit="1" customWidth="1"/>
    <col min="15877" max="15877" width="21" style="4" bestFit="1" customWidth="1"/>
    <col min="15878" max="15878" width="11.140625" style="4" customWidth="1"/>
    <col min="15879" max="15879" width="14.5703125" style="4" bestFit="1" customWidth="1"/>
    <col min="15880" max="15880" width="2.28515625" style="4" customWidth="1"/>
    <col min="15881" max="15881" width="11.7109375" style="4" bestFit="1" customWidth="1"/>
    <col min="15882" max="15882" width="12.5703125" style="4" bestFit="1" customWidth="1"/>
    <col min="15883" max="15883" width="11.140625" style="4" customWidth="1"/>
    <col min="15884" max="15885" width="12.5703125" style="4" bestFit="1" customWidth="1"/>
    <col min="15886" max="15886" width="11.140625" style="4" customWidth="1"/>
    <col min="15887" max="15887" width="15.140625" style="4" bestFit="1" customWidth="1"/>
    <col min="15888" max="15888" width="2.28515625" style="4" customWidth="1"/>
    <col min="15889" max="16128" width="8.85546875" style="4"/>
    <col min="16129" max="16129" width="36.5703125" style="4" bestFit="1" customWidth="1"/>
    <col min="16130" max="16130" width="15.140625" style="4" bestFit="1" customWidth="1"/>
    <col min="16131" max="16131" width="13.140625" style="4" bestFit="1" customWidth="1"/>
    <col min="16132" max="16132" width="12.5703125" style="4" bestFit="1" customWidth="1"/>
    <col min="16133" max="16133" width="21" style="4" bestFit="1" customWidth="1"/>
    <col min="16134" max="16134" width="11.140625" style="4" customWidth="1"/>
    <col min="16135" max="16135" width="14.5703125" style="4" bestFit="1" customWidth="1"/>
    <col min="16136" max="16136" width="2.28515625" style="4" customWidth="1"/>
    <col min="16137" max="16137" width="11.7109375" style="4" bestFit="1" customWidth="1"/>
    <col min="16138" max="16138" width="12.5703125" style="4" bestFit="1" customWidth="1"/>
    <col min="16139" max="16139" width="11.140625" style="4" customWidth="1"/>
    <col min="16140" max="16141" width="12.5703125" style="4" bestFit="1" customWidth="1"/>
    <col min="16142" max="16142" width="11.140625" style="4" customWidth="1"/>
    <col min="16143" max="16143" width="15.140625" style="4" bestFit="1" customWidth="1"/>
    <col min="16144" max="16144" width="2.28515625" style="4" customWidth="1"/>
    <col min="16145" max="16384" width="8.85546875" style="4"/>
  </cols>
  <sheetData>
    <row r="1" spans="1:2" x14ac:dyDescent="0.2">
      <c r="A1" s="3" t="s">
        <v>44</v>
      </c>
    </row>
    <row r="2" spans="1:2" ht="13.5" thickBot="1" x14ac:dyDescent="0.25">
      <c r="A2" s="3"/>
    </row>
    <row r="3" spans="1:2" ht="13.5" thickTop="1" x14ac:dyDescent="0.2">
      <c r="A3" s="5" t="s">
        <v>4</v>
      </c>
      <c r="B3" s="6"/>
    </row>
    <row r="4" spans="1:2" x14ac:dyDescent="0.2">
      <c r="A4" s="7" t="s">
        <v>5</v>
      </c>
      <c r="B4" s="8"/>
    </row>
    <row r="5" spans="1:2" x14ac:dyDescent="0.2">
      <c r="A5" s="9" t="s">
        <v>6</v>
      </c>
      <c r="B5" s="78">
        <v>1250000</v>
      </c>
    </row>
    <row r="6" spans="1:2" x14ac:dyDescent="0.2">
      <c r="A6" s="9" t="s">
        <v>7</v>
      </c>
      <c r="B6" s="78">
        <v>500000</v>
      </c>
    </row>
    <row r="7" spans="1:2" x14ac:dyDescent="0.2">
      <c r="A7" s="10" t="s">
        <v>8</v>
      </c>
      <c r="B7" s="77">
        <v>50000</v>
      </c>
    </row>
    <row r="8" spans="1:2" x14ac:dyDescent="0.2">
      <c r="A8" s="10" t="s">
        <v>9</v>
      </c>
      <c r="B8" s="77">
        <v>250000</v>
      </c>
    </row>
    <row r="9" spans="1:2" x14ac:dyDescent="0.2">
      <c r="A9" s="10" t="s">
        <v>10</v>
      </c>
      <c r="B9" s="77">
        <v>0</v>
      </c>
    </row>
    <row r="10" spans="1:2" x14ac:dyDescent="0.2">
      <c r="A10" s="10" t="s">
        <v>11</v>
      </c>
      <c r="B10" s="77">
        <v>0</v>
      </c>
    </row>
    <row r="11" spans="1:2" x14ac:dyDescent="0.2">
      <c r="A11" s="11" t="s">
        <v>12</v>
      </c>
      <c r="B11" s="12"/>
    </row>
    <row r="12" spans="1:2" x14ac:dyDescent="0.2">
      <c r="A12" s="10" t="s">
        <v>13</v>
      </c>
      <c r="B12" s="13" t="s">
        <v>43</v>
      </c>
    </row>
    <row r="13" spans="1:2" x14ac:dyDescent="0.2">
      <c r="A13" s="10" t="s">
        <v>14</v>
      </c>
      <c r="B13" s="14">
        <v>1000000</v>
      </c>
    </row>
    <row r="14" spans="1:2" x14ac:dyDescent="0.2">
      <c r="A14" s="11" t="s">
        <v>15</v>
      </c>
      <c r="B14" s="15"/>
    </row>
    <row r="15" spans="1:2" x14ac:dyDescent="0.2">
      <c r="A15" s="10" t="s">
        <v>16</v>
      </c>
      <c r="B15" s="13" t="s">
        <v>43</v>
      </c>
    </row>
    <row r="16" spans="1:2" x14ac:dyDescent="0.2">
      <c r="A16" s="10" t="s">
        <v>17</v>
      </c>
      <c r="B16" s="16">
        <v>0.2</v>
      </c>
    </row>
    <row r="17" spans="1:16" x14ac:dyDescent="0.2">
      <c r="A17" s="11" t="s">
        <v>18</v>
      </c>
      <c r="B17" s="17">
        <v>0</v>
      </c>
    </row>
    <row r="18" spans="1:16" x14ac:dyDescent="0.2">
      <c r="A18" s="11" t="s">
        <v>19</v>
      </c>
      <c r="B18" s="14">
        <v>2500000</v>
      </c>
    </row>
    <row r="19" spans="1:16" x14ac:dyDescent="0.2">
      <c r="A19" s="11" t="s">
        <v>20</v>
      </c>
      <c r="B19" s="18">
        <v>0.25</v>
      </c>
      <c r="D19" s="4" t="s">
        <v>102</v>
      </c>
    </row>
    <row r="20" spans="1:16" x14ac:dyDescent="0.2">
      <c r="A20" s="19" t="s">
        <v>21</v>
      </c>
      <c r="B20" s="160">
        <f>B23-B18</f>
        <v>7500000</v>
      </c>
      <c r="D20" s="163">
        <f ca="1">B21*SUM(B5:B10)</f>
        <v>4500000</v>
      </c>
    </row>
    <row r="21" spans="1:16" x14ac:dyDescent="0.2">
      <c r="A21" s="19" t="s">
        <v>22</v>
      </c>
      <c r="B21" s="20">
        <f ca="1">B20/SUM(B5:B10,I46,E43)</f>
        <v>2.1951219512195124</v>
      </c>
      <c r="D21" s="163">
        <f ca="1">B21*I46</f>
        <v>2000000.0000000002</v>
      </c>
    </row>
    <row r="22" spans="1:16" x14ac:dyDescent="0.2">
      <c r="A22" s="21" t="s">
        <v>23</v>
      </c>
      <c r="B22" s="20">
        <f ca="1">B18/L40</f>
        <v>2.1951219512195124</v>
      </c>
      <c r="D22" s="163">
        <f ca="1">B21*J43</f>
        <v>1000000</v>
      </c>
    </row>
    <row r="23" spans="1:16" ht="13.5" thickBot="1" x14ac:dyDescent="0.25">
      <c r="A23" s="22" t="s">
        <v>2</v>
      </c>
      <c r="B23" s="23">
        <f>B18/B19</f>
        <v>10000000</v>
      </c>
      <c r="D23" s="163">
        <f ca="1">SUM(D20:D22)</f>
        <v>7500000</v>
      </c>
    </row>
    <row r="24" spans="1:16" ht="13.5" thickTop="1" x14ac:dyDescent="0.2">
      <c r="A24" s="3"/>
      <c r="D24" s="163">
        <f ca="1">B22*L40</f>
        <v>2500000</v>
      </c>
    </row>
    <row r="25" spans="1:16" ht="13.5" thickBot="1" x14ac:dyDescent="0.25">
      <c r="A25" s="3"/>
      <c r="D25" s="163">
        <f ca="1">SUM(D23:D24)</f>
        <v>10000000</v>
      </c>
    </row>
    <row r="26" spans="1:16" ht="13.5" thickTop="1" x14ac:dyDescent="0.2">
      <c r="A26" s="24" t="s">
        <v>24</v>
      </c>
      <c r="B26" s="25"/>
      <c r="C26" s="26"/>
      <c r="D26" s="26"/>
      <c r="E26" s="26"/>
      <c r="F26" s="26"/>
      <c r="G26" s="27"/>
      <c r="H26" s="26"/>
      <c r="I26" s="26"/>
      <c r="J26" s="26"/>
      <c r="K26" s="26"/>
      <c r="L26" s="26"/>
      <c r="M26" s="26"/>
      <c r="N26" s="26"/>
      <c r="O26" s="28"/>
      <c r="P26" s="29"/>
    </row>
    <row r="27" spans="1:16" x14ac:dyDescent="0.2">
      <c r="A27" s="30"/>
      <c r="B27" s="31"/>
      <c r="C27" s="199" t="s">
        <v>25</v>
      </c>
      <c r="D27" s="199"/>
      <c r="E27" s="199"/>
      <c r="F27" s="199"/>
      <c r="G27" s="200"/>
      <c r="H27" s="32"/>
      <c r="I27" s="201" t="s">
        <v>26</v>
      </c>
      <c r="J27" s="199"/>
      <c r="K27" s="199"/>
      <c r="L27" s="199"/>
      <c r="M27" s="199"/>
      <c r="N27" s="199"/>
      <c r="O27" s="200"/>
      <c r="P27" s="33"/>
    </row>
    <row r="28" spans="1:16" x14ac:dyDescent="0.2">
      <c r="A28" s="30"/>
      <c r="B28" s="31"/>
      <c r="C28" s="202"/>
      <c r="D28" s="202"/>
      <c r="E28" s="202"/>
      <c r="F28" s="202"/>
      <c r="G28" s="203"/>
      <c r="H28" s="32"/>
      <c r="I28" s="204" t="str">
        <f xml:space="preserve"> ROUND(B19*100,1) &amp; "%" &amp; " for " &amp;"$" &amp; B18</f>
        <v>25% for $2500000</v>
      </c>
      <c r="J28" s="205"/>
      <c r="K28" s="205"/>
      <c r="L28" s="205"/>
      <c r="M28" s="205"/>
      <c r="N28" s="205"/>
      <c r="O28" s="206"/>
      <c r="P28" s="33"/>
    </row>
    <row r="29" spans="1:16" x14ac:dyDescent="0.2">
      <c r="A29" s="30"/>
      <c r="B29" s="31"/>
      <c r="C29" s="34" t="s">
        <v>27</v>
      </c>
      <c r="D29" s="34" t="s">
        <v>28</v>
      </c>
      <c r="E29" s="34" t="s">
        <v>3</v>
      </c>
      <c r="F29" s="34" t="s">
        <v>0</v>
      </c>
      <c r="G29" s="35" t="s">
        <v>29</v>
      </c>
      <c r="H29" s="32"/>
      <c r="I29" s="36" t="s">
        <v>27</v>
      </c>
      <c r="J29" s="34" t="s">
        <v>30</v>
      </c>
      <c r="K29" s="34" t="s">
        <v>31</v>
      </c>
      <c r="L29" s="34" t="s">
        <v>32</v>
      </c>
      <c r="M29" s="34" t="s">
        <v>3</v>
      </c>
      <c r="N29" s="34" t="s">
        <v>0</v>
      </c>
      <c r="O29" s="35" t="s">
        <v>29</v>
      </c>
      <c r="P29" s="33"/>
    </row>
    <row r="30" spans="1:16" x14ac:dyDescent="0.2">
      <c r="A30" s="37"/>
      <c r="B30" s="38"/>
      <c r="C30" s="39" t="s">
        <v>33</v>
      </c>
      <c r="D30" s="39" t="s">
        <v>33</v>
      </c>
      <c r="E30" s="39" t="s">
        <v>33</v>
      </c>
      <c r="F30" s="39" t="s">
        <v>34</v>
      </c>
      <c r="G30" s="40" t="s">
        <v>35</v>
      </c>
      <c r="H30" s="41"/>
      <c r="I30" s="42" t="s">
        <v>33</v>
      </c>
      <c r="J30" s="39" t="s">
        <v>28</v>
      </c>
      <c r="K30" s="39" t="s">
        <v>28</v>
      </c>
      <c r="L30" s="39" t="s">
        <v>33</v>
      </c>
      <c r="M30" s="39" t="s">
        <v>33</v>
      </c>
      <c r="N30" s="39" t="s">
        <v>34</v>
      </c>
      <c r="O30" s="40" t="s">
        <v>35</v>
      </c>
      <c r="P30" s="43"/>
    </row>
    <row r="31" spans="1:16" x14ac:dyDescent="0.2">
      <c r="A31" s="44" t="s">
        <v>36</v>
      </c>
      <c r="B31" s="45"/>
      <c r="C31" s="46"/>
      <c r="D31" s="46"/>
      <c r="E31" s="46"/>
      <c r="F31" s="46"/>
      <c r="G31" s="47"/>
      <c r="H31" s="48"/>
      <c r="I31" s="46"/>
      <c r="J31" s="46"/>
      <c r="K31" s="46"/>
      <c r="L31" s="46"/>
      <c r="M31" s="46"/>
      <c r="N31" s="46"/>
      <c r="O31" s="47"/>
      <c r="P31" s="49"/>
    </row>
    <row r="32" spans="1:16" x14ac:dyDescent="0.2">
      <c r="A32" s="10" t="s">
        <v>6</v>
      </c>
      <c r="B32" s="50"/>
      <c r="C32" s="51">
        <v>0</v>
      </c>
      <c r="D32" s="52">
        <f>B5</f>
        <v>1250000</v>
      </c>
      <c r="E32" s="52">
        <f>SUM(C32:D32)</f>
        <v>1250000</v>
      </c>
      <c r="F32" s="53">
        <f ca="1">$E32/$E$49</f>
        <v>0.49889135254988914</v>
      </c>
      <c r="G32" s="54">
        <f ca="1">$F32*$B$20</f>
        <v>3741685.1441241684</v>
      </c>
      <c r="H32" s="55"/>
      <c r="I32" s="52">
        <f>C32</f>
        <v>0</v>
      </c>
      <c r="J32" s="52">
        <f>D32</f>
        <v>1250000</v>
      </c>
      <c r="K32" s="51">
        <v>0</v>
      </c>
      <c r="L32" s="51">
        <f>B17</f>
        <v>0</v>
      </c>
      <c r="M32" s="52">
        <f>SUM(I32:L32)</f>
        <v>1250000</v>
      </c>
      <c r="N32" s="53">
        <f ca="1">M32/$M$49</f>
        <v>0.27439024390243899</v>
      </c>
      <c r="O32" s="54">
        <f ca="1">N32*$B$23</f>
        <v>2743902.4390243897</v>
      </c>
      <c r="P32" s="56"/>
    </row>
    <row r="33" spans="1:16" x14ac:dyDescent="0.2">
      <c r="A33" s="57"/>
      <c r="B33" s="47"/>
      <c r="C33" s="51"/>
      <c r="D33" s="52"/>
      <c r="E33" s="52"/>
      <c r="F33" s="53"/>
      <c r="G33" s="58"/>
      <c r="H33" s="55"/>
      <c r="I33" s="52"/>
      <c r="J33" s="52"/>
      <c r="K33" s="51"/>
      <c r="L33" s="51"/>
      <c r="M33" s="52"/>
      <c r="N33" s="53"/>
      <c r="O33" s="54"/>
      <c r="P33" s="56"/>
    </row>
    <row r="34" spans="1:16" x14ac:dyDescent="0.2">
      <c r="A34" s="59" t="s">
        <v>37</v>
      </c>
      <c r="B34" s="60"/>
      <c r="C34" s="51"/>
      <c r="D34" s="52"/>
      <c r="E34" s="52"/>
      <c r="F34" s="53"/>
      <c r="G34" s="58"/>
      <c r="H34" s="55"/>
      <c r="I34" s="52"/>
      <c r="J34" s="52"/>
      <c r="K34" s="51"/>
      <c r="L34" s="51"/>
      <c r="M34" s="52"/>
      <c r="N34" s="53"/>
      <c r="O34" s="54"/>
      <c r="P34" s="56"/>
    </row>
    <row r="35" spans="1:16" x14ac:dyDescent="0.2">
      <c r="A35" s="10" t="s">
        <v>7</v>
      </c>
      <c r="B35" s="50"/>
      <c r="C35" s="51">
        <v>0</v>
      </c>
      <c r="D35" s="52">
        <f>B6</f>
        <v>500000</v>
      </c>
      <c r="E35" s="52">
        <f>SUM(C35:D35)</f>
        <v>500000</v>
      </c>
      <c r="F35" s="53">
        <f ca="1">$E35/$E$49</f>
        <v>0.19955654101995565</v>
      </c>
      <c r="G35" s="54">
        <f ca="1">$F35*$B$20</f>
        <v>1496674.0576496674</v>
      </c>
      <c r="H35" s="55"/>
      <c r="I35" s="52">
        <f t="shared" ref="I35:J37" si="0">C35</f>
        <v>0</v>
      </c>
      <c r="J35" s="52">
        <f t="shared" si="0"/>
        <v>500000</v>
      </c>
      <c r="K35" s="51">
        <v>0</v>
      </c>
      <c r="L35" s="51">
        <v>0</v>
      </c>
      <c r="M35" s="52">
        <f>SUM(I35:L35)</f>
        <v>500000</v>
      </c>
      <c r="N35" s="53">
        <f ca="1">M35/$M$49</f>
        <v>0.1097560975609756</v>
      </c>
      <c r="O35" s="54">
        <f ca="1">N35*$B$23</f>
        <v>1097560.9756097561</v>
      </c>
      <c r="P35" s="56"/>
    </row>
    <row r="36" spans="1:16" x14ac:dyDescent="0.2">
      <c r="A36" s="10" t="s">
        <v>8</v>
      </c>
      <c r="B36" s="50"/>
      <c r="C36" s="51">
        <v>0</v>
      </c>
      <c r="D36" s="52">
        <f>B7</f>
        <v>50000</v>
      </c>
      <c r="E36" s="52">
        <f>SUM(C36:D36)</f>
        <v>50000</v>
      </c>
      <c r="F36" s="53">
        <f ca="1">$E36/$E$49</f>
        <v>1.9955654101995565E-2</v>
      </c>
      <c r="G36" s="54">
        <f ca="1">$F36*$B$20</f>
        <v>149667.40576496674</v>
      </c>
      <c r="H36" s="55"/>
      <c r="I36" s="52">
        <f t="shared" si="0"/>
        <v>0</v>
      </c>
      <c r="J36" s="52">
        <f t="shared" si="0"/>
        <v>50000</v>
      </c>
      <c r="K36" s="51">
        <v>0</v>
      </c>
      <c r="L36" s="51">
        <v>0</v>
      </c>
      <c r="M36" s="52">
        <f>SUM(I36:L36)</f>
        <v>50000</v>
      </c>
      <c r="N36" s="53">
        <f ca="1">M36/$M$49</f>
        <v>1.097560975609756E-2</v>
      </c>
      <c r="O36" s="54">
        <f ca="1">N36*$B$23</f>
        <v>109756.0975609756</v>
      </c>
      <c r="P36" s="56"/>
    </row>
    <row r="37" spans="1:16" x14ac:dyDescent="0.2">
      <c r="A37" s="10" t="s">
        <v>9</v>
      </c>
      <c r="B37" s="50"/>
      <c r="C37" s="51">
        <v>0</v>
      </c>
      <c r="D37" s="52">
        <f>B8</f>
        <v>250000</v>
      </c>
      <c r="E37" s="52">
        <f>SUM(C37:D37)</f>
        <v>250000</v>
      </c>
      <c r="F37" s="53">
        <f ca="1">$E37/$E$49</f>
        <v>9.9778270509977826E-2</v>
      </c>
      <c r="G37" s="54">
        <f ca="1">$F37*$B$20</f>
        <v>748337.02882483369</v>
      </c>
      <c r="H37" s="55"/>
      <c r="I37" s="52">
        <f t="shared" si="0"/>
        <v>0</v>
      </c>
      <c r="J37" s="52">
        <f t="shared" si="0"/>
        <v>250000</v>
      </c>
      <c r="K37" s="51">
        <v>0</v>
      </c>
      <c r="L37" s="51">
        <v>0</v>
      </c>
      <c r="M37" s="52">
        <f>SUM(I37:L37)</f>
        <v>250000</v>
      </c>
      <c r="N37" s="53">
        <f ca="1">M37/$M$49</f>
        <v>5.4878048780487798E-2</v>
      </c>
      <c r="O37" s="54">
        <f ca="1">N37*$B$23</f>
        <v>548780.48780487804</v>
      </c>
      <c r="P37" s="56"/>
    </row>
    <row r="38" spans="1:16" x14ac:dyDescent="0.2">
      <c r="A38" s="10"/>
      <c r="B38" s="50"/>
      <c r="C38" s="51"/>
      <c r="D38" s="52"/>
      <c r="E38" s="52"/>
      <c r="F38" s="53"/>
      <c r="G38" s="54"/>
      <c r="H38" s="55"/>
      <c r="I38" s="52"/>
      <c r="J38" s="52"/>
      <c r="K38" s="51"/>
      <c r="L38" s="51"/>
      <c r="M38" s="52"/>
      <c r="N38" s="53"/>
      <c r="O38" s="54"/>
      <c r="P38" s="56"/>
    </row>
    <row r="39" spans="1:16" x14ac:dyDescent="0.2">
      <c r="A39" s="59" t="s">
        <v>38</v>
      </c>
      <c r="B39" s="50"/>
      <c r="C39" s="51"/>
      <c r="D39" s="52"/>
      <c r="E39" s="52"/>
      <c r="F39" s="53"/>
      <c r="G39" s="54"/>
      <c r="H39" s="55"/>
      <c r="I39" s="52"/>
      <c r="J39" s="52"/>
      <c r="K39" s="51"/>
      <c r="L39" s="51"/>
      <c r="M39" s="52"/>
      <c r="N39" s="53"/>
      <c r="O39" s="54"/>
      <c r="P39" s="56"/>
    </row>
    <row r="40" spans="1:16" x14ac:dyDescent="0.2">
      <c r="A40" s="10" t="s">
        <v>10</v>
      </c>
      <c r="B40" s="50"/>
      <c r="C40" s="51">
        <v>0</v>
      </c>
      <c r="D40" s="52">
        <f>B9</f>
        <v>0</v>
      </c>
      <c r="E40" s="52">
        <f>SUM(C40:D40)</f>
        <v>0</v>
      </c>
      <c r="F40" s="53">
        <f ca="1">$E40/$E$49</f>
        <v>0</v>
      </c>
      <c r="G40" s="54">
        <f ca="1">$F40*$B$20</f>
        <v>0</v>
      </c>
      <c r="H40" s="55"/>
      <c r="I40" s="52">
        <f>C40</f>
        <v>0</v>
      </c>
      <c r="J40" s="52">
        <f>D40</f>
        <v>0</v>
      </c>
      <c r="K40" s="51">
        <v>0</v>
      </c>
      <c r="L40" s="52">
        <f ca="1">IF(OR(B15="Yes",B15="Y"),(B19/(1-B19-B16))*E49,(B19/(1-B19))*E49)</f>
        <v>1138888.8888888888</v>
      </c>
      <c r="M40" s="52">
        <f ca="1">SUM(I40:L40)</f>
        <v>1138888.8888888888</v>
      </c>
      <c r="N40" s="53">
        <f ca="1">M40/$M$49</f>
        <v>0.24999999999999994</v>
      </c>
      <c r="O40" s="54">
        <f ca="1">N40*$B$23</f>
        <v>2499999.9999999995</v>
      </c>
      <c r="P40" s="56"/>
    </row>
    <row r="41" spans="1:16" x14ac:dyDescent="0.2">
      <c r="A41" s="10"/>
      <c r="B41" s="50"/>
      <c r="C41" s="51"/>
      <c r="D41" s="52"/>
      <c r="E41" s="52"/>
      <c r="F41" s="53"/>
      <c r="G41" s="54"/>
      <c r="H41" s="55"/>
      <c r="I41" s="52"/>
      <c r="J41" s="52"/>
      <c r="K41" s="51"/>
      <c r="L41" s="52"/>
      <c r="M41" s="52"/>
      <c r="N41" s="53"/>
      <c r="O41" s="54"/>
      <c r="P41" s="56"/>
    </row>
    <row r="42" spans="1:16" x14ac:dyDescent="0.2">
      <c r="A42" s="59" t="s">
        <v>39</v>
      </c>
      <c r="B42" s="50"/>
      <c r="C42" s="51"/>
      <c r="D42" s="52"/>
      <c r="E42" s="52"/>
      <c r="F42" s="53"/>
      <c r="G42" s="54"/>
      <c r="H42" s="55"/>
      <c r="I42" s="52"/>
      <c r="J42" s="52"/>
      <c r="K42" s="51"/>
      <c r="L42" s="52"/>
      <c r="M42" s="52"/>
      <c r="N42" s="53"/>
      <c r="O42" s="54"/>
      <c r="P42" s="56"/>
    </row>
    <row r="43" spans="1:16" x14ac:dyDescent="0.2">
      <c r="A43" s="10" t="s">
        <v>12</v>
      </c>
      <c r="B43" s="50"/>
      <c r="C43" s="51">
        <v>0</v>
      </c>
      <c r="D43" s="52">
        <f ca="1">IF(OR(B12="Yes",B12="Y"),B13/B21,0)</f>
        <v>455555.5555555555</v>
      </c>
      <c r="E43" s="52">
        <f ca="1">SUM(C43:D43)</f>
        <v>455555.5555555555</v>
      </c>
      <c r="F43" s="53">
        <f ca="1">$E43/$E$49</f>
        <v>0.1818181818181818</v>
      </c>
      <c r="G43" s="54">
        <f ca="1">$F43*$B$20</f>
        <v>1363636.3636363635</v>
      </c>
      <c r="H43" s="55"/>
      <c r="I43" s="52">
        <f>C43</f>
        <v>0</v>
      </c>
      <c r="J43" s="52">
        <f ca="1">D43</f>
        <v>455555.5555555555</v>
      </c>
      <c r="K43" s="51">
        <v>0</v>
      </c>
      <c r="L43" s="51">
        <v>0</v>
      </c>
      <c r="M43" s="52">
        <f ca="1">SUM(I43:L43)</f>
        <v>455555.5555555555</v>
      </c>
      <c r="N43" s="53">
        <f ca="1">M43/$M$49</f>
        <v>9.9999999999999978E-2</v>
      </c>
      <c r="O43" s="54">
        <f ca="1">N43*$B$23</f>
        <v>999999.99999999977</v>
      </c>
      <c r="P43" s="56"/>
    </row>
    <row r="44" spans="1:16" x14ac:dyDescent="0.2">
      <c r="A44" s="57"/>
      <c r="B44" s="47"/>
      <c r="C44" s="51"/>
      <c r="D44" s="52"/>
      <c r="E44" s="52"/>
      <c r="F44" s="53"/>
      <c r="G44" s="54"/>
      <c r="H44" s="55"/>
      <c r="I44" s="52"/>
      <c r="J44" s="52"/>
      <c r="K44" s="51"/>
      <c r="L44" s="51"/>
      <c r="M44" s="52"/>
      <c r="N44" s="53"/>
      <c r="O44" s="54"/>
      <c r="P44" s="56"/>
    </row>
    <row r="45" spans="1:16" x14ac:dyDescent="0.2">
      <c r="A45" s="59" t="s">
        <v>40</v>
      </c>
      <c r="B45" s="47"/>
      <c r="C45" s="51"/>
      <c r="D45" s="52"/>
      <c r="E45" s="52"/>
      <c r="F45" s="53"/>
      <c r="G45" s="54"/>
      <c r="H45" s="55"/>
      <c r="I45" s="52"/>
      <c r="J45" s="52"/>
      <c r="K45" s="51"/>
      <c r="L45" s="51"/>
      <c r="M45" s="52"/>
      <c r="N45" s="53"/>
      <c r="O45" s="54"/>
      <c r="P45" s="56"/>
    </row>
    <row r="46" spans="1:16" x14ac:dyDescent="0.2">
      <c r="A46" s="10" t="s">
        <v>11</v>
      </c>
      <c r="B46" s="50"/>
      <c r="C46" s="51">
        <v>0</v>
      </c>
      <c r="D46" s="52">
        <f>B10</f>
        <v>0</v>
      </c>
      <c r="E46" s="52">
        <f>SUM(C46:D46)</f>
        <v>0</v>
      </c>
      <c r="F46" s="53">
        <f ca="1">$E46/$E$49</f>
        <v>0</v>
      </c>
      <c r="G46" s="54">
        <f ca="1">$F46*$B$20</f>
        <v>0</v>
      </c>
      <c r="H46" s="55"/>
      <c r="I46" s="52">
        <f ca="1">IF(OR(B15="Yes",B15="Y"),(B16/(1-B19-B16))*E49,0)</f>
        <v>911111.11111111112</v>
      </c>
      <c r="J46" s="52">
        <f>D46</f>
        <v>0</v>
      </c>
      <c r="K46" s="51">
        <v>0</v>
      </c>
      <c r="L46" s="51">
        <v>0</v>
      </c>
      <c r="M46" s="52">
        <f ca="1">SUM(I46:L46)</f>
        <v>911111.11111111112</v>
      </c>
      <c r="N46" s="53">
        <f ca="1">M46/$M$49</f>
        <v>0.19999999999999998</v>
      </c>
      <c r="O46" s="54">
        <f ca="1">N46*$B$23</f>
        <v>1999999.9999999998</v>
      </c>
      <c r="P46" s="56"/>
    </row>
    <row r="47" spans="1:16" x14ac:dyDescent="0.2">
      <c r="A47" s="59"/>
      <c r="B47" s="47"/>
      <c r="C47" s="61"/>
      <c r="D47" s="61"/>
      <c r="E47" s="61"/>
      <c r="F47" s="62"/>
      <c r="G47" s="63"/>
      <c r="H47" s="55"/>
      <c r="I47" s="61"/>
      <c r="J47" s="61"/>
      <c r="K47" s="61"/>
      <c r="L47" s="61"/>
      <c r="M47" s="64"/>
      <c r="N47" s="62"/>
      <c r="O47" s="63"/>
      <c r="P47" s="56"/>
    </row>
    <row r="48" spans="1:16" x14ac:dyDescent="0.2">
      <c r="A48" s="44" t="s">
        <v>41</v>
      </c>
      <c r="B48" s="65"/>
      <c r="C48" s="66"/>
      <c r="D48" s="66"/>
      <c r="E48" s="66"/>
      <c r="F48" s="67"/>
      <c r="G48" s="68"/>
      <c r="H48" s="55"/>
      <c r="I48" s="66"/>
      <c r="J48" s="66"/>
      <c r="K48" s="66"/>
      <c r="L48" s="66"/>
      <c r="M48" s="52"/>
      <c r="N48" s="67"/>
      <c r="O48" s="68"/>
      <c r="P48" s="56"/>
    </row>
    <row r="49" spans="1:16" x14ac:dyDescent="0.2">
      <c r="A49" s="10" t="s">
        <v>42</v>
      </c>
      <c r="B49" s="60"/>
      <c r="C49" s="52">
        <f>SUM(C31:C47)</f>
        <v>0</v>
      </c>
      <c r="D49" s="52">
        <f ca="1">SUM(D31:D47)</f>
        <v>2505555.5555555555</v>
      </c>
      <c r="E49" s="52">
        <f ca="1">SUM(E31:E47)</f>
        <v>2505555.5555555555</v>
      </c>
      <c r="F49" s="53">
        <f ca="1">SUM(F31:F47)</f>
        <v>0.99999999999999989</v>
      </c>
      <c r="G49" s="54">
        <f ca="1">SUM(G31:G47)</f>
        <v>7500000</v>
      </c>
      <c r="H49" s="55"/>
      <c r="I49" s="52">
        <f t="shared" ref="I49:O49" ca="1" si="1">SUM(I31:I47)</f>
        <v>911111.11111111112</v>
      </c>
      <c r="J49" s="52">
        <f t="shared" ca="1" si="1"/>
        <v>2505555.5555555555</v>
      </c>
      <c r="K49" s="52">
        <f t="shared" si="1"/>
        <v>0</v>
      </c>
      <c r="L49" s="52">
        <f t="shared" ca="1" si="1"/>
        <v>1138888.8888888888</v>
      </c>
      <c r="M49" s="52">
        <f ca="1">SUM(M31:M47)</f>
        <v>4555555.555555556</v>
      </c>
      <c r="N49" s="53">
        <f t="shared" ca="1" si="1"/>
        <v>0.99999999999999989</v>
      </c>
      <c r="O49" s="54">
        <f t="shared" ca="1" si="1"/>
        <v>10000000</v>
      </c>
      <c r="P49" s="56"/>
    </row>
    <row r="50" spans="1:16" ht="13.5" thickBot="1" x14ac:dyDescent="0.25">
      <c r="A50" s="69"/>
      <c r="B50" s="70"/>
      <c r="C50" s="71"/>
      <c r="D50" s="71"/>
      <c r="E50" s="71"/>
      <c r="F50" s="71"/>
      <c r="G50" s="72"/>
      <c r="H50" s="73"/>
      <c r="I50" s="71"/>
      <c r="J50" s="71"/>
      <c r="K50" s="71"/>
      <c r="L50" s="71"/>
      <c r="M50" s="71"/>
      <c r="N50" s="71"/>
      <c r="O50" s="72"/>
      <c r="P50" s="74"/>
    </row>
    <row r="51" spans="1:16" ht="13.5" thickTop="1" x14ac:dyDescent="0.2"/>
    <row r="52" spans="1:16" x14ac:dyDescent="0.2">
      <c r="E52" s="75"/>
    </row>
    <row r="54" spans="1:16" x14ac:dyDescent="0.2">
      <c r="E54" s="76"/>
    </row>
  </sheetData>
  <mergeCells count="4">
    <mergeCell ref="C27:G27"/>
    <mergeCell ref="I27:O27"/>
    <mergeCell ref="C28:G28"/>
    <mergeCell ref="I28:O28"/>
  </mergeCells>
  <pageMargins left="0.75" right="0.75" top="1" bottom="1" header="0.5" footer="0.5"/>
  <pageSetup scale="42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="80" zoomScaleNormal="80" workbookViewId="0">
      <selection activeCell="B23" sqref="B23"/>
    </sheetView>
  </sheetViews>
  <sheetFormatPr defaultColWidth="8.85546875" defaultRowHeight="12.75" x14ac:dyDescent="0.2"/>
  <cols>
    <col min="1" max="1" width="36.5703125" style="4" bestFit="1" customWidth="1"/>
    <col min="2" max="2" width="15.140625" style="4" bestFit="1" customWidth="1"/>
    <col min="3" max="3" width="13.140625" style="4" bestFit="1" customWidth="1"/>
    <col min="4" max="4" width="14.5703125" style="4" bestFit="1" customWidth="1"/>
    <col min="5" max="5" width="21" style="4" bestFit="1" customWidth="1"/>
    <col min="6" max="6" width="11.140625" style="4" customWidth="1"/>
    <col min="7" max="7" width="14.5703125" style="4" bestFit="1" customWidth="1"/>
    <col min="8" max="8" width="2.28515625" style="4" customWidth="1"/>
    <col min="9" max="9" width="11.7109375" style="4" bestFit="1" customWidth="1"/>
    <col min="10" max="10" width="12.5703125" style="4" bestFit="1" customWidth="1"/>
    <col min="11" max="11" width="11.140625" style="4" customWidth="1"/>
    <col min="12" max="13" width="12.5703125" style="4" bestFit="1" customWidth="1"/>
    <col min="14" max="14" width="11.140625" style="4" customWidth="1"/>
    <col min="15" max="15" width="15.140625" style="4" bestFit="1" customWidth="1"/>
    <col min="16" max="16" width="2.28515625" style="4" customWidth="1"/>
    <col min="17" max="256" width="8.85546875" style="4"/>
    <col min="257" max="257" width="36.5703125" style="4" bestFit="1" customWidth="1"/>
    <col min="258" max="258" width="15.140625" style="4" bestFit="1" customWidth="1"/>
    <col min="259" max="259" width="13.140625" style="4" bestFit="1" customWidth="1"/>
    <col min="260" max="260" width="12.5703125" style="4" bestFit="1" customWidth="1"/>
    <col min="261" max="261" width="21" style="4" bestFit="1" customWidth="1"/>
    <col min="262" max="262" width="11.140625" style="4" customWidth="1"/>
    <col min="263" max="263" width="14.5703125" style="4" bestFit="1" customWidth="1"/>
    <col min="264" max="264" width="2.28515625" style="4" customWidth="1"/>
    <col min="265" max="265" width="11.7109375" style="4" bestFit="1" customWidth="1"/>
    <col min="266" max="266" width="12.5703125" style="4" bestFit="1" customWidth="1"/>
    <col min="267" max="267" width="11.140625" style="4" customWidth="1"/>
    <col min="268" max="269" width="12.5703125" style="4" bestFit="1" customWidth="1"/>
    <col min="270" max="270" width="11.140625" style="4" customWidth="1"/>
    <col min="271" max="271" width="15.140625" style="4" bestFit="1" customWidth="1"/>
    <col min="272" max="272" width="2.28515625" style="4" customWidth="1"/>
    <col min="273" max="512" width="8.85546875" style="4"/>
    <col min="513" max="513" width="36.5703125" style="4" bestFit="1" customWidth="1"/>
    <col min="514" max="514" width="15.140625" style="4" bestFit="1" customWidth="1"/>
    <col min="515" max="515" width="13.140625" style="4" bestFit="1" customWidth="1"/>
    <col min="516" max="516" width="12.5703125" style="4" bestFit="1" customWidth="1"/>
    <col min="517" max="517" width="21" style="4" bestFit="1" customWidth="1"/>
    <col min="518" max="518" width="11.140625" style="4" customWidth="1"/>
    <col min="519" max="519" width="14.5703125" style="4" bestFit="1" customWidth="1"/>
    <col min="520" max="520" width="2.28515625" style="4" customWidth="1"/>
    <col min="521" max="521" width="11.7109375" style="4" bestFit="1" customWidth="1"/>
    <col min="522" max="522" width="12.5703125" style="4" bestFit="1" customWidth="1"/>
    <col min="523" max="523" width="11.140625" style="4" customWidth="1"/>
    <col min="524" max="525" width="12.5703125" style="4" bestFit="1" customWidth="1"/>
    <col min="526" max="526" width="11.140625" style="4" customWidth="1"/>
    <col min="527" max="527" width="15.140625" style="4" bestFit="1" customWidth="1"/>
    <col min="528" max="528" width="2.28515625" style="4" customWidth="1"/>
    <col min="529" max="768" width="8.85546875" style="4"/>
    <col min="769" max="769" width="36.5703125" style="4" bestFit="1" customWidth="1"/>
    <col min="770" max="770" width="15.140625" style="4" bestFit="1" customWidth="1"/>
    <col min="771" max="771" width="13.140625" style="4" bestFit="1" customWidth="1"/>
    <col min="772" max="772" width="12.5703125" style="4" bestFit="1" customWidth="1"/>
    <col min="773" max="773" width="21" style="4" bestFit="1" customWidth="1"/>
    <col min="774" max="774" width="11.140625" style="4" customWidth="1"/>
    <col min="775" max="775" width="14.5703125" style="4" bestFit="1" customWidth="1"/>
    <col min="776" max="776" width="2.28515625" style="4" customWidth="1"/>
    <col min="777" max="777" width="11.7109375" style="4" bestFit="1" customWidth="1"/>
    <col min="778" max="778" width="12.5703125" style="4" bestFit="1" customWidth="1"/>
    <col min="779" max="779" width="11.140625" style="4" customWidth="1"/>
    <col min="780" max="781" width="12.5703125" style="4" bestFit="1" customWidth="1"/>
    <col min="782" max="782" width="11.140625" style="4" customWidth="1"/>
    <col min="783" max="783" width="15.140625" style="4" bestFit="1" customWidth="1"/>
    <col min="784" max="784" width="2.28515625" style="4" customWidth="1"/>
    <col min="785" max="1024" width="8.85546875" style="4"/>
    <col min="1025" max="1025" width="36.5703125" style="4" bestFit="1" customWidth="1"/>
    <col min="1026" max="1026" width="15.140625" style="4" bestFit="1" customWidth="1"/>
    <col min="1027" max="1027" width="13.140625" style="4" bestFit="1" customWidth="1"/>
    <col min="1028" max="1028" width="12.5703125" style="4" bestFit="1" customWidth="1"/>
    <col min="1029" max="1029" width="21" style="4" bestFit="1" customWidth="1"/>
    <col min="1030" max="1030" width="11.140625" style="4" customWidth="1"/>
    <col min="1031" max="1031" width="14.5703125" style="4" bestFit="1" customWidth="1"/>
    <col min="1032" max="1032" width="2.28515625" style="4" customWidth="1"/>
    <col min="1033" max="1033" width="11.7109375" style="4" bestFit="1" customWidth="1"/>
    <col min="1034" max="1034" width="12.5703125" style="4" bestFit="1" customWidth="1"/>
    <col min="1035" max="1035" width="11.140625" style="4" customWidth="1"/>
    <col min="1036" max="1037" width="12.5703125" style="4" bestFit="1" customWidth="1"/>
    <col min="1038" max="1038" width="11.140625" style="4" customWidth="1"/>
    <col min="1039" max="1039" width="15.140625" style="4" bestFit="1" customWidth="1"/>
    <col min="1040" max="1040" width="2.28515625" style="4" customWidth="1"/>
    <col min="1041" max="1280" width="8.85546875" style="4"/>
    <col min="1281" max="1281" width="36.5703125" style="4" bestFit="1" customWidth="1"/>
    <col min="1282" max="1282" width="15.140625" style="4" bestFit="1" customWidth="1"/>
    <col min="1283" max="1283" width="13.140625" style="4" bestFit="1" customWidth="1"/>
    <col min="1284" max="1284" width="12.5703125" style="4" bestFit="1" customWidth="1"/>
    <col min="1285" max="1285" width="21" style="4" bestFit="1" customWidth="1"/>
    <col min="1286" max="1286" width="11.140625" style="4" customWidth="1"/>
    <col min="1287" max="1287" width="14.5703125" style="4" bestFit="1" customWidth="1"/>
    <col min="1288" max="1288" width="2.28515625" style="4" customWidth="1"/>
    <col min="1289" max="1289" width="11.7109375" style="4" bestFit="1" customWidth="1"/>
    <col min="1290" max="1290" width="12.5703125" style="4" bestFit="1" customWidth="1"/>
    <col min="1291" max="1291" width="11.140625" style="4" customWidth="1"/>
    <col min="1292" max="1293" width="12.5703125" style="4" bestFit="1" customWidth="1"/>
    <col min="1294" max="1294" width="11.140625" style="4" customWidth="1"/>
    <col min="1295" max="1295" width="15.140625" style="4" bestFit="1" customWidth="1"/>
    <col min="1296" max="1296" width="2.28515625" style="4" customWidth="1"/>
    <col min="1297" max="1536" width="8.85546875" style="4"/>
    <col min="1537" max="1537" width="36.5703125" style="4" bestFit="1" customWidth="1"/>
    <col min="1538" max="1538" width="15.140625" style="4" bestFit="1" customWidth="1"/>
    <col min="1539" max="1539" width="13.140625" style="4" bestFit="1" customWidth="1"/>
    <col min="1540" max="1540" width="12.5703125" style="4" bestFit="1" customWidth="1"/>
    <col min="1541" max="1541" width="21" style="4" bestFit="1" customWidth="1"/>
    <col min="1542" max="1542" width="11.140625" style="4" customWidth="1"/>
    <col min="1543" max="1543" width="14.5703125" style="4" bestFit="1" customWidth="1"/>
    <col min="1544" max="1544" width="2.28515625" style="4" customWidth="1"/>
    <col min="1545" max="1545" width="11.7109375" style="4" bestFit="1" customWidth="1"/>
    <col min="1546" max="1546" width="12.5703125" style="4" bestFit="1" customWidth="1"/>
    <col min="1547" max="1547" width="11.140625" style="4" customWidth="1"/>
    <col min="1548" max="1549" width="12.5703125" style="4" bestFit="1" customWidth="1"/>
    <col min="1550" max="1550" width="11.140625" style="4" customWidth="1"/>
    <col min="1551" max="1551" width="15.140625" style="4" bestFit="1" customWidth="1"/>
    <col min="1552" max="1552" width="2.28515625" style="4" customWidth="1"/>
    <col min="1553" max="1792" width="8.85546875" style="4"/>
    <col min="1793" max="1793" width="36.5703125" style="4" bestFit="1" customWidth="1"/>
    <col min="1794" max="1794" width="15.140625" style="4" bestFit="1" customWidth="1"/>
    <col min="1795" max="1795" width="13.140625" style="4" bestFit="1" customWidth="1"/>
    <col min="1796" max="1796" width="12.5703125" style="4" bestFit="1" customWidth="1"/>
    <col min="1797" max="1797" width="21" style="4" bestFit="1" customWidth="1"/>
    <col min="1798" max="1798" width="11.140625" style="4" customWidth="1"/>
    <col min="1799" max="1799" width="14.5703125" style="4" bestFit="1" customWidth="1"/>
    <col min="1800" max="1800" width="2.28515625" style="4" customWidth="1"/>
    <col min="1801" max="1801" width="11.7109375" style="4" bestFit="1" customWidth="1"/>
    <col min="1802" max="1802" width="12.5703125" style="4" bestFit="1" customWidth="1"/>
    <col min="1803" max="1803" width="11.140625" style="4" customWidth="1"/>
    <col min="1804" max="1805" width="12.5703125" style="4" bestFit="1" customWidth="1"/>
    <col min="1806" max="1806" width="11.140625" style="4" customWidth="1"/>
    <col min="1807" max="1807" width="15.140625" style="4" bestFit="1" customWidth="1"/>
    <col min="1808" max="1808" width="2.28515625" style="4" customWidth="1"/>
    <col min="1809" max="2048" width="8.85546875" style="4"/>
    <col min="2049" max="2049" width="36.5703125" style="4" bestFit="1" customWidth="1"/>
    <col min="2050" max="2050" width="15.140625" style="4" bestFit="1" customWidth="1"/>
    <col min="2051" max="2051" width="13.140625" style="4" bestFit="1" customWidth="1"/>
    <col min="2052" max="2052" width="12.5703125" style="4" bestFit="1" customWidth="1"/>
    <col min="2053" max="2053" width="21" style="4" bestFit="1" customWidth="1"/>
    <col min="2054" max="2054" width="11.140625" style="4" customWidth="1"/>
    <col min="2055" max="2055" width="14.5703125" style="4" bestFit="1" customWidth="1"/>
    <col min="2056" max="2056" width="2.28515625" style="4" customWidth="1"/>
    <col min="2057" max="2057" width="11.7109375" style="4" bestFit="1" customWidth="1"/>
    <col min="2058" max="2058" width="12.5703125" style="4" bestFit="1" customWidth="1"/>
    <col min="2059" max="2059" width="11.140625" style="4" customWidth="1"/>
    <col min="2060" max="2061" width="12.5703125" style="4" bestFit="1" customWidth="1"/>
    <col min="2062" max="2062" width="11.140625" style="4" customWidth="1"/>
    <col min="2063" max="2063" width="15.140625" style="4" bestFit="1" customWidth="1"/>
    <col min="2064" max="2064" width="2.28515625" style="4" customWidth="1"/>
    <col min="2065" max="2304" width="8.85546875" style="4"/>
    <col min="2305" max="2305" width="36.5703125" style="4" bestFit="1" customWidth="1"/>
    <col min="2306" max="2306" width="15.140625" style="4" bestFit="1" customWidth="1"/>
    <col min="2307" max="2307" width="13.140625" style="4" bestFit="1" customWidth="1"/>
    <col min="2308" max="2308" width="12.5703125" style="4" bestFit="1" customWidth="1"/>
    <col min="2309" max="2309" width="21" style="4" bestFit="1" customWidth="1"/>
    <col min="2310" max="2310" width="11.140625" style="4" customWidth="1"/>
    <col min="2311" max="2311" width="14.5703125" style="4" bestFit="1" customWidth="1"/>
    <col min="2312" max="2312" width="2.28515625" style="4" customWidth="1"/>
    <col min="2313" max="2313" width="11.7109375" style="4" bestFit="1" customWidth="1"/>
    <col min="2314" max="2314" width="12.5703125" style="4" bestFit="1" customWidth="1"/>
    <col min="2315" max="2315" width="11.140625" style="4" customWidth="1"/>
    <col min="2316" max="2317" width="12.5703125" style="4" bestFit="1" customWidth="1"/>
    <col min="2318" max="2318" width="11.140625" style="4" customWidth="1"/>
    <col min="2319" max="2319" width="15.140625" style="4" bestFit="1" customWidth="1"/>
    <col min="2320" max="2320" width="2.28515625" style="4" customWidth="1"/>
    <col min="2321" max="2560" width="8.85546875" style="4"/>
    <col min="2561" max="2561" width="36.5703125" style="4" bestFit="1" customWidth="1"/>
    <col min="2562" max="2562" width="15.140625" style="4" bestFit="1" customWidth="1"/>
    <col min="2563" max="2563" width="13.140625" style="4" bestFit="1" customWidth="1"/>
    <col min="2564" max="2564" width="12.5703125" style="4" bestFit="1" customWidth="1"/>
    <col min="2565" max="2565" width="21" style="4" bestFit="1" customWidth="1"/>
    <col min="2566" max="2566" width="11.140625" style="4" customWidth="1"/>
    <col min="2567" max="2567" width="14.5703125" style="4" bestFit="1" customWidth="1"/>
    <col min="2568" max="2568" width="2.28515625" style="4" customWidth="1"/>
    <col min="2569" max="2569" width="11.7109375" style="4" bestFit="1" customWidth="1"/>
    <col min="2570" max="2570" width="12.5703125" style="4" bestFit="1" customWidth="1"/>
    <col min="2571" max="2571" width="11.140625" style="4" customWidth="1"/>
    <col min="2572" max="2573" width="12.5703125" style="4" bestFit="1" customWidth="1"/>
    <col min="2574" max="2574" width="11.140625" style="4" customWidth="1"/>
    <col min="2575" max="2575" width="15.140625" style="4" bestFit="1" customWidth="1"/>
    <col min="2576" max="2576" width="2.28515625" style="4" customWidth="1"/>
    <col min="2577" max="2816" width="8.85546875" style="4"/>
    <col min="2817" max="2817" width="36.5703125" style="4" bestFit="1" customWidth="1"/>
    <col min="2818" max="2818" width="15.140625" style="4" bestFit="1" customWidth="1"/>
    <col min="2819" max="2819" width="13.140625" style="4" bestFit="1" customWidth="1"/>
    <col min="2820" max="2820" width="12.5703125" style="4" bestFit="1" customWidth="1"/>
    <col min="2821" max="2821" width="21" style="4" bestFit="1" customWidth="1"/>
    <col min="2822" max="2822" width="11.140625" style="4" customWidth="1"/>
    <col min="2823" max="2823" width="14.5703125" style="4" bestFit="1" customWidth="1"/>
    <col min="2824" max="2824" width="2.28515625" style="4" customWidth="1"/>
    <col min="2825" max="2825" width="11.7109375" style="4" bestFit="1" customWidth="1"/>
    <col min="2826" max="2826" width="12.5703125" style="4" bestFit="1" customWidth="1"/>
    <col min="2827" max="2827" width="11.140625" style="4" customWidth="1"/>
    <col min="2828" max="2829" width="12.5703125" style="4" bestFit="1" customWidth="1"/>
    <col min="2830" max="2830" width="11.140625" style="4" customWidth="1"/>
    <col min="2831" max="2831" width="15.140625" style="4" bestFit="1" customWidth="1"/>
    <col min="2832" max="2832" width="2.28515625" style="4" customWidth="1"/>
    <col min="2833" max="3072" width="8.85546875" style="4"/>
    <col min="3073" max="3073" width="36.5703125" style="4" bestFit="1" customWidth="1"/>
    <col min="3074" max="3074" width="15.140625" style="4" bestFit="1" customWidth="1"/>
    <col min="3075" max="3075" width="13.140625" style="4" bestFit="1" customWidth="1"/>
    <col min="3076" max="3076" width="12.5703125" style="4" bestFit="1" customWidth="1"/>
    <col min="3077" max="3077" width="21" style="4" bestFit="1" customWidth="1"/>
    <col min="3078" max="3078" width="11.140625" style="4" customWidth="1"/>
    <col min="3079" max="3079" width="14.5703125" style="4" bestFit="1" customWidth="1"/>
    <col min="3080" max="3080" width="2.28515625" style="4" customWidth="1"/>
    <col min="3081" max="3081" width="11.7109375" style="4" bestFit="1" customWidth="1"/>
    <col min="3082" max="3082" width="12.5703125" style="4" bestFit="1" customWidth="1"/>
    <col min="3083" max="3083" width="11.140625" style="4" customWidth="1"/>
    <col min="3084" max="3085" width="12.5703125" style="4" bestFit="1" customWidth="1"/>
    <col min="3086" max="3086" width="11.140625" style="4" customWidth="1"/>
    <col min="3087" max="3087" width="15.140625" style="4" bestFit="1" customWidth="1"/>
    <col min="3088" max="3088" width="2.28515625" style="4" customWidth="1"/>
    <col min="3089" max="3328" width="8.85546875" style="4"/>
    <col min="3329" max="3329" width="36.5703125" style="4" bestFit="1" customWidth="1"/>
    <col min="3330" max="3330" width="15.140625" style="4" bestFit="1" customWidth="1"/>
    <col min="3331" max="3331" width="13.140625" style="4" bestFit="1" customWidth="1"/>
    <col min="3332" max="3332" width="12.5703125" style="4" bestFit="1" customWidth="1"/>
    <col min="3333" max="3333" width="21" style="4" bestFit="1" customWidth="1"/>
    <col min="3334" max="3334" width="11.140625" style="4" customWidth="1"/>
    <col min="3335" max="3335" width="14.5703125" style="4" bestFit="1" customWidth="1"/>
    <col min="3336" max="3336" width="2.28515625" style="4" customWidth="1"/>
    <col min="3337" max="3337" width="11.7109375" style="4" bestFit="1" customWidth="1"/>
    <col min="3338" max="3338" width="12.5703125" style="4" bestFit="1" customWidth="1"/>
    <col min="3339" max="3339" width="11.140625" style="4" customWidth="1"/>
    <col min="3340" max="3341" width="12.5703125" style="4" bestFit="1" customWidth="1"/>
    <col min="3342" max="3342" width="11.140625" style="4" customWidth="1"/>
    <col min="3343" max="3343" width="15.140625" style="4" bestFit="1" customWidth="1"/>
    <col min="3344" max="3344" width="2.28515625" style="4" customWidth="1"/>
    <col min="3345" max="3584" width="8.85546875" style="4"/>
    <col min="3585" max="3585" width="36.5703125" style="4" bestFit="1" customWidth="1"/>
    <col min="3586" max="3586" width="15.140625" style="4" bestFit="1" customWidth="1"/>
    <col min="3587" max="3587" width="13.140625" style="4" bestFit="1" customWidth="1"/>
    <col min="3588" max="3588" width="12.5703125" style="4" bestFit="1" customWidth="1"/>
    <col min="3589" max="3589" width="21" style="4" bestFit="1" customWidth="1"/>
    <col min="3590" max="3590" width="11.140625" style="4" customWidth="1"/>
    <col min="3591" max="3591" width="14.5703125" style="4" bestFit="1" customWidth="1"/>
    <col min="3592" max="3592" width="2.28515625" style="4" customWidth="1"/>
    <col min="3593" max="3593" width="11.7109375" style="4" bestFit="1" customWidth="1"/>
    <col min="3594" max="3594" width="12.5703125" style="4" bestFit="1" customWidth="1"/>
    <col min="3595" max="3595" width="11.140625" style="4" customWidth="1"/>
    <col min="3596" max="3597" width="12.5703125" style="4" bestFit="1" customWidth="1"/>
    <col min="3598" max="3598" width="11.140625" style="4" customWidth="1"/>
    <col min="3599" max="3599" width="15.140625" style="4" bestFit="1" customWidth="1"/>
    <col min="3600" max="3600" width="2.28515625" style="4" customWidth="1"/>
    <col min="3601" max="3840" width="8.85546875" style="4"/>
    <col min="3841" max="3841" width="36.5703125" style="4" bestFit="1" customWidth="1"/>
    <col min="3842" max="3842" width="15.140625" style="4" bestFit="1" customWidth="1"/>
    <col min="3843" max="3843" width="13.140625" style="4" bestFit="1" customWidth="1"/>
    <col min="3844" max="3844" width="12.5703125" style="4" bestFit="1" customWidth="1"/>
    <col min="3845" max="3845" width="21" style="4" bestFit="1" customWidth="1"/>
    <col min="3846" max="3846" width="11.140625" style="4" customWidth="1"/>
    <col min="3847" max="3847" width="14.5703125" style="4" bestFit="1" customWidth="1"/>
    <col min="3848" max="3848" width="2.28515625" style="4" customWidth="1"/>
    <col min="3849" max="3849" width="11.7109375" style="4" bestFit="1" customWidth="1"/>
    <col min="3850" max="3850" width="12.5703125" style="4" bestFit="1" customWidth="1"/>
    <col min="3851" max="3851" width="11.140625" style="4" customWidth="1"/>
    <col min="3852" max="3853" width="12.5703125" style="4" bestFit="1" customWidth="1"/>
    <col min="3854" max="3854" width="11.140625" style="4" customWidth="1"/>
    <col min="3855" max="3855" width="15.140625" style="4" bestFit="1" customWidth="1"/>
    <col min="3856" max="3856" width="2.28515625" style="4" customWidth="1"/>
    <col min="3857" max="4096" width="8.85546875" style="4"/>
    <col min="4097" max="4097" width="36.5703125" style="4" bestFit="1" customWidth="1"/>
    <col min="4098" max="4098" width="15.140625" style="4" bestFit="1" customWidth="1"/>
    <col min="4099" max="4099" width="13.140625" style="4" bestFit="1" customWidth="1"/>
    <col min="4100" max="4100" width="12.5703125" style="4" bestFit="1" customWidth="1"/>
    <col min="4101" max="4101" width="21" style="4" bestFit="1" customWidth="1"/>
    <col min="4102" max="4102" width="11.140625" style="4" customWidth="1"/>
    <col min="4103" max="4103" width="14.5703125" style="4" bestFit="1" customWidth="1"/>
    <col min="4104" max="4104" width="2.28515625" style="4" customWidth="1"/>
    <col min="4105" max="4105" width="11.7109375" style="4" bestFit="1" customWidth="1"/>
    <col min="4106" max="4106" width="12.5703125" style="4" bestFit="1" customWidth="1"/>
    <col min="4107" max="4107" width="11.140625" style="4" customWidth="1"/>
    <col min="4108" max="4109" width="12.5703125" style="4" bestFit="1" customWidth="1"/>
    <col min="4110" max="4110" width="11.140625" style="4" customWidth="1"/>
    <col min="4111" max="4111" width="15.140625" style="4" bestFit="1" customWidth="1"/>
    <col min="4112" max="4112" width="2.28515625" style="4" customWidth="1"/>
    <col min="4113" max="4352" width="8.85546875" style="4"/>
    <col min="4353" max="4353" width="36.5703125" style="4" bestFit="1" customWidth="1"/>
    <col min="4354" max="4354" width="15.140625" style="4" bestFit="1" customWidth="1"/>
    <col min="4355" max="4355" width="13.140625" style="4" bestFit="1" customWidth="1"/>
    <col min="4356" max="4356" width="12.5703125" style="4" bestFit="1" customWidth="1"/>
    <col min="4357" max="4357" width="21" style="4" bestFit="1" customWidth="1"/>
    <col min="4358" max="4358" width="11.140625" style="4" customWidth="1"/>
    <col min="4359" max="4359" width="14.5703125" style="4" bestFit="1" customWidth="1"/>
    <col min="4360" max="4360" width="2.28515625" style="4" customWidth="1"/>
    <col min="4361" max="4361" width="11.7109375" style="4" bestFit="1" customWidth="1"/>
    <col min="4362" max="4362" width="12.5703125" style="4" bestFit="1" customWidth="1"/>
    <col min="4363" max="4363" width="11.140625" style="4" customWidth="1"/>
    <col min="4364" max="4365" width="12.5703125" style="4" bestFit="1" customWidth="1"/>
    <col min="4366" max="4366" width="11.140625" style="4" customWidth="1"/>
    <col min="4367" max="4367" width="15.140625" style="4" bestFit="1" customWidth="1"/>
    <col min="4368" max="4368" width="2.28515625" style="4" customWidth="1"/>
    <col min="4369" max="4608" width="8.85546875" style="4"/>
    <col min="4609" max="4609" width="36.5703125" style="4" bestFit="1" customWidth="1"/>
    <col min="4610" max="4610" width="15.140625" style="4" bestFit="1" customWidth="1"/>
    <col min="4611" max="4611" width="13.140625" style="4" bestFit="1" customWidth="1"/>
    <col min="4612" max="4612" width="12.5703125" style="4" bestFit="1" customWidth="1"/>
    <col min="4613" max="4613" width="21" style="4" bestFit="1" customWidth="1"/>
    <col min="4614" max="4614" width="11.140625" style="4" customWidth="1"/>
    <col min="4615" max="4615" width="14.5703125" style="4" bestFit="1" customWidth="1"/>
    <col min="4616" max="4616" width="2.28515625" style="4" customWidth="1"/>
    <col min="4617" max="4617" width="11.7109375" style="4" bestFit="1" customWidth="1"/>
    <col min="4618" max="4618" width="12.5703125" style="4" bestFit="1" customWidth="1"/>
    <col min="4619" max="4619" width="11.140625" style="4" customWidth="1"/>
    <col min="4620" max="4621" width="12.5703125" style="4" bestFit="1" customWidth="1"/>
    <col min="4622" max="4622" width="11.140625" style="4" customWidth="1"/>
    <col min="4623" max="4623" width="15.140625" style="4" bestFit="1" customWidth="1"/>
    <col min="4624" max="4624" width="2.28515625" style="4" customWidth="1"/>
    <col min="4625" max="4864" width="8.85546875" style="4"/>
    <col min="4865" max="4865" width="36.5703125" style="4" bestFit="1" customWidth="1"/>
    <col min="4866" max="4866" width="15.140625" style="4" bestFit="1" customWidth="1"/>
    <col min="4867" max="4867" width="13.140625" style="4" bestFit="1" customWidth="1"/>
    <col min="4868" max="4868" width="12.5703125" style="4" bestFit="1" customWidth="1"/>
    <col min="4869" max="4869" width="21" style="4" bestFit="1" customWidth="1"/>
    <col min="4870" max="4870" width="11.140625" style="4" customWidth="1"/>
    <col min="4871" max="4871" width="14.5703125" style="4" bestFit="1" customWidth="1"/>
    <col min="4872" max="4872" width="2.28515625" style="4" customWidth="1"/>
    <col min="4873" max="4873" width="11.7109375" style="4" bestFit="1" customWidth="1"/>
    <col min="4874" max="4874" width="12.5703125" style="4" bestFit="1" customWidth="1"/>
    <col min="4875" max="4875" width="11.140625" style="4" customWidth="1"/>
    <col min="4876" max="4877" width="12.5703125" style="4" bestFit="1" customWidth="1"/>
    <col min="4878" max="4878" width="11.140625" style="4" customWidth="1"/>
    <col min="4879" max="4879" width="15.140625" style="4" bestFit="1" customWidth="1"/>
    <col min="4880" max="4880" width="2.28515625" style="4" customWidth="1"/>
    <col min="4881" max="5120" width="8.85546875" style="4"/>
    <col min="5121" max="5121" width="36.5703125" style="4" bestFit="1" customWidth="1"/>
    <col min="5122" max="5122" width="15.140625" style="4" bestFit="1" customWidth="1"/>
    <col min="5123" max="5123" width="13.140625" style="4" bestFit="1" customWidth="1"/>
    <col min="5124" max="5124" width="12.5703125" style="4" bestFit="1" customWidth="1"/>
    <col min="5125" max="5125" width="21" style="4" bestFit="1" customWidth="1"/>
    <col min="5126" max="5126" width="11.140625" style="4" customWidth="1"/>
    <col min="5127" max="5127" width="14.5703125" style="4" bestFit="1" customWidth="1"/>
    <col min="5128" max="5128" width="2.28515625" style="4" customWidth="1"/>
    <col min="5129" max="5129" width="11.7109375" style="4" bestFit="1" customWidth="1"/>
    <col min="5130" max="5130" width="12.5703125" style="4" bestFit="1" customWidth="1"/>
    <col min="5131" max="5131" width="11.140625" style="4" customWidth="1"/>
    <col min="5132" max="5133" width="12.5703125" style="4" bestFit="1" customWidth="1"/>
    <col min="5134" max="5134" width="11.140625" style="4" customWidth="1"/>
    <col min="5135" max="5135" width="15.140625" style="4" bestFit="1" customWidth="1"/>
    <col min="5136" max="5136" width="2.28515625" style="4" customWidth="1"/>
    <col min="5137" max="5376" width="8.85546875" style="4"/>
    <col min="5377" max="5377" width="36.5703125" style="4" bestFit="1" customWidth="1"/>
    <col min="5378" max="5378" width="15.140625" style="4" bestFit="1" customWidth="1"/>
    <col min="5379" max="5379" width="13.140625" style="4" bestFit="1" customWidth="1"/>
    <col min="5380" max="5380" width="12.5703125" style="4" bestFit="1" customWidth="1"/>
    <col min="5381" max="5381" width="21" style="4" bestFit="1" customWidth="1"/>
    <col min="5382" max="5382" width="11.140625" style="4" customWidth="1"/>
    <col min="5383" max="5383" width="14.5703125" style="4" bestFit="1" customWidth="1"/>
    <col min="5384" max="5384" width="2.28515625" style="4" customWidth="1"/>
    <col min="5385" max="5385" width="11.7109375" style="4" bestFit="1" customWidth="1"/>
    <col min="5386" max="5386" width="12.5703125" style="4" bestFit="1" customWidth="1"/>
    <col min="5387" max="5387" width="11.140625" style="4" customWidth="1"/>
    <col min="5388" max="5389" width="12.5703125" style="4" bestFit="1" customWidth="1"/>
    <col min="5390" max="5390" width="11.140625" style="4" customWidth="1"/>
    <col min="5391" max="5391" width="15.140625" style="4" bestFit="1" customWidth="1"/>
    <col min="5392" max="5392" width="2.28515625" style="4" customWidth="1"/>
    <col min="5393" max="5632" width="8.85546875" style="4"/>
    <col min="5633" max="5633" width="36.5703125" style="4" bestFit="1" customWidth="1"/>
    <col min="5634" max="5634" width="15.140625" style="4" bestFit="1" customWidth="1"/>
    <col min="5635" max="5635" width="13.140625" style="4" bestFit="1" customWidth="1"/>
    <col min="5636" max="5636" width="12.5703125" style="4" bestFit="1" customWidth="1"/>
    <col min="5637" max="5637" width="21" style="4" bestFit="1" customWidth="1"/>
    <col min="5638" max="5638" width="11.140625" style="4" customWidth="1"/>
    <col min="5639" max="5639" width="14.5703125" style="4" bestFit="1" customWidth="1"/>
    <col min="5640" max="5640" width="2.28515625" style="4" customWidth="1"/>
    <col min="5641" max="5641" width="11.7109375" style="4" bestFit="1" customWidth="1"/>
    <col min="5642" max="5642" width="12.5703125" style="4" bestFit="1" customWidth="1"/>
    <col min="5643" max="5643" width="11.140625" style="4" customWidth="1"/>
    <col min="5644" max="5645" width="12.5703125" style="4" bestFit="1" customWidth="1"/>
    <col min="5646" max="5646" width="11.140625" style="4" customWidth="1"/>
    <col min="5647" max="5647" width="15.140625" style="4" bestFit="1" customWidth="1"/>
    <col min="5648" max="5648" width="2.28515625" style="4" customWidth="1"/>
    <col min="5649" max="5888" width="8.85546875" style="4"/>
    <col min="5889" max="5889" width="36.5703125" style="4" bestFit="1" customWidth="1"/>
    <col min="5890" max="5890" width="15.140625" style="4" bestFit="1" customWidth="1"/>
    <col min="5891" max="5891" width="13.140625" style="4" bestFit="1" customWidth="1"/>
    <col min="5892" max="5892" width="12.5703125" style="4" bestFit="1" customWidth="1"/>
    <col min="5893" max="5893" width="21" style="4" bestFit="1" customWidth="1"/>
    <col min="5894" max="5894" width="11.140625" style="4" customWidth="1"/>
    <col min="5895" max="5895" width="14.5703125" style="4" bestFit="1" customWidth="1"/>
    <col min="5896" max="5896" width="2.28515625" style="4" customWidth="1"/>
    <col min="5897" max="5897" width="11.7109375" style="4" bestFit="1" customWidth="1"/>
    <col min="5898" max="5898" width="12.5703125" style="4" bestFit="1" customWidth="1"/>
    <col min="5899" max="5899" width="11.140625" style="4" customWidth="1"/>
    <col min="5900" max="5901" width="12.5703125" style="4" bestFit="1" customWidth="1"/>
    <col min="5902" max="5902" width="11.140625" style="4" customWidth="1"/>
    <col min="5903" max="5903" width="15.140625" style="4" bestFit="1" customWidth="1"/>
    <col min="5904" max="5904" width="2.28515625" style="4" customWidth="1"/>
    <col min="5905" max="6144" width="8.85546875" style="4"/>
    <col min="6145" max="6145" width="36.5703125" style="4" bestFit="1" customWidth="1"/>
    <col min="6146" max="6146" width="15.140625" style="4" bestFit="1" customWidth="1"/>
    <col min="6147" max="6147" width="13.140625" style="4" bestFit="1" customWidth="1"/>
    <col min="6148" max="6148" width="12.5703125" style="4" bestFit="1" customWidth="1"/>
    <col min="6149" max="6149" width="21" style="4" bestFit="1" customWidth="1"/>
    <col min="6150" max="6150" width="11.140625" style="4" customWidth="1"/>
    <col min="6151" max="6151" width="14.5703125" style="4" bestFit="1" customWidth="1"/>
    <col min="6152" max="6152" width="2.28515625" style="4" customWidth="1"/>
    <col min="6153" max="6153" width="11.7109375" style="4" bestFit="1" customWidth="1"/>
    <col min="6154" max="6154" width="12.5703125" style="4" bestFit="1" customWidth="1"/>
    <col min="6155" max="6155" width="11.140625" style="4" customWidth="1"/>
    <col min="6156" max="6157" width="12.5703125" style="4" bestFit="1" customWidth="1"/>
    <col min="6158" max="6158" width="11.140625" style="4" customWidth="1"/>
    <col min="6159" max="6159" width="15.140625" style="4" bestFit="1" customWidth="1"/>
    <col min="6160" max="6160" width="2.28515625" style="4" customWidth="1"/>
    <col min="6161" max="6400" width="8.85546875" style="4"/>
    <col min="6401" max="6401" width="36.5703125" style="4" bestFit="1" customWidth="1"/>
    <col min="6402" max="6402" width="15.140625" style="4" bestFit="1" customWidth="1"/>
    <col min="6403" max="6403" width="13.140625" style="4" bestFit="1" customWidth="1"/>
    <col min="6404" max="6404" width="12.5703125" style="4" bestFit="1" customWidth="1"/>
    <col min="6405" max="6405" width="21" style="4" bestFit="1" customWidth="1"/>
    <col min="6406" max="6406" width="11.140625" style="4" customWidth="1"/>
    <col min="6407" max="6407" width="14.5703125" style="4" bestFit="1" customWidth="1"/>
    <col min="6408" max="6408" width="2.28515625" style="4" customWidth="1"/>
    <col min="6409" max="6409" width="11.7109375" style="4" bestFit="1" customWidth="1"/>
    <col min="6410" max="6410" width="12.5703125" style="4" bestFit="1" customWidth="1"/>
    <col min="6411" max="6411" width="11.140625" style="4" customWidth="1"/>
    <col min="6412" max="6413" width="12.5703125" style="4" bestFit="1" customWidth="1"/>
    <col min="6414" max="6414" width="11.140625" style="4" customWidth="1"/>
    <col min="6415" max="6415" width="15.140625" style="4" bestFit="1" customWidth="1"/>
    <col min="6416" max="6416" width="2.28515625" style="4" customWidth="1"/>
    <col min="6417" max="6656" width="8.85546875" style="4"/>
    <col min="6657" max="6657" width="36.5703125" style="4" bestFit="1" customWidth="1"/>
    <col min="6658" max="6658" width="15.140625" style="4" bestFit="1" customWidth="1"/>
    <col min="6659" max="6659" width="13.140625" style="4" bestFit="1" customWidth="1"/>
    <col min="6660" max="6660" width="12.5703125" style="4" bestFit="1" customWidth="1"/>
    <col min="6661" max="6661" width="21" style="4" bestFit="1" customWidth="1"/>
    <col min="6662" max="6662" width="11.140625" style="4" customWidth="1"/>
    <col min="6663" max="6663" width="14.5703125" style="4" bestFit="1" customWidth="1"/>
    <col min="6664" max="6664" width="2.28515625" style="4" customWidth="1"/>
    <col min="6665" max="6665" width="11.7109375" style="4" bestFit="1" customWidth="1"/>
    <col min="6666" max="6666" width="12.5703125" style="4" bestFit="1" customWidth="1"/>
    <col min="6667" max="6667" width="11.140625" style="4" customWidth="1"/>
    <col min="6668" max="6669" width="12.5703125" style="4" bestFit="1" customWidth="1"/>
    <col min="6670" max="6670" width="11.140625" style="4" customWidth="1"/>
    <col min="6671" max="6671" width="15.140625" style="4" bestFit="1" customWidth="1"/>
    <col min="6672" max="6672" width="2.28515625" style="4" customWidth="1"/>
    <col min="6673" max="6912" width="8.85546875" style="4"/>
    <col min="6913" max="6913" width="36.5703125" style="4" bestFit="1" customWidth="1"/>
    <col min="6914" max="6914" width="15.140625" style="4" bestFit="1" customWidth="1"/>
    <col min="6915" max="6915" width="13.140625" style="4" bestFit="1" customWidth="1"/>
    <col min="6916" max="6916" width="12.5703125" style="4" bestFit="1" customWidth="1"/>
    <col min="6917" max="6917" width="21" style="4" bestFit="1" customWidth="1"/>
    <col min="6918" max="6918" width="11.140625" style="4" customWidth="1"/>
    <col min="6919" max="6919" width="14.5703125" style="4" bestFit="1" customWidth="1"/>
    <col min="6920" max="6920" width="2.28515625" style="4" customWidth="1"/>
    <col min="6921" max="6921" width="11.7109375" style="4" bestFit="1" customWidth="1"/>
    <col min="6922" max="6922" width="12.5703125" style="4" bestFit="1" customWidth="1"/>
    <col min="6923" max="6923" width="11.140625" style="4" customWidth="1"/>
    <col min="6924" max="6925" width="12.5703125" style="4" bestFit="1" customWidth="1"/>
    <col min="6926" max="6926" width="11.140625" style="4" customWidth="1"/>
    <col min="6927" max="6927" width="15.140625" style="4" bestFit="1" customWidth="1"/>
    <col min="6928" max="6928" width="2.28515625" style="4" customWidth="1"/>
    <col min="6929" max="7168" width="8.85546875" style="4"/>
    <col min="7169" max="7169" width="36.5703125" style="4" bestFit="1" customWidth="1"/>
    <col min="7170" max="7170" width="15.140625" style="4" bestFit="1" customWidth="1"/>
    <col min="7171" max="7171" width="13.140625" style="4" bestFit="1" customWidth="1"/>
    <col min="7172" max="7172" width="12.5703125" style="4" bestFit="1" customWidth="1"/>
    <col min="7173" max="7173" width="21" style="4" bestFit="1" customWidth="1"/>
    <col min="7174" max="7174" width="11.140625" style="4" customWidth="1"/>
    <col min="7175" max="7175" width="14.5703125" style="4" bestFit="1" customWidth="1"/>
    <col min="7176" max="7176" width="2.28515625" style="4" customWidth="1"/>
    <col min="7177" max="7177" width="11.7109375" style="4" bestFit="1" customWidth="1"/>
    <col min="7178" max="7178" width="12.5703125" style="4" bestFit="1" customWidth="1"/>
    <col min="7179" max="7179" width="11.140625" style="4" customWidth="1"/>
    <col min="7180" max="7181" width="12.5703125" style="4" bestFit="1" customWidth="1"/>
    <col min="7182" max="7182" width="11.140625" style="4" customWidth="1"/>
    <col min="7183" max="7183" width="15.140625" style="4" bestFit="1" customWidth="1"/>
    <col min="7184" max="7184" width="2.28515625" style="4" customWidth="1"/>
    <col min="7185" max="7424" width="8.85546875" style="4"/>
    <col min="7425" max="7425" width="36.5703125" style="4" bestFit="1" customWidth="1"/>
    <col min="7426" max="7426" width="15.140625" style="4" bestFit="1" customWidth="1"/>
    <col min="7427" max="7427" width="13.140625" style="4" bestFit="1" customWidth="1"/>
    <col min="7428" max="7428" width="12.5703125" style="4" bestFit="1" customWidth="1"/>
    <col min="7429" max="7429" width="21" style="4" bestFit="1" customWidth="1"/>
    <col min="7430" max="7430" width="11.140625" style="4" customWidth="1"/>
    <col min="7431" max="7431" width="14.5703125" style="4" bestFit="1" customWidth="1"/>
    <col min="7432" max="7432" width="2.28515625" style="4" customWidth="1"/>
    <col min="7433" max="7433" width="11.7109375" style="4" bestFit="1" customWidth="1"/>
    <col min="7434" max="7434" width="12.5703125" style="4" bestFit="1" customWidth="1"/>
    <col min="7435" max="7435" width="11.140625" style="4" customWidth="1"/>
    <col min="7436" max="7437" width="12.5703125" style="4" bestFit="1" customWidth="1"/>
    <col min="7438" max="7438" width="11.140625" style="4" customWidth="1"/>
    <col min="7439" max="7439" width="15.140625" style="4" bestFit="1" customWidth="1"/>
    <col min="7440" max="7440" width="2.28515625" style="4" customWidth="1"/>
    <col min="7441" max="7680" width="8.85546875" style="4"/>
    <col min="7681" max="7681" width="36.5703125" style="4" bestFit="1" customWidth="1"/>
    <col min="7682" max="7682" width="15.140625" style="4" bestFit="1" customWidth="1"/>
    <col min="7683" max="7683" width="13.140625" style="4" bestFit="1" customWidth="1"/>
    <col min="7684" max="7684" width="12.5703125" style="4" bestFit="1" customWidth="1"/>
    <col min="7685" max="7685" width="21" style="4" bestFit="1" customWidth="1"/>
    <col min="7686" max="7686" width="11.140625" style="4" customWidth="1"/>
    <col min="7687" max="7687" width="14.5703125" style="4" bestFit="1" customWidth="1"/>
    <col min="7688" max="7688" width="2.28515625" style="4" customWidth="1"/>
    <col min="7689" max="7689" width="11.7109375" style="4" bestFit="1" customWidth="1"/>
    <col min="7690" max="7690" width="12.5703125" style="4" bestFit="1" customWidth="1"/>
    <col min="7691" max="7691" width="11.140625" style="4" customWidth="1"/>
    <col min="7692" max="7693" width="12.5703125" style="4" bestFit="1" customWidth="1"/>
    <col min="7694" max="7694" width="11.140625" style="4" customWidth="1"/>
    <col min="7695" max="7695" width="15.140625" style="4" bestFit="1" customWidth="1"/>
    <col min="7696" max="7696" width="2.28515625" style="4" customWidth="1"/>
    <col min="7697" max="7936" width="8.85546875" style="4"/>
    <col min="7937" max="7937" width="36.5703125" style="4" bestFit="1" customWidth="1"/>
    <col min="7938" max="7938" width="15.140625" style="4" bestFit="1" customWidth="1"/>
    <col min="7939" max="7939" width="13.140625" style="4" bestFit="1" customWidth="1"/>
    <col min="7940" max="7940" width="12.5703125" style="4" bestFit="1" customWidth="1"/>
    <col min="7941" max="7941" width="21" style="4" bestFit="1" customWidth="1"/>
    <col min="7942" max="7942" width="11.140625" style="4" customWidth="1"/>
    <col min="7943" max="7943" width="14.5703125" style="4" bestFit="1" customWidth="1"/>
    <col min="7944" max="7944" width="2.28515625" style="4" customWidth="1"/>
    <col min="7945" max="7945" width="11.7109375" style="4" bestFit="1" customWidth="1"/>
    <col min="7946" max="7946" width="12.5703125" style="4" bestFit="1" customWidth="1"/>
    <col min="7947" max="7947" width="11.140625" style="4" customWidth="1"/>
    <col min="7948" max="7949" width="12.5703125" style="4" bestFit="1" customWidth="1"/>
    <col min="7950" max="7950" width="11.140625" style="4" customWidth="1"/>
    <col min="7951" max="7951" width="15.140625" style="4" bestFit="1" customWidth="1"/>
    <col min="7952" max="7952" width="2.28515625" style="4" customWidth="1"/>
    <col min="7953" max="8192" width="8.85546875" style="4"/>
    <col min="8193" max="8193" width="36.5703125" style="4" bestFit="1" customWidth="1"/>
    <col min="8194" max="8194" width="15.140625" style="4" bestFit="1" customWidth="1"/>
    <col min="8195" max="8195" width="13.140625" style="4" bestFit="1" customWidth="1"/>
    <col min="8196" max="8196" width="12.5703125" style="4" bestFit="1" customWidth="1"/>
    <col min="8197" max="8197" width="21" style="4" bestFit="1" customWidth="1"/>
    <col min="8198" max="8198" width="11.140625" style="4" customWidth="1"/>
    <col min="8199" max="8199" width="14.5703125" style="4" bestFit="1" customWidth="1"/>
    <col min="8200" max="8200" width="2.28515625" style="4" customWidth="1"/>
    <col min="8201" max="8201" width="11.7109375" style="4" bestFit="1" customWidth="1"/>
    <col min="8202" max="8202" width="12.5703125" style="4" bestFit="1" customWidth="1"/>
    <col min="8203" max="8203" width="11.140625" style="4" customWidth="1"/>
    <col min="8204" max="8205" width="12.5703125" style="4" bestFit="1" customWidth="1"/>
    <col min="8206" max="8206" width="11.140625" style="4" customWidth="1"/>
    <col min="8207" max="8207" width="15.140625" style="4" bestFit="1" customWidth="1"/>
    <col min="8208" max="8208" width="2.28515625" style="4" customWidth="1"/>
    <col min="8209" max="8448" width="8.85546875" style="4"/>
    <col min="8449" max="8449" width="36.5703125" style="4" bestFit="1" customWidth="1"/>
    <col min="8450" max="8450" width="15.140625" style="4" bestFit="1" customWidth="1"/>
    <col min="8451" max="8451" width="13.140625" style="4" bestFit="1" customWidth="1"/>
    <col min="8452" max="8452" width="12.5703125" style="4" bestFit="1" customWidth="1"/>
    <col min="8453" max="8453" width="21" style="4" bestFit="1" customWidth="1"/>
    <col min="8454" max="8454" width="11.140625" style="4" customWidth="1"/>
    <col min="8455" max="8455" width="14.5703125" style="4" bestFit="1" customWidth="1"/>
    <col min="8456" max="8456" width="2.28515625" style="4" customWidth="1"/>
    <col min="8457" max="8457" width="11.7109375" style="4" bestFit="1" customWidth="1"/>
    <col min="8458" max="8458" width="12.5703125" style="4" bestFit="1" customWidth="1"/>
    <col min="8459" max="8459" width="11.140625" style="4" customWidth="1"/>
    <col min="8460" max="8461" width="12.5703125" style="4" bestFit="1" customWidth="1"/>
    <col min="8462" max="8462" width="11.140625" style="4" customWidth="1"/>
    <col min="8463" max="8463" width="15.140625" style="4" bestFit="1" customWidth="1"/>
    <col min="8464" max="8464" width="2.28515625" style="4" customWidth="1"/>
    <col min="8465" max="8704" width="8.85546875" style="4"/>
    <col min="8705" max="8705" width="36.5703125" style="4" bestFit="1" customWidth="1"/>
    <col min="8706" max="8706" width="15.140625" style="4" bestFit="1" customWidth="1"/>
    <col min="8707" max="8707" width="13.140625" style="4" bestFit="1" customWidth="1"/>
    <col min="8708" max="8708" width="12.5703125" style="4" bestFit="1" customWidth="1"/>
    <col min="8709" max="8709" width="21" style="4" bestFit="1" customWidth="1"/>
    <col min="8710" max="8710" width="11.140625" style="4" customWidth="1"/>
    <col min="8711" max="8711" width="14.5703125" style="4" bestFit="1" customWidth="1"/>
    <col min="8712" max="8712" width="2.28515625" style="4" customWidth="1"/>
    <col min="8713" max="8713" width="11.7109375" style="4" bestFit="1" customWidth="1"/>
    <col min="8714" max="8714" width="12.5703125" style="4" bestFit="1" customWidth="1"/>
    <col min="8715" max="8715" width="11.140625" style="4" customWidth="1"/>
    <col min="8716" max="8717" width="12.5703125" style="4" bestFit="1" customWidth="1"/>
    <col min="8718" max="8718" width="11.140625" style="4" customWidth="1"/>
    <col min="8719" max="8719" width="15.140625" style="4" bestFit="1" customWidth="1"/>
    <col min="8720" max="8720" width="2.28515625" style="4" customWidth="1"/>
    <col min="8721" max="8960" width="8.85546875" style="4"/>
    <col min="8961" max="8961" width="36.5703125" style="4" bestFit="1" customWidth="1"/>
    <col min="8962" max="8962" width="15.140625" style="4" bestFit="1" customWidth="1"/>
    <col min="8963" max="8963" width="13.140625" style="4" bestFit="1" customWidth="1"/>
    <col min="8964" max="8964" width="12.5703125" style="4" bestFit="1" customWidth="1"/>
    <col min="8965" max="8965" width="21" style="4" bestFit="1" customWidth="1"/>
    <col min="8966" max="8966" width="11.140625" style="4" customWidth="1"/>
    <col min="8967" max="8967" width="14.5703125" style="4" bestFit="1" customWidth="1"/>
    <col min="8968" max="8968" width="2.28515625" style="4" customWidth="1"/>
    <col min="8969" max="8969" width="11.7109375" style="4" bestFit="1" customWidth="1"/>
    <col min="8970" max="8970" width="12.5703125" style="4" bestFit="1" customWidth="1"/>
    <col min="8971" max="8971" width="11.140625" style="4" customWidth="1"/>
    <col min="8972" max="8973" width="12.5703125" style="4" bestFit="1" customWidth="1"/>
    <col min="8974" max="8974" width="11.140625" style="4" customWidth="1"/>
    <col min="8975" max="8975" width="15.140625" style="4" bestFit="1" customWidth="1"/>
    <col min="8976" max="8976" width="2.28515625" style="4" customWidth="1"/>
    <col min="8977" max="9216" width="8.85546875" style="4"/>
    <col min="9217" max="9217" width="36.5703125" style="4" bestFit="1" customWidth="1"/>
    <col min="9218" max="9218" width="15.140625" style="4" bestFit="1" customWidth="1"/>
    <col min="9219" max="9219" width="13.140625" style="4" bestFit="1" customWidth="1"/>
    <col min="9220" max="9220" width="12.5703125" style="4" bestFit="1" customWidth="1"/>
    <col min="9221" max="9221" width="21" style="4" bestFit="1" customWidth="1"/>
    <col min="9222" max="9222" width="11.140625" style="4" customWidth="1"/>
    <col min="9223" max="9223" width="14.5703125" style="4" bestFit="1" customWidth="1"/>
    <col min="9224" max="9224" width="2.28515625" style="4" customWidth="1"/>
    <col min="9225" max="9225" width="11.7109375" style="4" bestFit="1" customWidth="1"/>
    <col min="9226" max="9226" width="12.5703125" style="4" bestFit="1" customWidth="1"/>
    <col min="9227" max="9227" width="11.140625" style="4" customWidth="1"/>
    <col min="9228" max="9229" width="12.5703125" style="4" bestFit="1" customWidth="1"/>
    <col min="9230" max="9230" width="11.140625" style="4" customWidth="1"/>
    <col min="9231" max="9231" width="15.140625" style="4" bestFit="1" customWidth="1"/>
    <col min="9232" max="9232" width="2.28515625" style="4" customWidth="1"/>
    <col min="9233" max="9472" width="8.85546875" style="4"/>
    <col min="9473" max="9473" width="36.5703125" style="4" bestFit="1" customWidth="1"/>
    <col min="9474" max="9474" width="15.140625" style="4" bestFit="1" customWidth="1"/>
    <col min="9475" max="9475" width="13.140625" style="4" bestFit="1" customWidth="1"/>
    <col min="9476" max="9476" width="12.5703125" style="4" bestFit="1" customWidth="1"/>
    <col min="9477" max="9477" width="21" style="4" bestFit="1" customWidth="1"/>
    <col min="9478" max="9478" width="11.140625" style="4" customWidth="1"/>
    <col min="9479" max="9479" width="14.5703125" style="4" bestFit="1" customWidth="1"/>
    <col min="9480" max="9480" width="2.28515625" style="4" customWidth="1"/>
    <col min="9481" max="9481" width="11.7109375" style="4" bestFit="1" customWidth="1"/>
    <col min="9482" max="9482" width="12.5703125" style="4" bestFit="1" customWidth="1"/>
    <col min="9483" max="9483" width="11.140625" style="4" customWidth="1"/>
    <col min="9484" max="9485" width="12.5703125" style="4" bestFit="1" customWidth="1"/>
    <col min="9486" max="9486" width="11.140625" style="4" customWidth="1"/>
    <col min="9487" max="9487" width="15.140625" style="4" bestFit="1" customWidth="1"/>
    <col min="9488" max="9488" width="2.28515625" style="4" customWidth="1"/>
    <col min="9489" max="9728" width="8.85546875" style="4"/>
    <col min="9729" max="9729" width="36.5703125" style="4" bestFit="1" customWidth="1"/>
    <col min="9730" max="9730" width="15.140625" style="4" bestFit="1" customWidth="1"/>
    <col min="9731" max="9731" width="13.140625" style="4" bestFit="1" customWidth="1"/>
    <col min="9732" max="9732" width="12.5703125" style="4" bestFit="1" customWidth="1"/>
    <col min="9733" max="9733" width="21" style="4" bestFit="1" customWidth="1"/>
    <col min="9734" max="9734" width="11.140625" style="4" customWidth="1"/>
    <col min="9735" max="9735" width="14.5703125" style="4" bestFit="1" customWidth="1"/>
    <col min="9736" max="9736" width="2.28515625" style="4" customWidth="1"/>
    <col min="9737" max="9737" width="11.7109375" style="4" bestFit="1" customWidth="1"/>
    <col min="9738" max="9738" width="12.5703125" style="4" bestFit="1" customWidth="1"/>
    <col min="9739" max="9739" width="11.140625" style="4" customWidth="1"/>
    <col min="9740" max="9741" width="12.5703125" style="4" bestFit="1" customWidth="1"/>
    <col min="9742" max="9742" width="11.140625" style="4" customWidth="1"/>
    <col min="9743" max="9743" width="15.140625" style="4" bestFit="1" customWidth="1"/>
    <col min="9744" max="9744" width="2.28515625" style="4" customWidth="1"/>
    <col min="9745" max="9984" width="8.85546875" style="4"/>
    <col min="9985" max="9985" width="36.5703125" style="4" bestFit="1" customWidth="1"/>
    <col min="9986" max="9986" width="15.140625" style="4" bestFit="1" customWidth="1"/>
    <col min="9987" max="9987" width="13.140625" style="4" bestFit="1" customWidth="1"/>
    <col min="9988" max="9988" width="12.5703125" style="4" bestFit="1" customWidth="1"/>
    <col min="9989" max="9989" width="21" style="4" bestFit="1" customWidth="1"/>
    <col min="9990" max="9990" width="11.140625" style="4" customWidth="1"/>
    <col min="9991" max="9991" width="14.5703125" style="4" bestFit="1" customWidth="1"/>
    <col min="9992" max="9992" width="2.28515625" style="4" customWidth="1"/>
    <col min="9993" max="9993" width="11.7109375" style="4" bestFit="1" customWidth="1"/>
    <col min="9994" max="9994" width="12.5703125" style="4" bestFit="1" customWidth="1"/>
    <col min="9995" max="9995" width="11.140625" style="4" customWidth="1"/>
    <col min="9996" max="9997" width="12.5703125" style="4" bestFit="1" customWidth="1"/>
    <col min="9998" max="9998" width="11.140625" style="4" customWidth="1"/>
    <col min="9999" max="9999" width="15.140625" style="4" bestFit="1" customWidth="1"/>
    <col min="10000" max="10000" width="2.28515625" style="4" customWidth="1"/>
    <col min="10001" max="10240" width="8.85546875" style="4"/>
    <col min="10241" max="10241" width="36.5703125" style="4" bestFit="1" customWidth="1"/>
    <col min="10242" max="10242" width="15.140625" style="4" bestFit="1" customWidth="1"/>
    <col min="10243" max="10243" width="13.140625" style="4" bestFit="1" customWidth="1"/>
    <col min="10244" max="10244" width="12.5703125" style="4" bestFit="1" customWidth="1"/>
    <col min="10245" max="10245" width="21" style="4" bestFit="1" customWidth="1"/>
    <col min="10246" max="10246" width="11.140625" style="4" customWidth="1"/>
    <col min="10247" max="10247" width="14.5703125" style="4" bestFit="1" customWidth="1"/>
    <col min="10248" max="10248" width="2.28515625" style="4" customWidth="1"/>
    <col min="10249" max="10249" width="11.7109375" style="4" bestFit="1" customWidth="1"/>
    <col min="10250" max="10250" width="12.5703125" style="4" bestFit="1" customWidth="1"/>
    <col min="10251" max="10251" width="11.140625" style="4" customWidth="1"/>
    <col min="10252" max="10253" width="12.5703125" style="4" bestFit="1" customWidth="1"/>
    <col min="10254" max="10254" width="11.140625" style="4" customWidth="1"/>
    <col min="10255" max="10255" width="15.140625" style="4" bestFit="1" customWidth="1"/>
    <col min="10256" max="10256" width="2.28515625" style="4" customWidth="1"/>
    <col min="10257" max="10496" width="8.85546875" style="4"/>
    <col min="10497" max="10497" width="36.5703125" style="4" bestFit="1" customWidth="1"/>
    <col min="10498" max="10498" width="15.140625" style="4" bestFit="1" customWidth="1"/>
    <col min="10499" max="10499" width="13.140625" style="4" bestFit="1" customWidth="1"/>
    <col min="10500" max="10500" width="12.5703125" style="4" bestFit="1" customWidth="1"/>
    <col min="10501" max="10501" width="21" style="4" bestFit="1" customWidth="1"/>
    <col min="10502" max="10502" width="11.140625" style="4" customWidth="1"/>
    <col min="10503" max="10503" width="14.5703125" style="4" bestFit="1" customWidth="1"/>
    <col min="10504" max="10504" width="2.28515625" style="4" customWidth="1"/>
    <col min="10505" max="10505" width="11.7109375" style="4" bestFit="1" customWidth="1"/>
    <col min="10506" max="10506" width="12.5703125" style="4" bestFit="1" customWidth="1"/>
    <col min="10507" max="10507" width="11.140625" style="4" customWidth="1"/>
    <col min="10508" max="10509" width="12.5703125" style="4" bestFit="1" customWidth="1"/>
    <col min="10510" max="10510" width="11.140625" style="4" customWidth="1"/>
    <col min="10511" max="10511" width="15.140625" style="4" bestFit="1" customWidth="1"/>
    <col min="10512" max="10512" width="2.28515625" style="4" customWidth="1"/>
    <col min="10513" max="10752" width="8.85546875" style="4"/>
    <col min="10753" max="10753" width="36.5703125" style="4" bestFit="1" customWidth="1"/>
    <col min="10754" max="10754" width="15.140625" style="4" bestFit="1" customWidth="1"/>
    <col min="10755" max="10755" width="13.140625" style="4" bestFit="1" customWidth="1"/>
    <col min="10756" max="10756" width="12.5703125" style="4" bestFit="1" customWidth="1"/>
    <col min="10757" max="10757" width="21" style="4" bestFit="1" customWidth="1"/>
    <col min="10758" max="10758" width="11.140625" style="4" customWidth="1"/>
    <col min="10759" max="10759" width="14.5703125" style="4" bestFit="1" customWidth="1"/>
    <col min="10760" max="10760" width="2.28515625" style="4" customWidth="1"/>
    <col min="10761" max="10761" width="11.7109375" style="4" bestFit="1" customWidth="1"/>
    <col min="10762" max="10762" width="12.5703125" style="4" bestFit="1" customWidth="1"/>
    <col min="10763" max="10763" width="11.140625" style="4" customWidth="1"/>
    <col min="10764" max="10765" width="12.5703125" style="4" bestFit="1" customWidth="1"/>
    <col min="10766" max="10766" width="11.140625" style="4" customWidth="1"/>
    <col min="10767" max="10767" width="15.140625" style="4" bestFit="1" customWidth="1"/>
    <col min="10768" max="10768" width="2.28515625" style="4" customWidth="1"/>
    <col min="10769" max="11008" width="8.85546875" style="4"/>
    <col min="11009" max="11009" width="36.5703125" style="4" bestFit="1" customWidth="1"/>
    <col min="11010" max="11010" width="15.140625" style="4" bestFit="1" customWidth="1"/>
    <col min="11011" max="11011" width="13.140625" style="4" bestFit="1" customWidth="1"/>
    <col min="11012" max="11012" width="12.5703125" style="4" bestFit="1" customWidth="1"/>
    <col min="11013" max="11013" width="21" style="4" bestFit="1" customWidth="1"/>
    <col min="11014" max="11014" width="11.140625" style="4" customWidth="1"/>
    <col min="11015" max="11015" width="14.5703125" style="4" bestFit="1" customWidth="1"/>
    <col min="11016" max="11016" width="2.28515625" style="4" customWidth="1"/>
    <col min="11017" max="11017" width="11.7109375" style="4" bestFit="1" customWidth="1"/>
    <col min="11018" max="11018" width="12.5703125" style="4" bestFit="1" customWidth="1"/>
    <col min="11019" max="11019" width="11.140625" style="4" customWidth="1"/>
    <col min="11020" max="11021" width="12.5703125" style="4" bestFit="1" customWidth="1"/>
    <col min="11022" max="11022" width="11.140625" style="4" customWidth="1"/>
    <col min="11023" max="11023" width="15.140625" style="4" bestFit="1" customWidth="1"/>
    <col min="11024" max="11024" width="2.28515625" style="4" customWidth="1"/>
    <col min="11025" max="11264" width="8.85546875" style="4"/>
    <col min="11265" max="11265" width="36.5703125" style="4" bestFit="1" customWidth="1"/>
    <col min="11266" max="11266" width="15.140625" style="4" bestFit="1" customWidth="1"/>
    <col min="11267" max="11267" width="13.140625" style="4" bestFit="1" customWidth="1"/>
    <col min="11268" max="11268" width="12.5703125" style="4" bestFit="1" customWidth="1"/>
    <col min="11269" max="11269" width="21" style="4" bestFit="1" customWidth="1"/>
    <col min="11270" max="11270" width="11.140625" style="4" customWidth="1"/>
    <col min="11271" max="11271" width="14.5703125" style="4" bestFit="1" customWidth="1"/>
    <col min="11272" max="11272" width="2.28515625" style="4" customWidth="1"/>
    <col min="11273" max="11273" width="11.7109375" style="4" bestFit="1" customWidth="1"/>
    <col min="11274" max="11274" width="12.5703125" style="4" bestFit="1" customWidth="1"/>
    <col min="11275" max="11275" width="11.140625" style="4" customWidth="1"/>
    <col min="11276" max="11277" width="12.5703125" style="4" bestFit="1" customWidth="1"/>
    <col min="11278" max="11278" width="11.140625" style="4" customWidth="1"/>
    <col min="11279" max="11279" width="15.140625" style="4" bestFit="1" customWidth="1"/>
    <col min="11280" max="11280" width="2.28515625" style="4" customWidth="1"/>
    <col min="11281" max="11520" width="8.85546875" style="4"/>
    <col min="11521" max="11521" width="36.5703125" style="4" bestFit="1" customWidth="1"/>
    <col min="11522" max="11522" width="15.140625" style="4" bestFit="1" customWidth="1"/>
    <col min="11523" max="11523" width="13.140625" style="4" bestFit="1" customWidth="1"/>
    <col min="11524" max="11524" width="12.5703125" style="4" bestFit="1" customWidth="1"/>
    <col min="11525" max="11525" width="21" style="4" bestFit="1" customWidth="1"/>
    <col min="11526" max="11526" width="11.140625" style="4" customWidth="1"/>
    <col min="11527" max="11527" width="14.5703125" style="4" bestFit="1" customWidth="1"/>
    <col min="11528" max="11528" width="2.28515625" style="4" customWidth="1"/>
    <col min="11529" max="11529" width="11.7109375" style="4" bestFit="1" customWidth="1"/>
    <col min="11530" max="11530" width="12.5703125" style="4" bestFit="1" customWidth="1"/>
    <col min="11531" max="11531" width="11.140625" style="4" customWidth="1"/>
    <col min="11532" max="11533" width="12.5703125" style="4" bestFit="1" customWidth="1"/>
    <col min="11534" max="11534" width="11.140625" style="4" customWidth="1"/>
    <col min="11535" max="11535" width="15.140625" style="4" bestFit="1" customWidth="1"/>
    <col min="11536" max="11536" width="2.28515625" style="4" customWidth="1"/>
    <col min="11537" max="11776" width="8.85546875" style="4"/>
    <col min="11777" max="11777" width="36.5703125" style="4" bestFit="1" customWidth="1"/>
    <col min="11778" max="11778" width="15.140625" style="4" bestFit="1" customWidth="1"/>
    <col min="11779" max="11779" width="13.140625" style="4" bestFit="1" customWidth="1"/>
    <col min="11780" max="11780" width="12.5703125" style="4" bestFit="1" customWidth="1"/>
    <col min="11781" max="11781" width="21" style="4" bestFit="1" customWidth="1"/>
    <col min="11782" max="11782" width="11.140625" style="4" customWidth="1"/>
    <col min="11783" max="11783" width="14.5703125" style="4" bestFit="1" customWidth="1"/>
    <col min="11784" max="11784" width="2.28515625" style="4" customWidth="1"/>
    <col min="11785" max="11785" width="11.7109375" style="4" bestFit="1" customWidth="1"/>
    <col min="11786" max="11786" width="12.5703125" style="4" bestFit="1" customWidth="1"/>
    <col min="11787" max="11787" width="11.140625" style="4" customWidth="1"/>
    <col min="11788" max="11789" width="12.5703125" style="4" bestFit="1" customWidth="1"/>
    <col min="11790" max="11790" width="11.140625" style="4" customWidth="1"/>
    <col min="11791" max="11791" width="15.140625" style="4" bestFit="1" customWidth="1"/>
    <col min="11792" max="11792" width="2.28515625" style="4" customWidth="1"/>
    <col min="11793" max="12032" width="8.85546875" style="4"/>
    <col min="12033" max="12033" width="36.5703125" style="4" bestFit="1" customWidth="1"/>
    <col min="12034" max="12034" width="15.140625" style="4" bestFit="1" customWidth="1"/>
    <col min="12035" max="12035" width="13.140625" style="4" bestFit="1" customWidth="1"/>
    <col min="12036" max="12036" width="12.5703125" style="4" bestFit="1" customWidth="1"/>
    <col min="12037" max="12037" width="21" style="4" bestFit="1" customWidth="1"/>
    <col min="12038" max="12038" width="11.140625" style="4" customWidth="1"/>
    <col min="12039" max="12039" width="14.5703125" style="4" bestFit="1" customWidth="1"/>
    <col min="12040" max="12040" width="2.28515625" style="4" customWidth="1"/>
    <col min="12041" max="12041" width="11.7109375" style="4" bestFit="1" customWidth="1"/>
    <col min="12042" max="12042" width="12.5703125" style="4" bestFit="1" customWidth="1"/>
    <col min="12043" max="12043" width="11.140625" style="4" customWidth="1"/>
    <col min="12044" max="12045" width="12.5703125" style="4" bestFit="1" customWidth="1"/>
    <col min="12046" max="12046" width="11.140625" style="4" customWidth="1"/>
    <col min="12047" max="12047" width="15.140625" style="4" bestFit="1" customWidth="1"/>
    <col min="12048" max="12048" width="2.28515625" style="4" customWidth="1"/>
    <col min="12049" max="12288" width="8.85546875" style="4"/>
    <col min="12289" max="12289" width="36.5703125" style="4" bestFit="1" customWidth="1"/>
    <col min="12290" max="12290" width="15.140625" style="4" bestFit="1" customWidth="1"/>
    <col min="12291" max="12291" width="13.140625" style="4" bestFit="1" customWidth="1"/>
    <col min="12292" max="12292" width="12.5703125" style="4" bestFit="1" customWidth="1"/>
    <col min="12293" max="12293" width="21" style="4" bestFit="1" customWidth="1"/>
    <col min="12294" max="12294" width="11.140625" style="4" customWidth="1"/>
    <col min="12295" max="12295" width="14.5703125" style="4" bestFit="1" customWidth="1"/>
    <col min="12296" max="12296" width="2.28515625" style="4" customWidth="1"/>
    <col min="12297" max="12297" width="11.7109375" style="4" bestFit="1" customWidth="1"/>
    <col min="12298" max="12298" width="12.5703125" style="4" bestFit="1" customWidth="1"/>
    <col min="12299" max="12299" width="11.140625" style="4" customWidth="1"/>
    <col min="12300" max="12301" width="12.5703125" style="4" bestFit="1" customWidth="1"/>
    <col min="12302" max="12302" width="11.140625" style="4" customWidth="1"/>
    <col min="12303" max="12303" width="15.140625" style="4" bestFit="1" customWidth="1"/>
    <col min="12304" max="12304" width="2.28515625" style="4" customWidth="1"/>
    <col min="12305" max="12544" width="8.85546875" style="4"/>
    <col min="12545" max="12545" width="36.5703125" style="4" bestFit="1" customWidth="1"/>
    <col min="12546" max="12546" width="15.140625" style="4" bestFit="1" customWidth="1"/>
    <col min="12547" max="12547" width="13.140625" style="4" bestFit="1" customWidth="1"/>
    <col min="12548" max="12548" width="12.5703125" style="4" bestFit="1" customWidth="1"/>
    <col min="12549" max="12549" width="21" style="4" bestFit="1" customWidth="1"/>
    <col min="12550" max="12550" width="11.140625" style="4" customWidth="1"/>
    <col min="12551" max="12551" width="14.5703125" style="4" bestFit="1" customWidth="1"/>
    <col min="12552" max="12552" width="2.28515625" style="4" customWidth="1"/>
    <col min="12553" max="12553" width="11.7109375" style="4" bestFit="1" customWidth="1"/>
    <col min="12554" max="12554" width="12.5703125" style="4" bestFit="1" customWidth="1"/>
    <col min="12555" max="12555" width="11.140625" style="4" customWidth="1"/>
    <col min="12556" max="12557" width="12.5703125" style="4" bestFit="1" customWidth="1"/>
    <col min="12558" max="12558" width="11.140625" style="4" customWidth="1"/>
    <col min="12559" max="12559" width="15.140625" style="4" bestFit="1" customWidth="1"/>
    <col min="12560" max="12560" width="2.28515625" style="4" customWidth="1"/>
    <col min="12561" max="12800" width="8.85546875" style="4"/>
    <col min="12801" max="12801" width="36.5703125" style="4" bestFit="1" customWidth="1"/>
    <col min="12802" max="12802" width="15.140625" style="4" bestFit="1" customWidth="1"/>
    <col min="12803" max="12803" width="13.140625" style="4" bestFit="1" customWidth="1"/>
    <col min="12804" max="12804" width="12.5703125" style="4" bestFit="1" customWidth="1"/>
    <col min="12805" max="12805" width="21" style="4" bestFit="1" customWidth="1"/>
    <col min="12806" max="12806" width="11.140625" style="4" customWidth="1"/>
    <col min="12807" max="12807" width="14.5703125" style="4" bestFit="1" customWidth="1"/>
    <col min="12808" max="12808" width="2.28515625" style="4" customWidth="1"/>
    <col min="12809" max="12809" width="11.7109375" style="4" bestFit="1" customWidth="1"/>
    <col min="12810" max="12810" width="12.5703125" style="4" bestFit="1" customWidth="1"/>
    <col min="12811" max="12811" width="11.140625" style="4" customWidth="1"/>
    <col min="12812" max="12813" width="12.5703125" style="4" bestFit="1" customWidth="1"/>
    <col min="12814" max="12814" width="11.140625" style="4" customWidth="1"/>
    <col min="12815" max="12815" width="15.140625" style="4" bestFit="1" customWidth="1"/>
    <col min="12816" max="12816" width="2.28515625" style="4" customWidth="1"/>
    <col min="12817" max="13056" width="8.85546875" style="4"/>
    <col min="13057" max="13057" width="36.5703125" style="4" bestFit="1" customWidth="1"/>
    <col min="13058" max="13058" width="15.140625" style="4" bestFit="1" customWidth="1"/>
    <col min="13059" max="13059" width="13.140625" style="4" bestFit="1" customWidth="1"/>
    <col min="13060" max="13060" width="12.5703125" style="4" bestFit="1" customWidth="1"/>
    <col min="13061" max="13061" width="21" style="4" bestFit="1" customWidth="1"/>
    <col min="13062" max="13062" width="11.140625" style="4" customWidth="1"/>
    <col min="13063" max="13063" width="14.5703125" style="4" bestFit="1" customWidth="1"/>
    <col min="13064" max="13064" width="2.28515625" style="4" customWidth="1"/>
    <col min="13065" max="13065" width="11.7109375" style="4" bestFit="1" customWidth="1"/>
    <col min="13066" max="13066" width="12.5703125" style="4" bestFit="1" customWidth="1"/>
    <col min="13067" max="13067" width="11.140625" style="4" customWidth="1"/>
    <col min="13068" max="13069" width="12.5703125" style="4" bestFit="1" customWidth="1"/>
    <col min="13070" max="13070" width="11.140625" style="4" customWidth="1"/>
    <col min="13071" max="13071" width="15.140625" style="4" bestFit="1" customWidth="1"/>
    <col min="13072" max="13072" width="2.28515625" style="4" customWidth="1"/>
    <col min="13073" max="13312" width="8.85546875" style="4"/>
    <col min="13313" max="13313" width="36.5703125" style="4" bestFit="1" customWidth="1"/>
    <col min="13314" max="13314" width="15.140625" style="4" bestFit="1" customWidth="1"/>
    <col min="13315" max="13315" width="13.140625" style="4" bestFit="1" customWidth="1"/>
    <col min="13316" max="13316" width="12.5703125" style="4" bestFit="1" customWidth="1"/>
    <col min="13317" max="13317" width="21" style="4" bestFit="1" customWidth="1"/>
    <col min="13318" max="13318" width="11.140625" style="4" customWidth="1"/>
    <col min="13319" max="13319" width="14.5703125" style="4" bestFit="1" customWidth="1"/>
    <col min="13320" max="13320" width="2.28515625" style="4" customWidth="1"/>
    <col min="13321" max="13321" width="11.7109375" style="4" bestFit="1" customWidth="1"/>
    <col min="13322" max="13322" width="12.5703125" style="4" bestFit="1" customWidth="1"/>
    <col min="13323" max="13323" width="11.140625" style="4" customWidth="1"/>
    <col min="13324" max="13325" width="12.5703125" style="4" bestFit="1" customWidth="1"/>
    <col min="13326" max="13326" width="11.140625" style="4" customWidth="1"/>
    <col min="13327" max="13327" width="15.140625" style="4" bestFit="1" customWidth="1"/>
    <col min="13328" max="13328" width="2.28515625" style="4" customWidth="1"/>
    <col min="13329" max="13568" width="8.85546875" style="4"/>
    <col min="13569" max="13569" width="36.5703125" style="4" bestFit="1" customWidth="1"/>
    <col min="13570" max="13570" width="15.140625" style="4" bestFit="1" customWidth="1"/>
    <col min="13571" max="13571" width="13.140625" style="4" bestFit="1" customWidth="1"/>
    <col min="13572" max="13572" width="12.5703125" style="4" bestFit="1" customWidth="1"/>
    <col min="13573" max="13573" width="21" style="4" bestFit="1" customWidth="1"/>
    <col min="13574" max="13574" width="11.140625" style="4" customWidth="1"/>
    <col min="13575" max="13575" width="14.5703125" style="4" bestFit="1" customWidth="1"/>
    <col min="13576" max="13576" width="2.28515625" style="4" customWidth="1"/>
    <col min="13577" max="13577" width="11.7109375" style="4" bestFit="1" customWidth="1"/>
    <col min="13578" max="13578" width="12.5703125" style="4" bestFit="1" customWidth="1"/>
    <col min="13579" max="13579" width="11.140625" style="4" customWidth="1"/>
    <col min="13580" max="13581" width="12.5703125" style="4" bestFit="1" customWidth="1"/>
    <col min="13582" max="13582" width="11.140625" style="4" customWidth="1"/>
    <col min="13583" max="13583" width="15.140625" style="4" bestFit="1" customWidth="1"/>
    <col min="13584" max="13584" width="2.28515625" style="4" customWidth="1"/>
    <col min="13585" max="13824" width="8.85546875" style="4"/>
    <col min="13825" max="13825" width="36.5703125" style="4" bestFit="1" customWidth="1"/>
    <col min="13826" max="13826" width="15.140625" style="4" bestFit="1" customWidth="1"/>
    <col min="13827" max="13827" width="13.140625" style="4" bestFit="1" customWidth="1"/>
    <col min="13828" max="13828" width="12.5703125" style="4" bestFit="1" customWidth="1"/>
    <col min="13829" max="13829" width="21" style="4" bestFit="1" customWidth="1"/>
    <col min="13830" max="13830" width="11.140625" style="4" customWidth="1"/>
    <col min="13831" max="13831" width="14.5703125" style="4" bestFit="1" customWidth="1"/>
    <col min="13832" max="13832" width="2.28515625" style="4" customWidth="1"/>
    <col min="13833" max="13833" width="11.7109375" style="4" bestFit="1" customWidth="1"/>
    <col min="13834" max="13834" width="12.5703125" style="4" bestFit="1" customWidth="1"/>
    <col min="13835" max="13835" width="11.140625" style="4" customWidth="1"/>
    <col min="13836" max="13837" width="12.5703125" style="4" bestFit="1" customWidth="1"/>
    <col min="13838" max="13838" width="11.140625" style="4" customWidth="1"/>
    <col min="13839" max="13839" width="15.140625" style="4" bestFit="1" customWidth="1"/>
    <col min="13840" max="13840" width="2.28515625" style="4" customWidth="1"/>
    <col min="13841" max="14080" width="8.85546875" style="4"/>
    <col min="14081" max="14081" width="36.5703125" style="4" bestFit="1" customWidth="1"/>
    <col min="14082" max="14082" width="15.140625" style="4" bestFit="1" customWidth="1"/>
    <col min="14083" max="14083" width="13.140625" style="4" bestFit="1" customWidth="1"/>
    <col min="14084" max="14084" width="12.5703125" style="4" bestFit="1" customWidth="1"/>
    <col min="14085" max="14085" width="21" style="4" bestFit="1" customWidth="1"/>
    <col min="14086" max="14086" width="11.140625" style="4" customWidth="1"/>
    <col min="14087" max="14087" width="14.5703125" style="4" bestFit="1" customWidth="1"/>
    <col min="14088" max="14088" width="2.28515625" style="4" customWidth="1"/>
    <col min="14089" max="14089" width="11.7109375" style="4" bestFit="1" customWidth="1"/>
    <col min="14090" max="14090" width="12.5703125" style="4" bestFit="1" customWidth="1"/>
    <col min="14091" max="14091" width="11.140625" style="4" customWidth="1"/>
    <col min="14092" max="14093" width="12.5703125" style="4" bestFit="1" customWidth="1"/>
    <col min="14094" max="14094" width="11.140625" style="4" customWidth="1"/>
    <col min="14095" max="14095" width="15.140625" style="4" bestFit="1" customWidth="1"/>
    <col min="14096" max="14096" width="2.28515625" style="4" customWidth="1"/>
    <col min="14097" max="14336" width="8.85546875" style="4"/>
    <col min="14337" max="14337" width="36.5703125" style="4" bestFit="1" customWidth="1"/>
    <col min="14338" max="14338" width="15.140625" style="4" bestFit="1" customWidth="1"/>
    <col min="14339" max="14339" width="13.140625" style="4" bestFit="1" customWidth="1"/>
    <col min="14340" max="14340" width="12.5703125" style="4" bestFit="1" customWidth="1"/>
    <col min="14341" max="14341" width="21" style="4" bestFit="1" customWidth="1"/>
    <col min="14342" max="14342" width="11.140625" style="4" customWidth="1"/>
    <col min="14343" max="14343" width="14.5703125" style="4" bestFit="1" customWidth="1"/>
    <col min="14344" max="14344" width="2.28515625" style="4" customWidth="1"/>
    <col min="14345" max="14345" width="11.7109375" style="4" bestFit="1" customWidth="1"/>
    <col min="14346" max="14346" width="12.5703125" style="4" bestFit="1" customWidth="1"/>
    <col min="14347" max="14347" width="11.140625" style="4" customWidth="1"/>
    <col min="14348" max="14349" width="12.5703125" style="4" bestFit="1" customWidth="1"/>
    <col min="14350" max="14350" width="11.140625" style="4" customWidth="1"/>
    <col min="14351" max="14351" width="15.140625" style="4" bestFit="1" customWidth="1"/>
    <col min="14352" max="14352" width="2.28515625" style="4" customWidth="1"/>
    <col min="14353" max="14592" width="8.85546875" style="4"/>
    <col min="14593" max="14593" width="36.5703125" style="4" bestFit="1" customWidth="1"/>
    <col min="14594" max="14594" width="15.140625" style="4" bestFit="1" customWidth="1"/>
    <col min="14595" max="14595" width="13.140625" style="4" bestFit="1" customWidth="1"/>
    <col min="14596" max="14596" width="12.5703125" style="4" bestFit="1" customWidth="1"/>
    <col min="14597" max="14597" width="21" style="4" bestFit="1" customWidth="1"/>
    <col min="14598" max="14598" width="11.140625" style="4" customWidth="1"/>
    <col min="14599" max="14599" width="14.5703125" style="4" bestFit="1" customWidth="1"/>
    <col min="14600" max="14600" width="2.28515625" style="4" customWidth="1"/>
    <col min="14601" max="14601" width="11.7109375" style="4" bestFit="1" customWidth="1"/>
    <col min="14602" max="14602" width="12.5703125" style="4" bestFit="1" customWidth="1"/>
    <col min="14603" max="14603" width="11.140625" style="4" customWidth="1"/>
    <col min="14604" max="14605" width="12.5703125" style="4" bestFit="1" customWidth="1"/>
    <col min="14606" max="14606" width="11.140625" style="4" customWidth="1"/>
    <col min="14607" max="14607" width="15.140625" style="4" bestFit="1" customWidth="1"/>
    <col min="14608" max="14608" width="2.28515625" style="4" customWidth="1"/>
    <col min="14609" max="14848" width="8.85546875" style="4"/>
    <col min="14849" max="14849" width="36.5703125" style="4" bestFit="1" customWidth="1"/>
    <col min="14850" max="14850" width="15.140625" style="4" bestFit="1" customWidth="1"/>
    <col min="14851" max="14851" width="13.140625" style="4" bestFit="1" customWidth="1"/>
    <col min="14852" max="14852" width="12.5703125" style="4" bestFit="1" customWidth="1"/>
    <col min="14853" max="14853" width="21" style="4" bestFit="1" customWidth="1"/>
    <col min="14854" max="14854" width="11.140625" style="4" customWidth="1"/>
    <col min="14855" max="14855" width="14.5703125" style="4" bestFit="1" customWidth="1"/>
    <col min="14856" max="14856" width="2.28515625" style="4" customWidth="1"/>
    <col min="14857" max="14857" width="11.7109375" style="4" bestFit="1" customWidth="1"/>
    <col min="14858" max="14858" width="12.5703125" style="4" bestFit="1" customWidth="1"/>
    <col min="14859" max="14859" width="11.140625" style="4" customWidth="1"/>
    <col min="14860" max="14861" width="12.5703125" style="4" bestFit="1" customWidth="1"/>
    <col min="14862" max="14862" width="11.140625" style="4" customWidth="1"/>
    <col min="14863" max="14863" width="15.140625" style="4" bestFit="1" customWidth="1"/>
    <col min="14864" max="14864" width="2.28515625" style="4" customWidth="1"/>
    <col min="14865" max="15104" width="8.85546875" style="4"/>
    <col min="15105" max="15105" width="36.5703125" style="4" bestFit="1" customWidth="1"/>
    <col min="15106" max="15106" width="15.140625" style="4" bestFit="1" customWidth="1"/>
    <col min="15107" max="15107" width="13.140625" style="4" bestFit="1" customWidth="1"/>
    <col min="15108" max="15108" width="12.5703125" style="4" bestFit="1" customWidth="1"/>
    <col min="15109" max="15109" width="21" style="4" bestFit="1" customWidth="1"/>
    <col min="15110" max="15110" width="11.140625" style="4" customWidth="1"/>
    <col min="15111" max="15111" width="14.5703125" style="4" bestFit="1" customWidth="1"/>
    <col min="15112" max="15112" width="2.28515625" style="4" customWidth="1"/>
    <col min="15113" max="15113" width="11.7109375" style="4" bestFit="1" customWidth="1"/>
    <col min="15114" max="15114" width="12.5703125" style="4" bestFit="1" customWidth="1"/>
    <col min="15115" max="15115" width="11.140625" style="4" customWidth="1"/>
    <col min="15116" max="15117" width="12.5703125" style="4" bestFit="1" customWidth="1"/>
    <col min="15118" max="15118" width="11.140625" style="4" customWidth="1"/>
    <col min="15119" max="15119" width="15.140625" style="4" bestFit="1" customWidth="1"/>
    <col min="15120" max="15120" width="2.28515625" style="4" customWidth="1"/>
    <col min="15121" max="15360" width="8.85546875" style="4"/>
    <col min="15361" max="15361" width="36.5703125" style="4" bestFit="1" customWidth="1"/>
    <col min="15362" max="15362" width="15.140625" style="4" bestFit="1" customWidth="1"/>
    <col min="15363" max="15363" width="13.140625" style="4" bestFit="1" customWidth="1"/>
    <col min="15364" max="15364" width="12.5703125" style="4" bestFit="1" customWidth="1"/>
    <col min="15365" max="15365" width="21" style="4" bestFit="1" customWidth="1"/>
    <col min="15366" max="15366" width="11.140625" style="4" customWidth="1"/>
    <col min="15367" max="15367" width="14.5703125" style="4" bestFit="1" customWidth="1"/>
    <col min="15368" max="15368" width="2.28515625" style="4" customWidth="1"/>
    <col min="15369" max="15369" width="11.7109375" style="4" bestFit="1" customWidth="1"/>
    <col min="15370" max="15370" width="12.5703125" style="4" bestFit="1" customWidth="1"/>
    <col min="15371" max="15371" width="11.140625" style="4" customWidth="1"/>
    <col min="15372" max="15373" width="12.5703125" style="4" bestFit="1" customWidth="1"/>
    <col min="15374" max="15374" width="11.140625" style="4" customWidth="1"/>
    <col min="15375" max="15375" width="15.140625" style="4" bestFit="1" customWidth="1"/>
    <col min="15376" max="15376" width="2.28515625" style="4" customWidth="1"/>
    <col min="15377" max="15616" width="8.85546875" style="4"/>
    <col min="15617" max="15617" width="36.5703125" style="4" bestFit="1" customWidth="1"/>
    <col min="15618" max="15618" width="15.140625" style="4" bestFit="1" customWidth="1"/>
    <col min="15619" max="15619" width="13.140625" style="4" bestFit="1" customWidth="1"/>
    <col min="15620" max="15620" width="12.5703125" style="4" bestFit="1" customWidth="1"/>
    <col min="15621" max="15621" width="21" style="4" bestFit="1" customWidth="1"/>
    <col min="15622" max="15622" width="11.140625" style="4" customWidth="1"/>
    <col min="15623" max="15623" width="14.5703125" style="4" bestFit="1" customWidth="1"/>
    <col min="15624" max="15624" width="2.28515625" style="4" customWidth="1"/>
    <col min="15625" max="15625" width="11.7109375" style="4" bestFit="1" customWidth="1"/>
    <col min="15626" max="15626" width="12.5703125" style="4" bestFit="1" customWidth="1"/>
    <col min="15627" max="15627" width="11.140625" style="4" customWidth="1"/>
    <col min="15628" max="15629" width="12.5703125" style="4" bestFit="1" customWidth="1"/>
    <col min="15630" max="15630" width="11.140625" style="4" customWidth="1"/>
    <col min="15631" max="15631" width="15.140625" style="4" bestFit="1" customWidth="1"/>
    <col min="15632" max="15632" width="2.28515625" style="4" customWidth="1"/>
    <col min="15633" max="15872" width="8.85546875" style="4"/>
    <col min="15873" max="15873" width="36.5703125" style="4" bestFit="1" customWidth="1"/>
    <col min="15874" max="15874" width="15.140625" style="4" bestFit="1" customWidth="1"/>
    <col min="15875" max="15875" width="13.140625" style="4" bestFit="1" customWidth="1"/>
    <col min="15876" max="15876" width="12.5703125" style="4" bestFit="1" customWidth="1"/>
    <col min="15877" max="15877" width="21" style="4" bestFit="1" customWidth="1"/>
    <col min="15878" max="15878" width="11.140625" style="4" customWidth="1"/>
    <col min="15879" max="15879" width="14.5703125" style="4" bestFit="1" customWidth="1"/>
    <col min="15880" max="15880" width="2.28515625" style="4" customWidth="1"/>
    <col min="15881" max="15881" width="11.7109375" style="4" bestFit="1" customWidth="1"/>
    <col min="15882" max="15882" width="12.5703125" style="4" bestFit="1" customWidth="1"/>
    <col min="15883" max="15883" width="11.140625" style="4" customWidth="1"/>
    <col min="15884" max="15885" width="12.5703125" style="4" bestFit="1" customWidth="1"/>
    <col min="15886" max="15886" width="11.140625" style="4" customWidth="1"/>
    <col min="15887" max="15887" width="15.140625" style="4" bestFit="1" customWidth="1"/>
    <col min="15888" max="15888" width="2.28515625" style="4" customWidth="1"/>
    <col min="15889" max="16128" width="8.85546875" style="4"/>
    <col min="16129" max="16129" width="36.5703125" style="4" bestFit="1" customWidth="1"/>
    <col min="16130" max="16130" width="15.140625" style="4" bestFit="1" customWidth="1"/>
    <col min="16131" max="16131" width="13.140625" style="4" bestFit="1" customWidth="1"/>
    <col min="16132" max="16132" width="12.5703125" style="4" bestFit="1" customWidth="1"/>
    <col min="16133" max="16133" width="21" style="4" bestFit="1" customWidth="1"/>
    <col min="16134" max="16134" width="11.140625" style="4" customWidth="1"/>
    <col min="16135" max="16135" width="14.5703125" style="4" bestFit="1" customWidth="1"/>
    <col min="16136" max="16136" width="2.28515625" style="4" customWidth="1"/>
    <col min="16137" max="16137" width="11.7109375" style="4" bestFit="1" customWidth="1"/>
    <col min="16138" max="16138" width="12.5703125" style="4" bestFit="1" customWidth="1"/>
    <col min="16139" max="16139" width="11.140625" style="4" customWidth="1"/>
    <col min="16140" max="16141" width="12.5703125" style="4" bestFit="1" customWidth="1"/>
    <col min="16142" max="16142" width="11.140625" style="4" customWidth="1"/>
    <col min="16143" max="16143" width="15.140625" style="4" bestFit="1" customWidth="1"/>
    <col min="16144" max="16144" width="2.28515625" style="4" customWidth="1"/>
    <col min="16145" max="16384" width="8.85546875" style="4"/>
  </cols>
  <sheetData>
    <row r="1" spans="1:5" x14ac:dyDescent="0.2">
      <c r="A1" s="3" t="s">
        <v>44</v>
      </c>
    </row>
    <row r="2" spans="1:5" ht="13.5" thickBot="1" x14ac:dyDescent="0.25">
      <c r="A2" s="3"/>
    </row>
    <row r="3" spans="1:5" ht="13.5" thickTop="1" x14ac:dyDescent="0.2">
      <c r="A3" s="5" t="s">
        <v>4</v>
      </c>
      <c r="B3" s="6"/>
    </row>
    <row r="4" spans="1:5" x14ac:dyDescent="0.2">
      <c r="A4" s="7" t="s">
        <v>5</v>
      </c>
      <c r="B4" s="8"/>
    </row>
    <row r="5" spans="1:5" x14ac:dyDescent="0.2">
      <c r="A5" s="9" t="s">
        <v>6</v>
      </c>
      <c r="B5" s="78">
        <v>1250000</v>
      </c>
      <c r="D5" s="4" t="s">
        <v>130</v>
      </c>
      <c r="E5" s="163">
        <f>B20</f>
        <v>7500000</v>
      </c>
    </row>
    <row r="6" spans="1:5" x14ac:dyDescent="0.2">
      <c r="A6" s="9" t="s">
        <v>7</v>
      </c>
      <c r="B6" s="78">
        <v>500000</v>
      </c>
      <c r="D6" s="4" t="s">
        <v>46</v>
      </c>
      <c r="E6" s="177">
        <f>B18</f>
        <v>2500000</v>
      </c>
    </row>
    <row r="7" spans="1:5" x14ac:dyDescent="0.2">
      <c r="A7" s="10" t="s">
        <v>8</v>
      </c>
      <c r="B7" s="77">
        <v>50000</v>
      </c>
      <c r="D7" s="4" t="s">
        <v>129</v>
      </c>
      <c r="E7" s="163">
        <f>SUM(E5:E6)</f>
        <v>10000000</v>
      </c>
    </row>
    <row r="8" spans="1:5" x14ac:dyDescent="0.2">
      <c r="A8" s="10" t="s">
        <v>9</v>
      </c>
      <c r="B8" s="77">
        <v>250000</v>
      </c>
    </row>
    <row r="9" spans="1:5" x14ac:dyDescent="0.2">
      <c r="A9" s="10" t="s">
        <v>10</v>
      </c>
      <c r="B9" s="77">
        <v>0</v>
      </c>
    </row>
    <row r="10" spans="1:5" x14ac:dyDescent="0.2">
      <c r="A10" s="10" t="s">
        <v>11</v>
      </c>
      <c r="B10" s="77">
        <v>0</v>
      </c>
      <c r="D10" s="4" t="s">
        <v>132</v>
      </c>
      <c r="E10" s="179">
        <v>2.1951219512195124</v>
      </c>
    </row>
    <row r="11" spans="1:5" x14ac:dyDescent="0.2">
      <c r="A11" s="11" t="s">
        <v>12</v>
      </c>
      <c r="B11" s="12"/>
      <c r="D11" s="4" t="s">
        <v>101</v>
      </c>
      <c r="E11" s="172">
        <f>E17-E7</f>
        <v>0</v>
      </c>
    </row>
    <row r="12" spans="1:5" x14ac:dyDescent="0.2">
      <c r="A12" s="10" t="s">
        <v>13</v>
      </c>
      <c r="B12" s="13" t="s">
        <v>43</v>
      </c>
    </row>
    <row r="13" spans="1:5" x14ac:dyDescent="0.2">
      <c r="A13" s="10" t="s">
        <v>14</v>
      </c>
      <c r="B13" s="14">
        <v>1000000</v>
      </c>
      <c r="D13" s="4" t="s">
        <v>131</v>
      </c>
      <c r="E13" s="176">
        <f>SUM(E32:E40)*E10</f>
        <v>4500000</v>
      </c>
    </row>
    <row r="14" spans="1:5" x14ac:dyDescent="0.2">
      <c r="A14" s="11" t="s">
        <v>15</v>
      </c>
      <c r="B14" s="15"/>
      <c r="D14" s="4" t="s">
        <v>133</v>
      </c>
      <c r="E14" s="176">
        <f>E43*E10</f>
        <v>1000000</v>
      </c>
    </row>
    <row r="15" spans="1:5" x14ac:dyDescent="0.2">
      <c r="A15" s="10" t="s">
        <v>16</v>
      </c>
      <c r="B15" s="13" t="s">
        <v>43</v>
      </c>
      <c r="D15" s="4" t="s">
        <v>134</v>
      </c>
      <c r="E15" s="176">
        <f>L40*E10</f>
        <v>2500000</v>
      </c>
    </row>
    <row r="16" spans="1:5" x14ac:dyDescent="0.2">
      <c r="A16" s="10" t="s">
        <v>17</v>
      </c>
      <c r="B16" s="16">
        <v>0.2</v>
      </c>
      <c r="D16" s="4" t="s">
        <v>135</v>
      </c>
      <c r="E16" s="178">
        <f>I46*E10</f>
        <v>2000000.0000000002</v>
      </c>
    </row>
    <row r="17" spans="1:16" x14ac:dyDescent="0.2">
      <c r="A17" s="11" t="s">
        <v>18</v>
      </c>
      <c r="B17" s="17">
        <v>0</v>
      </c>
      <c r="D17" s="4" t="s">
        <v>136</v>
      </c>
      <c r="E17" s="176">
        <f>SUM(E13:E16)</f>
        <v>10000000</v>
      </c>
    </row>
    <row r="18" spans="1:16" x14ac:dyDescent="0.2">
      <c r="A18" s="11" t="s">
        <v>19</v>
      </c>
      <c r="B18" s="14">
        <v>2500000</v>
      </c>
    </row>
    <row r="19" spans="1:16" x14ac:dyDescent="0.2">
      <c r="A19" s="11" t="s">
        <v>20</v>
      </c>
      <c r="B19" s="18">
        <v>0.25</v>
      </c>
      <c r="D19" s="4" t="s">
        <v>102</v>
      </c>
    </row>
    <row r="20" spans="1:16" x14ac:dyDescent="0.2">
      <c r="A20" s="19" t="s">
        <v>21</v>
      </c>
      <c r="B20" s="160">
        <f>B23-B18</f>
        <v>7500000</v>
      </c>
      <c r="D20" s="163">
        <f>B21*SUM(B5:B10)</f>
        <v>4500000</v>
      </c>
    </row>
    <row r="21" spans="1:16" x14ac:dyDescent="0.2">
      <c r="A21" s="19" t="s">
        <v>22</v>
      </c>
      <c r="B21" s="20">
        <f>E10</f>
        <v>2.1951219512195124</v>
      </c>
      <c r="D21" s="163">
        <f>B21*I46</f>
        <v>2000000.0000000002</v>
      </c>
    </row>
    <row r="22" spans="1:16" x14ac:dyDescent="0.2">
      <c r="A22" s="21" t="s">
        <v>23</v>
      </c>
      <c r="B22" s="20">
        <f>B18/L40</f>
        <v>2.1951219512195124</v>
      </c>
      <c r="D22" s="163">
        <f>B21*J43</f>
        <v>1000000</v>
      </c>
    </row>
    <row r="23" spans="1:16" ht="13.5" thickBot="1" x14ac:dyDescent="0.25">
      <c r="A23" s="22" t="s">
        <v>2</v>
      </c>
      <c r="B23" s="23">
        <f>B18/B19</f>
        <v>10000000</v>
      </c>
      <c r="D23" s="163">
        <f>SUM(D20:D22)</f>
        <v>7500000</v>
      </c>
    </row>
    <row r="24" spans="1:16" ht="13.5" thickTop="1" x14ac:dyDescent="0.2">
      <c r="A24" s="3"/>
      <c r="D24" s="163">
        <f>B22*L40</f>
        <v>2500000</v>
      </c>
    </row>
    <row r="25" spans="1:16" ht="13.5" thickBot="1" x14ac:dyDescent="0.25">
      <c r="A25" s="3"/>
      <c r="D25" s="163">
        <f>SUM(D23:D24)</f>
        <v>10000000</v>
      </c>
    </row>
    <row r="26" spans="1:16" ht="13.5" thickTop="1" x14ac:dyDescent="0.2">
      <c r="A26" s="24" t="s">
        <v>24</v>
      </c>
      <c r="B26" s="25"/>
      <c r="C26" s="26"/>
      <c r="D26" s="26"/>
      <c r="E26" s="26"/>
      <c r="F26" s="26"/>
      <c r="G26" s="27"/>
      <c r="H26" s="26"/>
      <c r="I26" s="26"/>
      <c r="J26" s="26"/>
      <c r="K26" s="26"/>
      <c r="L26" s="26"/>
      <c r="M26" s="26"/>
      <c r="N26" s="26"/>
      <c r="O26" s="28"/>
      <c r="P26" s="29"/>
    </row>
    <row r="27" spans="1:16" x14ac:dyDescent="0.2">
      <c r="A27" s="30"/>
      <c r="B27" s="31"/>
      <c r="C27" s="199" t="s">
        <v>25</v>
      </c>
      <c r="D27" s="199"/>
      <c r="E27" s="199"/>
      <c r="F27" s="199"/>
      <c r="G27" s="200"/>
      <c r="H27" s="32"/>
      <c r="I27" s="201" t="s">
        <v>26</v>
      </c>
      <c r="J27" s="199"/>
      <c r="K27" s="199"/>
      <c r="L27" s="199"/>
      <c r="M27" s="199"/>
      <c r="N27" s="199"/>
      <c r="O27" s="200"/>
      <c r="P27" s="33"/>
    </row>
    <row r="28" spans="1:16" x14ac:dyDescent="0.2">
      <c r="A28" s="30"/>
      <c r="B28" s="31"/>
      <c r="C28" s="202"/>
      <c r="D28" s="202"/>
      <c r="E28" s="202"/>
      <c r="F28" s="202"/>
      <c r="G28" s="203"/>
      <c r="H28" s="32"/>
      <c r="I28" s="204" t="str">
        <f xml:space="preserve"> ROUND(B19*100,1) &amp; "%" &amp; " for " &amp;"$" &amp; B18</f>
        <v>25% for $2500000</v>
      </c>
      <c r="J28" s="205"/>
      <c r="K28" s="205"/>
      <c r="L28" s="205"/>
      <c r="M28" s="205"/>
      <c r="N28" s="205"/>
      <c r="O28" s="206"/>
      <c r="P28" s="33"/>
    </row>
    <row r="29" spans="1:16" x14ac:dyDescent="0.2">
      <c r="A29" s="30"/>
      <c r="B29" s="31"/>
      <c r="C29" s="34" t="s">
        <v>27</v>
      </c>
      <c r="D29" s="34" t="s">
        <v>28</v>
      </c>
      <c r="E29" s="34" t="s">
        <v>3</v>
      </c>
      <c r="F29" s="34" t="s">
        <v>0</v>
      </c>
      <c r="G29" s="35" t="s">
        <v>29</v>
      </c>
      <c r="H29" s="32"/>
      <c r="I29" s="36" t="s">
        <v>27</v>
      </c>
      <c r="J29" s="34" t="s">
        <v>30</v>
      </c>
      <c r="K29" s="34" t="s">
        <v>31</v>
      </c>
      <c r="L29" s="34" t="s">
        <v>32</v>
      </c>
      <c r="M29" s="34" t="s">
        <v>3</v>
      </c>
      <c r="N29" s="34" t="s">
        <v>0</v>
      </c>
      <c r="O29" s="35" t="s">
        <v>29</v>
      </c>
      <c r="P29" s="33"/>
    </row>
    <row r="30" spans="1:16" x14ac:dyDescent="0.2">
      <c r="A30" s="37"/>
      <c r="B30" s="38"/>
      <c r="C30" s="39" t="s">
        <v>33</v>
      </c>
      <c r="D30" s="39" t="s">
        <v>33</v>
      </c>
      <c r="E30" s="39" t="s">
        <v>33</v>
      </c>
      <c r="F30" s="39" t="s">
        <v>34</v>
      </c>
      <c r="G30" s="40" t="s">
        <v>35</v>
      </c>
      <c r="H30" s="41"/>
      <c r="I30" s="42" t="s">
        <v>33</v>
      </c>
      <c r="J30" s="39" t="s">
        <v>28</v>
      </c>
      <c r="K30" s="39" t="s">
        <v>28</v>
      </c>
      <c r="L30" s="39" t="s">
        <v>33</v>
      </c>
      <c r="M30" s="39" t="s">
        <v>33</v>
      </c>
      <c r="N30" s="39" t="s">
        <v>34</v>
      </c>
      <c r="O30" s="40" t="s">
        <v>35</v>
      </c>
      <c r="P30" s="43"/>
    </row>
    <row r="31" spans="1:16" x14ac:dyDescent="0.2">
      <c r="A31" s="44" t="s">
        <v>36</v>
      </c>
      <c r="B31" s="45"/>
      <c r="C31" s="46"/>
      <c r="D31" s="46"/>
      <c r="E31" s="46"/>
      <c r="F31" s="46"/>
      <c r="G31" s="47"/>
      <c r="H31" s="48"/>
      <c r="I31" s="46"/>
      <c r="J31" s="46"/>
      <c r="K31" s="46"/>
      <c r="L31" s="46"/>
      <c r="M31" s="46"/>
      <c r="N31" s="46"/>
      <c r="O31" s="47"/>
      <c r="P31" s="49"/>
    </row>
    <row r="32" spans="1:16" x14ac:dyDescent="0.2">
      <c r="A32" s="10" t="s">
        <v>6</v>
      </c>
      <c r="B32" s="50"/>
      <c r="C32" s="51">
        <v>0</v>
      </c>
      <c r="D32" s="52">
        <f>B5</f>
        <v>1250000</v>
      </c>
      <c r="E32" s="52">
        <f>SUM(C32:D32)</f>
        <v>1250000</v>
      </c>
      <c r="F32" s="53">
        <f>$E32/$E$49</f>
        <v>0.49889135254988914</v>
      </c>
      <c r="G32" s="54">
        <f>$F32*$B$20</f>
        <v>3741685.1441241684</v>
      </c>
      <c r="H32" s="55"/>
      <c r="I32" s="52">
        <f>C32</f>
        <v>0</v>
      </c>
      <c r="J32" s="52">
        <f>D32</f>
        <v>1250000</v>
      </c>
      <c r="K32" s="51">
        <v>0</v>
      </c>
      <c r="L32" s="51">
        <f>B17</f>
        <v>0</v>
      </c>
      <c r="M32" s="52">
        <f>SUM(I32:L32)</f>
        <v>1250000</v>
      </c>
      <c r="N32" s="53">
        <f>M32/$M$49</f>
        <v>0.27439024390243899</v>
      </c>
      <c r="O32" s="54">
        <f>N32*$B$23</f>
        <v>2743902.4390243897</v>
      </c>
      <c r="P32" s="56"/>
    </row>
    <row r="33" spans="1:16" x14ac:dyDescent="0.2">
      <c r="A33" s="57"/>
      <c r="B33" s="47"/>
      <c r="C33" s="51"/>
      <c r="D33" s="52"/>
      <c r="E33" s="52"/>
      <c r="F33" s="53"/>
      <c r="G33" s="58"/>
      <c r="H33" s="55"/>
      <c r="I33" s="52"/>
      <c r="J33" s="52"/>
      <c r="K33" s="51"/>
      <c r="L33" s="51"/>
      <c r="M33" s="52"/>
      <c r="N33" s="53"/>
      <c r="O33" s="54"/>
      <c r="P33" s="56"/>
    </row>
    <row r="34" spans="1:16" x14ac:dyDescent="0.2">
      <c r="A34" s="59" t="s">
        <v>37</v>
      </c>
      <c r="B34" s="60"/>
      <c r="C34" s="51"/>
      <c r="D34" s="52"/>
      <c r="E34" s="52"/>
      <c r="F34" s="53"/>
      <c r="G34" s="58"/>
      <c r="H34" s="55"/>
      <c r="I34" s="52"/>
      <c r="J34" s="52"/>
      <c r="K34" s="51"/>
      <c r="L34" s="51"/>
      <c r="M34" s="52"/>
      <c r="N34" s="53"/>
      <c r="O34" s="54"/>
      <c r="P34" s="56"/>
    </row>
    <row r="35" spans="1:16" x14ac:dyDescent="0.2">
      <c r="A35" s="10" t="s">
        <v>7</v>
      </c>
      <c r="B35" s="50"/>
      <c r="C35" s="51">
        <v>0</v>
      </c>
      <c r="D35" s="52">
        <f>B6</f>
        <v>500000</v>
      </c>
      <c r="E35" s="52">
        <f>SUM(C35:D35)</f>
        <v>500000</v>
      </c>
      <c r="F35" s="53">
        <f>$E35/$E$49</f>
        <v>0.19955654101995565</v>
      </c>
      <c r="G35" s="54">
        <f>$F35*$B$20</f>
        <v>1496674.0576496674</v>
      </c>
      <c r="H35" s="55"/>
      <c r="I35" s="52">
        <f t="shared" ref="I35:J37" si="0">C35</f>
        <v>0</v>
      </c>
      <c r="J35" s="52">
        <f t="shared" si="0"/>
        <v>500000</v>
      </c>
      <c r="K35" s="51">
        <v>0</v>
      </c>
      <c r="L35" s="51">
        <v>0</v>
      </c>
      <c r="M35" s="52">
        <f>SUM(I35:L35)</f>
        <v>500000</v>
      </c>
      <c r="N35" s="53">
        <f>M35/$M$49</f>
        <v>0.1097560975609756</v>
      </c>
      <c r="O35" s="54">
        <f>N35*$B$23</f>
        <v>1097560.9756097561</v>
      </c>
      <c r="P35" s="56"/>
    </row>
    <row r="36" spans="1:16" x14ac:dyDescent="0.2">
      <c r="A36" s="10" t="s">
        <v>8</v>
      </c>
      <c r="B36" s="50"/>
      <c r="C36" s="51">
        <v>0</v>
      </c>
      <c r="D36" s="52">
        <f>B7</f>
        <v>50000</v>
      </c>
      <c r="E36" s="52">
        <f>SUM(C36:D36)</f>
        <v>50000</v>
      </c>
      <c r="F36" s="53">
        <f>$E36/$E$49</f>
        <v>1.9955654101995565E-2</v>
      </c>
      <c r="G36" s="54">
        <f>$F36*$B$20</f>
        <v>149667.40576496674</v>
      </c>
      <c r="H36" s="55"/>
      <c r="I36" s="52">
        <f t="shared" si="0"/>
        <v>0</v>
      </c>
      <c r="J36" s="52">
        <f t="shared" si="0"/>
        <v>50000</v>
      </c>
      <c r="K36" s="51">
        <v>0</v>
      </c>
      <c r="L36" s="51">
        <v>0</v>
      </c>
      <c r="M36" s="52">
        <f>SUM(I36:L36)</f>
        <v>50000</v>
      </c>
      <c r="N36" s="53">
        <f>M36/$M$49</f>
        <v>1.097560975609756E-2</v>
      </c>
      <c r="O36" s="54">
        <f>N36*$B$23</f>
        <v>109756.0975609756</v>
      </c>
      <c r="P36" s="56"/>
    </row>
    <row r="37" spans="1:16" x14ac:dyDescent="0.2">
      <c r="A37" s="10" t="s">
        <v>9</v>
      </c>
      <c r="B37" s="50"/>
      <c r="C37" s="51">
        <v>0</v>
      </c>
      <c r="D37" s="52">
        <f>B8</f>
        <v>250000</v>
      </c>
      <c r="E37" s="52">
        <f>SUM(C37:D37)</f>
        <v>250000</v>
      </c>
      <c r="F37" s="53">
        <f>$E37/$E$49</f>
        <v>9.9778270509977826E-2</v>
      </c>
      <c r="G37" s="54">
        <f>$F37*$B$20</f>
        <v>748337.02882483369</v>
      </c>
      <c r="H37" s="55"/>
      <c r="I37" s="52">
        <f t="shared" si="0"/>
        <v>0</v>
      </c>
      <c r="J37" s="52">
        <f t="shared" si="0"/>
        <v>250000</v>
      </c>
      <c r="K37" s="51">
        <v>0</v>
      </c>
      <c r="L37" s="51">
        <v>0</v>
      </c>
      <c r="M37" s="52">
        <f>SUM(I37:L37)</f>
        <v>250000</v>
      </c>
      <c r="N37" s="53">
        <f>M37/$M$49</f>
        <v>5.4878048780487798E-2</v>
      </c>
      <c r="O37" s="54">
        <f>N37*$B$23</f>
        <v>548780.48780487804</v>
      </c>
      <c r="P37" s="56"/>
    </row>
    <row r="38" spans="1:16" x14ac:dyDescent="0.2">
      <c r="A38" s="10"/>
      <c r="B38" s="50"/>
      <c r="C38" s="51"/>
      <c r="D38" s="52"/>
      <c r="E38" s="52"/>
      <c r="F38" s="53"/>
      <c r="G38" s="54"/>
      <c r="H38" s="55"/>
      <c r="I38" s="52"/>
      <c r="J38" s="52"/>
      <c r="K38" s="51"/>
      <c r="L38" s="51"/>
      <c r="M38" s="52"/>
      <c r="N38" s="53"/>
      <c r="O38" s="54"/>
      <c r="P38" s="56"/>
    </row>
    <row r="39" spans="1:16" x14ac:dyDescent="0.2">
      <c r="A39" s="59" t="s">
        <v>38</v>
      </c>
      <c r="B39" s="50"/>
      <c r="C39" s="51"/>
      <c r="D39" s="52"/>
      <c r="E39" s="52"/>
      <c r="F39" s="53"/>
      <c r="G39" s="54"/>
      <c r="H39" s="55"/>
      <c r="I39" s="52"/>
      <c r="J39" s="52"/>
      <c r="K39" s="51"/>
      <c r="L39" s="51"/>
      <c r="M39" s="52"/>
      <c r="N39" s="53"/>
      <c r="O39" s="54"/>
      <c r="P39" s="56"/>
    </row>
    <row r="40" spans="1:16" x14ac:dyDescent="0.2">
      <c r="A40" s="10" t="s">
        <v>10</v>
      </c>
      <c r="B40" s="50"/>
      <c r="C40" s="51">
        <v>0</v>
      </c>
      <c r="D40" s="52">
        <f>B9</f>
        <v>0</v>
      </c>
      <c r="E40" s="52">
        <f>SUM(C40:D40)</f>
        <v>0</v>
      </c>
      <c r="F40" s="53">
        <f>$E40/$E$49</f>
        <v>0</v>
      </c>
      <c r="G40" s="54">
        <f>$F40*$B$20</f>
        <v>0</v>
      </c>
      <c r="H40" s="55"/>
      <c r="I40" s="52">
        <f>C40</f>
        <v>0</v>
      </c>
      <c r="J40" s="52">
        <f>D40</f>
        <v>0</v>
      </c>
      <c r="K40" s="51">
        <v>0</v>
      </c>
      <c r="L40" s="52">
        <f>IF(OR(B15="Yes",B15="Y"),(B19/(1-B19-B16))*E49,(B19/(1-B19))*E49)</f>
        <v>1138888.8888888888</v>
      </c>
      <c r="M40" s="52">
        <f>SUM(I40:L40)</f>
        <v>1138888.8888888888</v>
      </c>
      <c r="N40" s="53">
        <f>M40/$M$49</f>
        <v>0.24999999999999994</v>
      </c>
      <c r="O40" s="54">
        <f>N40*$B$23</f>
        <v>2499999.9999999995</v>
      </c>
      <c r="P40" s="56"/>
    </row>
    <row r="41" spans="1:16" x14ac:dyDescent="0.2">
      <c r="A41" s="10"/>
      <c r="B41" s="50"/>
      <c r="C41" s="51"/>
      <c r="D41" s="52"/>
      <c r="E41" s="52"/>
      <c r="F41" s="53"/>
      <c r="G41" s="54"/>
      <c r="H41" s="55"/>
      <c r="I41" s="52"/>
      <c r="J41" s="52"/>
      <c r="K41" s="51"/>
      <c r="L41" s="52"/>
      <c r="M41" s="52"/>
      <c r="N41" s="53"/>
      <c r="O41" s="54"/>
      <c r="P41" s="56"/>
    </row>
    <row r="42" spans="1:16" x14ac:dyDescent="0.2">
      <c r="A42" s="59" t="s">
        <v>39</v>
      </c>
      <c r="B42" s="50"/>
      <c r="C42" s="51"/>
      <c r="D42" s="52"/>
      <c r="E42" s="52"/>
      <c r="F42" s="53"/>
      <c r="G42" s="54"/>
      <c r="H42" s="55"/>
      <c r="I42" s="52"/>
      <c r="J42" s="52"/>
      <c r="K42" s="51"/>
      <c r="L42" s="52"/>
      <c r="M42" s="52"/>
      <c r="N42" s="53"/>
      <c r="O42" s="54"/>
      <c r="P42" s="56"/>
    </row>
    <row r="43" spans="1:16" x14ac:dyDescent="0.2">
      <c r="A43" s="10" t="s">
        <v>12</v>
      </c>
      <c r="B43" s="50"/>
      <c r="C43" s="51">
        <v>0</v>
      </c>
      <c r="D43" s="52">
        <f>IF(OR(B12="Yes",B12="Y"),B13/B21,0)</f>
        <v>455555.5555555555</v>
      </c>
      <c r="E43" s="52">
        <f>SUM(C43:D43)</f>
        <v>455555.5555555555</v>
      </c>
      <c r="F43" s="53">
        <f>$E43/$E$49</f>
        <v>0.1818181818181818</v>
      </c>
      <c r="G43" s="54">
        <f>$F43*$B$20</f>
        <v>1363636.3636363635</v>
      </c>
      <c r="H43" s="55"/>
      <c r="I43" s="52">
        <f>C43</f>
        <v>0</v>
      </c>
      <c r="J43" s="52">
        <f>D43</f>
        <v>455555.5555555555</v>
      </c>
      <c r="K43" s="51">
        <v>0</v>
      </c>
      <c r="L43" s="51">
        <v>0</v>
      </c>
      <c r="M43" s="52">
        <f>SUM(I43:L43)</f>
        <v>455555.5555555555</v>
      </c>
      <c r="N43" s="53">
        <f>M43/$M$49</f>
        <v>9.9999999999999978E-2</v>
      </c>
      <c r="O43" s="54">
        <f>N43*$B$23</f>
        <v>999999.99999999977</v>
      </c>
      <c r="P43" s="56"/>
    </row>
    <row r="44" spans="1:16" x14ac:dyDescent="0.2">
      <c r="A44" s="57"/>
      <c r="B44" s="47"/>
      <c r="C44" s="51"/>
      <c r="D44" s="52"/>
      <c r="E44" s="52"/>
      <c r="F44" s="53"/>
      <c r="G44" s="54"/>
      <c r="H44" s="55"/>
      <c r="I44" s="52"/>
      <c r="J44" s="52"/>
      <c r="K44" s="51"/>
      <c r="L44" s="51"/>
      <c r="M44" s="52"/>
      <c r="N44" s="53"/>
      <c r="O44" s="54"/>
      <c r="P44" s="56"/>
    </row>
    <row r="45" spans="1:16" x14ac:dyDescent="0.2">
      <c r="A45" s="59" t="s">
        <v>40</v>
      </c>
      <c r="B45" s="47"/>
      <c r="C45" s="51"/>
      <c r="D45" s="52"/>
      <c r="E45" s="52"/>
      <c r="F45" s="53"/>
      <c r="G45" s="54"/>
      <c r="H45" s="55"/>
      <c r="I45" s="52"/>
      <c r="J45" s="52"/>
      <c r="K45" s="51"/>
      <c r="L45" s="51"/>
      <c r="M45" s="52"/>
      <c r="N45" s="53"/>
      <c r="O45" s="54"/>
      <c r="P45" s="56"/>
    </row>
    <row r="46" spans="1:16" x14ac:dyDescent="0.2">
      <c r="A46" s="10" t="s">
        <v>11</v>
      </c>
      <c r="B46" s="50"/>
      <c r="C46" s="51">
        <v>0</v>
      </c>
      <c r="D46" s="52">
        <f>B10</f>
        <v>0</v>
      </c>
      <c r="E46" s="52">
        <f>SUM(C46:D46)</f>
        <v>0</v>
      </c>
      <c r="F46" s="53">
        <f>$E46/$E$49</f>
        <v>0</v>
      </c>
      <c r="G46" s="54">
        <f>$F46*$B$20</f>
        <v>0</v>
      </c>
      <c r="H46" s="55"/>
      <c r="I46" s="52">
        <f>IF(OR(B15="Yes",B15="Y"),(B16/(1-B19-B16))*E49,0)</f>
        <v>911111.11111111112</v>
      </c>
      <c r="J46" s="52">
        <f>D46</f>
        <v>0</v>
      </c>
      <c r="K46" s="51">
        <v>0</v>
      </c>
      <c r="L46" s="51">
        <v>0</v>
      </c>
      <c r="M46" s="52">
        <f>SUM(I46:L46)</f>
        <v>911111.11111111112</v>
      </c>
      <c r="N46" s="53">
        <f>M46/$M$49</f>
        <v>0.19999999999999998</v>
      </c>
      <c r="O46" s="54">
        <f>N46*$B$23</f>
        <v>1999999.9999999998</v>
      </c>
      <c r="P46" s="56"/>
    </row>
    <row r="47" spans="1:16" x14ac:dyDescent="0.2">
      <c r="A47" s="59"/>
      <c r="B47" s="47"/>
      <c r="C47" s="61"/>
      <c r="D47" s="61"/>
      <c r="E47" s="61"/>
      <c r="F47" s="62"/>
      <c r="G47" s="63"/>
      <c r="H47" s="55"/>
      <c r="I47" s="61"/>
      <c r="J47" s="61"/>
      <c r="K47" s="61"/>
      <c r="L47" s="61"/>
      <c r="M47" s="64"/>
      <c r="N47" s="62"/>
      <c r="O47" s="63"/>
      <c r="P47" s="56"/>
    </row>
    <row r="48" spans="1:16" x14ac:dyDescent="0.2">
      <c r="A48" s="44" t="s">
        <v>41</v>
      </c>
      <c r="B48" s="65"/>
      <c r="C48" s="66"/>
      <c r="D48" s="66"/>
      <c r="E48" s="66"/>
      <c r="F48" s="67"/>
      <c r="G48" s="68"/>
      <c r="H48" s="55"/>
      <c r="I48" s="66"/>
      <c r="J48" s="66"/>
      <c r="K48" s="66"/>
      <c r="L48" s="66"/>
      <c r="M48" s="52"/>
      <c r="N48" s="67"/>
      <c r="O48" s="68"/>
      <c r="P48" s="56"/>
    </row>
    <row r="49" spans="1:16" x14ac:dyDescent="0.2">
      <c r="A49" s="10" t="s">
        <v>42</v>
      </c>
      <c r="B49" s="60"/>
      <c r="C49" s="52">
        <f>SUM(C31:C47)</f>
        <v>0</v>
      </c>
      <c r="D49" s="52">
        <f>SUM(D31:D47)</f>
        <v>2505555.5555555555</v>
      </c>
      <c r="E49" s="52">
        <f>SUM(E31:E47)</f>
        <v>2505555.5555555555</v>
      </c>
      <c r="F49" s="53">
        <f>SUM(F31:F47)</f>
        <v>0.99999999999999989</v>
      </c>
      <c r="G49" s="54">
        <f>SUM(G31:G47)</f>
        <v>7500000</v>
      </c>
      <c r="H49" s="55"/>
      <c r="I49" s="52">
        <f t="shared" ref="I49:O49" si="1">SUM(I31:I47)</f>
        <v>911111.11111111112</v>
      </c>
      <c r="J49" s="52">
        <f t="shared" si="1"/>
        <v>2505555.5555555555</v>
      </c>
      <c r="K49" s="52">
        <f t="shared" si="1"/>
        <v>0</v>
      </c>
      <c r="L49" s="52">
        <f t="shared" si="1"/>
        <v>1138888.8888888888</v>
      </c>
      <c r="M49" s="52">
        <f>SUM(M31:M47)</f>
        <v>4555555.555555556</v>
      </c>
      <c r="N49" s="53">
        <f t="shared" si="1"/>
        <v>0.99999999999999989</v>
      </c>
      <c r="O49" s="54">
        <f t="shared" si="1"/>
        <v>10000000</v>
      </c>
      <c r="P49" s="56"/>
    </row>
    <row r="50" spans="1:16" ht="13.5" thickBot="1" x14ac:dyDescent="0.25">
      <c r="A50" s="69"/>
      <c r="B50" s="70"/>
      <c r="C50" s="71"/>
      <c r="D50" s="71"/>
      <c r="E50" s="71"/>
      <c r="F50" s="71"/>
      <c r="G50" s="72"/>
      <c r="H50" s="73"/>
      <c r="I50" s="71"/>
      <c r="J50" s="71"/>
      <c r="K50" s="71"/>
      <c r="L50" s="71"/>
      <c r="M50" s="71"/>
      <c r="N50" s="71"/>
      <c r="O50" s="72"/>
      <c r="P50" s="74"/>
    </row>
    <row r="51" spans="1:16" ht="13.5" thickTop="1" x14ac:dyDescent="0.2"/>
    <row r="52" spans="1:16" x14ac:dyDescent="0.2">
      <c r="E52" s="75"/>
    </row>
    <row r="54" spans="1:16" x14ac:dyDescent="0.2">
      <c r="E54" s="76"/>
    </row>
  </sheetData>
  <mergeCells count="4">
    <mergeCell ref="C27:G27"/>
    <mergeCell ref="I27:O27"/>
    <mergeCell ref="C28:G28"/>
    <mergeCell ref="I28:O28"/>
  </mergeCells>
  <pageMargins left="0.75" right="0.75" top="1" bottom="1" header="0.5" footer="0.5"/>
  <pageSetup scale="42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workbookViewId="0">
      <selection activeCell="C15" sqref="C15"/>
    </sheetView>
  </sheetViews>
  <sheetFormatPr defaultRowHeight="15" x14ac:dyDescent="0.25"/>
  <cols>
    <col min="2" max="2" width="34.7109375" bestFit="1" customWidth="1"/>
    <col min="3" max="3" width="14.5703125" bestFit="1" customWidth="1"/>
    <col min="4" max="4" width="11.85546875" bestFit="1" customWidth="1"/>
    <col min="5" max="5" width="13.28515625" bestFit="1" customWidth="1"/>
    <col min="8" max="8" width="13.5703125" bestFit="1" customWidth="1"/>
  </cols>
  <sheetData>
    <row r="1" spans="2:5" x14ac:dyDescent="0.25">
      <c r="B1" s="1" t="s">
        <v>105</v>
      </c>
    </row>
    <row r="2" spans="2:5" x14ac:dyDescent="0.25">
      <c r="B2" t="s">
        <v>45</v>
      </c>
      <c r="C2" s="165">
        <v>5000000</v>
      </c>
    </row>
    <row r="3" spans="2:5" x14ac:dyDescent="0.25">
      <c r="B3" t="s">
        <v>32</v>
      </c>
      <c r="C3" s="165">
        <v>7500000</v>
      </c>
    </row>
    <row r="5" spans="2:5" x14ac:dyDescent="0.25">
      <c r="B5" s="1" t="s">
        <v>106</v>
      </c>
    </row>
    <row r="6" spans="2:5" x14ac:dyDescent="0.25">
      <c r="B6" t="s">
        <v>1</v>
      </c>
      <c r="C6" s="165">
        <v>50000000</v>
      </c>
    </row>
    <row r="7" spans="2:5" x14ac:dyDescent="0.25">
      <c r="B7" t="s">
        <v>107</v>
      </c>
      <c r="C7" s="165">
        <f>D7*C3</f>
        <v>7500000</v>
      </c>
      <c r="D7" s="166">
        <v>1</v>
      </c>
    </row>
    <row r="8" spans="2:5" x14ac:dyDescent="0.25">
      <c r="B8" t="s">
        <v>108</v>
      </c>
      <c r="C8" s="165">
        <f>C6-C7</f>
        <v>42500000</v>
      </c>
      <c r="D8" s="166"/>
    </row>
    <row r="9" spans="2:5" x14ac:dyDescent="0.25">
      <c r="B9" t="s">
        <v>109</v>
      </c>
      <c r="C9" s="165">
        <f>D9*C2</f>
        <v>5000000</v>
      </c>
      <c r="D9" s="166">
        <v>1</v>
      </c>
    </row>
    <row r="10" spans="2:5" x14ac:dyDescent="0.25">
      <c r="B10" t="s">
        <v>110</v>
      </c>
      <c r="C10" s="165">
        <f>C8-C9</f>
        <v>37500000</v>
      </c>
    </row>
    <row r="12" spans="2:5" x14ac:dyDescent="0.25">
      <c r="B12" s="167" t="s">
        <v>111</v>
      </c>
    </row>
    <row r="13" spans="2:5" x14ac:dyDescent="0.25">
      <c r="B13" t="s">
        <v>112</v>
      </c>
      <c r="C13" s="2" t="s">
        <v>113</v>
      </c>
      <c r="D13" s="2" t="s">
        <v>96</v>
      </c>
      <c r="E13" s="2" t="s">
        <v>33</v>
      </c>
    </row>
    <row r="14" spans="2:5" x14ac:dyDescent="0.25">
      <c r="B14" t="s">
        <v>45</v>
      </c>
      <c r="C14" s="168">
        <v>0.25</v>
      </c>
      <c r="D14" s="165">
        <f>C14*C10</f>
        <v>9375000</v>
      </c>
      <c r="E14" s="169">
        <f>C14*E17</f>
        <v>250000</v>
      </c>
    </row>
    <row r="15" spans="2:5" x14ac:dyDescent="0.25">
      <c r="B15" t="s">
        <v>32</v>
      </c>
      <c r="C15" s="168">
        <v>0.4</v>
      </c>
      <c r="D15" s="165">
        <f>C15*C10</f>
        <v>15000000</v>
      </c>
      <c r="E15" s="169">
        <f>C15*E17</f>
        <v>400000</v>
      </c>
    </row>
    <row r="16" spans="2:5" x14ac:dyDescent="0.25">
      <c r="B16" t="s">
        <v>28</v>
      </c>
      <c r="C16" s="168">
        <v>0.35</v>
      </c>
      <c r="D16" s="165">
        <f>C16*C10</f>
        <v>13125000</v>
      </c>
      <c r="E16" s="169">
        <f>C16*E17</f>
        <v>350000</v>
      </c>
    </row>
    <row r="17" spans="2:9" x14ac:dyDescent="0.25">
      <c r="C17" s="168"/>
      <c r="D17" s="165"/>
      <c r="E17" s="169">
        <v>1000000</v>
      </c>
    </row>
    <row r="19" spans="2:9" x14ac:dyDescent="0.25">
      <c r="B19" s="1" t="s">
        <v>114</v>
      </c>
      <c r="C19" s="2" t="s">
        <v>115</v>
      </c>
      <c r="D19" s="2" t="s">
        <v>116</v>
      </c>
      <c r="E19" s="2" t="s">
        <v>3</v>
      </c>
      <c r="F19" s="2" t="s">
        <v>117</v>
      </c>
      <c r="G19" s="2" t="s">
        <v>118</v>
      </c>
      <c r="H19" s="2" t="s">
        <v>119</v>
      </c>
      <c r="I19" s="2" t="s">
        <v>120</v>
      </c>
    </row>
    <row r="20" spans="2:9" x14ac:dyDescent="0.25">
      <c r="B20" t="s">
        <v>45</v>
      </c>
      <c r="C20" s="165">
        <f>C9</f>
        <v>5000000</v>
      </c>
      <c r="D20" s="165">
        <f>D14</f>
        <v>9375000</v>
      </c>
      <c r="E20" s="165">
        <f>SUM(C20:D20)</f>
        <v>14375000</v>
      </c>
      <c r="F20" s="166">
        <f>E20/C2</f>
        <v>2.875</v>
      </c>
      <c r="G20" s="166">
        <v>2</v>
      </c>
      <c r="H20" s="170">
        <f>G20*C20</f>
        <v>10000000</v>
      </c>
      <c r="I20" s="2" t="str">
        <f>IF(G20&lt;F20,"yes","no")</f>
        <v>yes</v>
      </c>
    </row>
    <row r="21" spans="2:9" x14ac:dyDescent="0.25">
      <c r="B21" t="s">
        <v>32</v>
      </c>
      <c r="C21" s="165">
        <f>C7</f>
        <v>7500000</v>
      </c>
      <c r="D21" s="165">
        <f>D15</f>
        <v>15000000</v>
      </c>
      <c r="E21" s="165">
        <f>SUM(C21:D21)</f>
        <v>22500000</v>
      </c>
      <c r="F21" s="166">
        <f>E21/C3</f>
        <v>3</v>
      </c>
      <c r="G21" s="166">
        <v>3</v>
      </c>
      <c r="H21" s="170">
        <f>G21*C21</f>
        <v>22500000</v>
      </c>
      <c r="I21" s="2" t="str">
        <f>IF(G21&lt;F21,"yes","no")</f>
        <v>no</v>
      </c>
    </row>
    <row r="22" spans="2:9" x14ac:dyDescent="0.25">
      <c r="B22" t="s">
        <v>28</v>
      </c>
      <c r="D22" s="165">
        <f>D16</f>
        <v>13125000</v>
      </c>
      <c r="E22" s="165">
        <f>SUM(C22:D22)</f>
        <v>13125000</v>
      </c>
    </row>
    <row r="23" spans="2:9" x14ac:dyDescent="0.25">
      <c r="E23" s="165">
        <f>SUM(E20:E22)</f>
        <v>50000000</v>
      </c>
    </row>
    <row r="24" spans="2:9" x14ac:dyDescent="0.25">
      <c r="B24" s="1" t="s">
        <v>121</v>
      </c>
      <c r="C24" s="2" t="s">
        <v>96</v>
      </c>
    </row>
    <row r="25" spans="2:9" x14ac:dyDescent="0.25">
      <c r="B25" t="s">
        <v>45</v>
      </c>
      <c r="C25" s="165">
        <f>C14*C6</f>
        <v>12500000</v>
      </c>
    </row>
    <row r="26" spans="2:9" x14ac:dyDescent="0.25">
      <c r="B26" t="s">
        <v>32</v>
      </c>
      <c r="C26" s="165">
        <f>C15*C6</f>
        <v>20000000</v>
      </c>
    </row>
    <row r="27" spans="2:9" x14ac:dyDescent="0.25">
      <c r="B27" t="s">
        <v>28</v>
      </c>
      <c r="C27" s="165">
        <f>C6-SUM(C25:C26)</f>
        <v>17500000</v>
      </c>
    </row>
    <row r="28" spans="2:9" x14ac:dyDescent="0.25">
      <c r="B28" t="s">
        <v>3</v>
      </c>
      <c r="C28" s="165">
        <f>SUM(C25:C27)</f>
        <v>50000000</v>
      </c>
    </row>
    <row r="30" spans="2:9" x14ac:dyDescent="0.25">
      <c r="B30" s="1" t="s">
        <v>122</v>
      </c>
    </row>
    <row r="31" spans="2:9" x14ac:dyDescent="0.25">
      <c r="B31" t="s">
        <v>45</v>
      </c>
      <c r="C31" s="165">
        <f>E14/SUM(E14,E16)*(C6-C32)</f>
        <v>11458333.333333334</v>
      </c>
      <c r="D31" t="s">
        <v>123</v>
      </c>
    </row>
    <row r="32" spans="2:9" x14ac:dyDescent="0.25">
      <c r="B32" t="s">
        <v>32</v>
      </c>
      <c r="C32" s="165">
        <f>MAX(E21,C26)</f>
        <v>22500000</v>
      </c>
      <c r="D32" t="s">
        <v>124</v>
      </c>
    </row>
    <row r="33" spans="2:4" x14ac:dyDescent="0.25">
      <c r="B33" t="s">
        <v>28</v>
      </c>
      <c r="C33" s="165">
        <f>C6-SUM(C31:C32)</f>
        <v>16041666.666666664</v>
      </c>
      <c r="D33" t="s">
        <v>125</v>
      </c>
    </row>
    <row r="34" spans="2:4" x14ac:dyDescent="0.25">
      <c r="B34" t="s">
        <v>3</v>
      </c>
      <c r="C34" s="165">
        <f>SUM(C31:C33)</f>
        <v>50000000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85"/>
  <sheetViews>
    <sheetView zoomScale="85" zoomScaleNormal="85" workbookViewId="0">
      <selection activeCell="G30" sqref="G30"/>
    </sheetView>
  </sheetViews>
  <sheetFormatPr defaultRowHeight="15" x14ac:dyDescent="0.25"/>
  <cols>
    <col min="1" max="1" width="9.140625" style="81"/>
    <col min="2" max="2" width="40" style="81" bestFit="1" customWidth="1"/>
    <col min="3" max="11" width="15.7109375" style="81" customWidth="1"/>
    <col min="12" max="12" width="21.7109375" style="81" customWidth="1"/>
    <col min="13" max="17" width="15.7109375" style="81" customWidth="1"/>
    <col min="18" max="29" width="9.140625" style="81" customWidth="1"/>
    <col min="30" max="16384" width="9.140625" style="81"/>
  </cols>
  <sheetData>
    <row r="2" spans="1:12" ht="32.25" x14ac:dyDescent="0.5">
      <c r="B2" s="79" t="s">
        <v>126</v>
      </c>
      <c r="C2" s="80"/>
      <c r="D2" s="80"/>
      <c r="E2" s="80"/>
      <c r="F2" s="80"/>
      <c r="G2" s="80"/>
      <c r="H2" s="80"/>
      <c r="I2" s="80"/>
      <c r="J2" s="80"/>
      <c r="K2" s="80"/>
      <c r="L2" s="80"/>
    </row>
    <row r="4" spans="1:12" ht="15.75" thickBot="1" x14ac:dyDescent="0.3">
      <c r="B4" s="82" t="s">
        <v>55</v>
      </c>
      <c r="C4" s="88"/>
      <c r="D4" s="88"/>
      <c r="E4" s="88"/>
      <c r="F4" s="88"/>
      <c r="G4" s="88"/>
      <c r="H4" s="88"/>
      <c r="I4" s="88"/>
    </row>
    <row r="5" spans="1:12" x14ac:dyDescent="0.25">
      <c r="B5" s="83"/>
      <c r="C5" s="105"/>
      <c r="D5" s="83"/>
      <c r="E5" s="83"/>
      <c r="F5" s="105" t="s">
        <v>56</v>
      </c>
      <c r="G5" s="105" t="s">
        <v>57</v>
      </c>
      <c r="H5" s="105" t="s">
        <v>46</v>
      </c>
      <c r="I5" s="106" t="s">
        <v>58</v>
      </c>
    </row>
    <row r="6" spans="1:12" x14ac:dyDescent="0.25">
      <c r="B6" s="107"/>
      <c r="C6" s="108" t="s">
        <v>33</v>
      </c>
      <c r="D6" s="109" t="s">
        <v>59</v>
      </c>
      <c r="E6" s="109" t="s">
        <v>46</v>
      </c>
      <c r="F6" s="108" t="s">
        <v>60</v>
      </c>
      <c r="G6" s="108" t="s">
        <v>61</v>
      </c>
      <c r="H6" s="105" t="s">
        <v>62</v>
      </c>
      <c r="I6" s="110" t="s">
        <v>63</v>
      </c>
    </row>
    <row r="7" spans="1:12" x14ac:dyDescent="0.25">
      <c r="B7" s="81" t="s">
        <v>64</v>
      </c>
      <c r="C7" s="96">
        <v>400000</v>
      </c>
      <c r="D7" s="86">
        <f>C7/$C$10</f>
        <v>0.4</v>
      </c>
      <c r="E7" s="85">
        <v>7500000</v>
      </c>
      <c r="F7" s="96">
        <f>E7</f>
        <v>7500000</v>
      </c>
      <c r="G7" s="92">
        <v>3</v>
      </c>
      <c r="H7" s="111">
        <v>39814</v>
      </c>
      <c r="I7" s="81">
        <f>ROUND(($C$13-H7)/365,1)</f>
        <v>9</v>
      </c>
    </row>
    <row r="8" spans="1:12" x14ac:dyDescent="0.25">
      <c r="B8" s="81" t="s">
        <v>65</v>
      </c>
      <c r="C8" s="112">
        <v>250000</v>
      </c>
      <c r="D8" s="86">
        <f>C8/$C$10</f>
        <v>0.25</v>
      </c>
      <c r="E8" s="85">
        <v>5000000</v>
      </c>
      <c r="F8" s="112">
        <f>E8</f>
        <v>5000000</v>
      </c>
      <c r="G8" s="90">
        <v>2</v>
      </c>
      <c r="H8" s="111">
        <v>38353</v>
      </c>
      <c r="I8" s="81">
        <f>ROUND(($C$13-H8)/365,1)</f>
        <v>13</v>
      </c>
    </row>
    <row r="9" spans="1:12" x14ac:dyDescent="0.25">
      <c r="B9" s="83" t="s">
        <v>66</v>
      </c>
      <c r="C9" s="97">
        <v>350000</v>
      </c>
      <c r="D9" s="86">
        <f>C9/$C$10</f>
        <v>0.35</v>
      </c>
    </row>
    <row r="10" spans="1:12" x14ac:dyDescent="0.25">
      <c r="B10" s="81" t="s">
        <v>3</v>
      </c>
      <c r="C10" s="96">
        <f>SUM(C7:C9)</f>
        <v>1000000</v>
      </c>
    </row>
    <row r="11" spans="1:12" x14ac:dyDescent="0.25">
      <c r="A11" s="83"/>
      <c r="B11" s="94"/>
      <c r="C11" s="93"/>
      <c r="D11" s="95"/>
    </row>
    <row r="12" spans="1:12" ht="15.75" thickBot="1" x14ac:dyDescent="0.3">
      <c r="B12" s="82" t="s">
        <v>47</v>
      </c>
      <c r="C12" s="82"/>
      <c r="D12" s="82"/>
      <c r="E12" s="82"/>
    </row>
    <row r="13" spans="1:12" x14ac:dyDescent="0.25">
      <c r="B13" s="81" t="s">
        <v>48</v>
      </c>
      <c r="C13" s="99">
        <v>43101</v>
      </c>
      <c r="E13" s="100" t="s">
        <v>49</v>
      </c>
    </row>
    <row r="14" spans="1:12" x14ac:dyDescent="0.25">
      <c r="B14" s="81" t="s">
        <v>50</v>
      </c>
      <c r="C14" s="99">
        <v>40909</v>
      </c>
      <c r="E14" s="101">
        <v>40000000</v>
      </c>
    </row>
    <row r="15" spans="1:12" x14ac:dyDescent="0.25">
      <c r="B15" s="81" t="s">
        <v>51</v>
      </c>
      <c r="C15" s="102">
        <f>ROUND((C13-C14)/365,1)</f>
        <v>6</v>
      </c>
      <c r="E15" s="101">
        <v>50000000</v>
      </c>
    </row>
    <row r="16" spans="1:12" x14ac:dyDescent="0.25">
      <c r="B16" s="81" t="s">
        <v>52</v>
      </c>
      <c r="C16" s="92">
        <v>10</v>
      </c>
      <c r="E16" s="101">
        <v>60000000</v>
      </c>
    </row>
    <row r="17" spans="2:10" x14ac:dyDescent="0.25">
      <c r="B17" s="81" t="s">
        <v>53</v>
      </c>
      <c r="C17" s="103">
        <f>C18/C16</f>
        <v>5000000</v>
      </c>
      <c r="E17" s="101">
        <v>70000000</v>
      </c>
    </row>
    <row r="18" spans="2:10" x14ac:dyDescent="0.25">
      <c r="B18" s="83" t="s">
        <v>54</v>
      </c>
      <c r="C18" s="104">
        <v>50000000</v>
      </c>
      <c r="E18" s="101">
        <v>80000000</v>
      </c>
    </row>
    <row r="19" spans="2:10" x14ac:dyDescent="0.25">
      <c r="E19" s="101">
        <v>90000000</v>
      </c>
    </row>
    <row r="20" spans="2:10" x14ac:dyDescent="0.25">
      <c r="E20" s="101">
        <v>100000000</v>
      </c>
    </row>
    <row r="22" spans="2:10" ht="15" customHeight="1" thickBot="1" x14ac:dyDescent="0.3">
      <c r="B22" s="82" t="s">
        <v>67</v>
      </c>
      <c r="C22" s="82"/>
      <c r="D22" s="82"/>
      <c r="E22" s="82"/>
      <c r="F22" s="82"/>
      <c r="G22" s="82"/>
      <c r="H22" s="82"/>
      <c r="I22" s="82"/>
      <c r="J22" s="82"/>
    </row>
    <row r="23" spans="2:10" x14ac:dyDescent="0.25">
      <c r="C23" s="113"/>
    </row>
    <row r="24" spans="2:10" x14ac:dyDescent="0.25">
      <c r="B24" s="81" t="s">
        <v>70</v>
      </c>
      <c r="C24" s="114" t="s">
        <v>68</v>
      </c>
      <c r="D24" s="114" t="s">
        <v>68</v>
      </c>
      <c r="E24" s="114" t="s">
        <v>69</v>
      </c>
      <c r="F24" s="192" t="s">
        <v>69</v>
      </c>
      <c r="G24" s="193"/>
      <c r="H24" s="193"/>
      <c r="I24" s="193"/>
      <c r="J24" s="193"/>
    </row>
    <row r="25" spans="2:10" x14ac:dyDescent="0.25">
      <c r="B25" s="81" t="s">
        <v>71</v>
      </c>
      <c r="C25" s="114" t="s">
        <v>69</v>
      </c>
      <c r="D25" s="114" t="s">
        <v>68</v>
      </c>
      <c r="E25" s="114" t="s">
        <v>69</v>
      </c>
      <c r="F25" s="192" t="s">
        <v>68</v>
      </c>
      <c r="G25" s="193"/>
      <c r="H25" s="193"/>
      <c r="I25" s="193"/>
      <c r="J25" s="193"/>
    </row>
    <row r="26" spans="2:10" x14ac:dyDescent="0.25">
      <c r="B26" s="81" t="s">
        <v>72</v>
      </c>
      <c r="C26" s="115">
        <f t="shared" ref="C26:F26" si="0">$C$18</f>
        <v>50000000</v>
      </c>
      <c r="D26" s="115">
        <f t="shared" si="0"/>
        <v>50000000</v>
      </c>
      <c r="E26" s="115">
        <f t="shared" si="0"/>
        <v>50000000</v>
      </c>
      <c r="F26" s="115">
        <f t="shared" si="0"/>
        <v>50000000</v>
      </c>
      <c r="G26" s="149"/>
      <c r="H26" s="149"/>
      <c r="I26" s="149"/>
      <c r="J26" s="149"/>
    </row>
    <row r="27" spans="2:10" x14ac:dyDescent="0.25">
      <c r="B27" s="116" t="s">
        <v>73</v>
      </c>
      <c r="C27" s="117">
        <f>IF(C24="n",$F$7,0)</f>
        <v>7500000</v>
      </c>
      <c r="D27" s="117">
        <f>IF(D24="n",$F$7,0)</f>
        <v>7500000</v>
      </c>
      <c r="E27" s="117">
        <f>IF(E24="n",$F$7,0)</f>
        <v>0</v>
      </c>
      <c r="F27" s="117">
        <f>IF(F24="n",$F$7,0)</f>
        <v>0</v>
      </c>
      <c r="G27" s="194"/>
      <c r="H27" s="194"/>
      <c r="I27" s="194"/>
      <c r="J27" s="194"/>
    </row>
    <row r="28" spans="2:10" x14ac:dyDescent="0.25">
      <c r="B28" s="81" t="s">
        <v>75</v>
      </c>
      <c r="C28" s="115">
        <f>MIN(C27,C26)</f>
        <v>7500000</v>
      </c>
      <c r="D28" s="115">
        <f>MIN(D27,D26)</f>
        <v>7500000</v>
      </c>
      <c r="E28" s="115">
        <f>MIN(E27,E26)</f>
        <v>0</v>
      </c>
      <c r="F28" s="115">
        <f>MIN(F27,F26)</f>
        <v>0</v>
      </c>
      <c r="G28" s="149"/>
      <c r="H28" s="149"/>
      <c r="I28" s="149"/>
      <c r="J28" s="149"/>
    </row>
    <row r="29" spans="2:10" x14ac:dyDescent="0.25">
      <c r="B29" s="107" t="s">
        <v>77</v>
      </c>
      <c r="C29" s="119">
        <f>MAX(0,C26-C28)</f>
        <v>42500000</v>
      </c>
      <c r="D29" s="119">
        <f>MAX(0,D26-D28)</f>
        <v>42500000</v>
      </c>
      <c r="E29" s="119">
        <f>MAX(0,E26-E28)</f>
        <v>50000000</v>
      </c>
      <c r="F29" s="119">
        <f>MAX(0,F26-F28)</f>
        <v>50000000</v>
      </c>
      <c r="G29" s="189"/>
      <c r="H29" s="189"/>
      <c r="I29" s="189"/>
      <c r="J29" s="189"/>
    </row>
    <row r="30" spans="2:10" x14ac:dyDescent="0.25">
      <c r="B30" s="116" t="s">
        <v>74</v>
      </c>
      <c r="C30" s="118">
        <f>IF(C25="n",$F$8,0)</f>
        <v>0</v>
      </c>
      <c r="D30" s="118">
        <f>IF(D25="n",$F$8,0)</f>
        <v>5000000</v>
      </c>
      <c r="E30" s="118">
        <f>IF(E25="n",$F$8,0)</f>
        <v>0</v>
      </c>
      <c r="F30" s="118">
        <f>IF(F25="n",$F$8,0)</f>
        <v>5000000</v>
      </c>
      <c r="G30" s="195"/>
      <c r="H30" s="195"/>
      <c r="I30" s="195"/>
      <c r="J30" s="195"/>
    </row>
    <row r="31" spans="2:10" x14ac:dyDescent="0.25">
      <c r="B31" s="81" t="s">
        <v>76</v>
      </c>
      <c r="C31" s="120">
        <f>MIN(C30,C29)</f>
        <v>0</v>
      </c>
      <c r="D31" s="120">
        <f t="shared" ref="D31:F31" si="1">MIN(D30,D29)</f>
        <v>5000000</v>
      </c>
      <c r="E31" s="120">
        <f t="shared" si="1"/>
        <v>0</v>
      </c>
      <c r="F31" s="120">
        <f t="shared" si="1"/>
        <v>5000000</v>
      </c>
      <c r="G31" s="148"/>
      <c r="H31" s="148"/>
      <c r="I31" s="148"/>
      <c r="J31" s="148"/>
    </row>
    <row r="32" spans="2:10" x14ac:dyDescent="0.25">
      <c r="B32" s="107" t="s">
        <v>77</v>
      </c>
      <c r="C32" s="119">
        <f>MAX(0,C29-C31)</f>
        <v>42500000</v>
      </c>
      <c r="D32" s="119">
        <f t="shared" ref="D32:F32" si="2">MAX(0,D29-D31)</f>
        <v>37500000</v>
      </c>
      <c r="E32" s="119">
        <f t="shared" si="2"/>
        <v>50000000</v>
      </c>
      <c r="F32" s="119">
        <f t="shared" si="2"/>
        <v>45000000</v>
      </c>
      <c r="G32" s="189"/>
      <c r="H32" s="189"/>
      <c r="I32" s="189"/>
      <c r="J32" s="189"/>
    </row>
    <row r="33" spans="1:10" x14ac:dyDescent="0.25">
      <c r="B33" s="81" t="s">
        <v>103</v>
      </c>
      <c r="C33" s="115">
        <f>IF(C24="n",MIN(C27*$G$7-C28,$D$7*C32),0)</f>
        <v>15000000</v>
      </c>
      <c r="D33" s="115">
        <f>IF(D24="n",MIN(D27*$G$7-D28,$D$7*D32),0)</f>
        <v>15000000</v>
      </c>
      <c r="E33" s="115">
        <f>IF(E24="n",MIN(E27*$G$7-E28,$D$7*E32),0)</f>
        <v>0</v>
      </c>
      <c r="F33" s="115">
        <f>IF(F24="n",MIN(F27*$G$7-F28,$D$7*F32),0)</f>
        <v>0</v>
      </c>
      <c r="G33" s="149"/>
      <c r="H33" s="149"/>
      <c r="I33" s="149"/>
      <c r="J33" s="149"/>
    </row>
    <row r="34" spans="1:10" x14ac:dyDescent="0.25">
      <c r="B34" s="81" t="s">
        <v>104</v>
      </c>
      <c r="C34" s="120">
        <f>IF(C25="n",MIN(C30*$G$8-C31,$D$8*C32),0)</f>
        <v>0</v>
      </c>
      <c r="D34" s="120">
        <f>IF(D25="n",MIN(D30*$G$8-D31,$D$8*D32),0)</f>
        <v>5000000</v>
      </c>
      <c r="E34" s="120">
        <f>IF(E25="n",MIN(E30*$G$8-E31,$D$8*E32),0)</f>
        <v>0</v>
      </c>
      <c r="F34" s="120">
        <f>IF(F25="n",MIN(F30*$G$8-F31,$D$8*F32),0)</f>
        <v>5000000</v>
      </c>
      <c r="G34" s="148"/>
      <c r="H34" s="148"/>
      <c r="I34" s="148"/>
      <c r="J34" s="148"/>
    </row>
    <row r="35" spans="1:10" x14ac:dyDescent="0.25">
      <c r="B35" s="87" t="s">
        <v>77</v>
      </c>
      <c r="C35" s="121">
        <f>C32-C33-C34</f>
        <v>27500000</v>
      </c>
      <c r="D35" s="121">
        <f>D32-D33-D34</f>
        <v>17500000</v>
      </c>
      <c r="E35" s="121">
        <f>E32-E33-E34</f>
        <v>50000000</v>
      </c>
      <c r="F35" s="121">
        <f>F32-F33-F34</f>
        <v>40000000</v>
      </c>
      <c r="G35" s="189"/>
      <c r="H35" s="189"/>
      <c r="I35" s="189"/>
      <c r="J35" s="189"/>
    </row>
    <row r="36" spans="1:10" x14ac:dyDescent="0.25">
      <c r="A36" s="83"/>
      <c r="B36" s="122" t="s">
        <v>78</v>
      </c>
      <c r="C36" s="120">
        <f>C28+C33+C35*C46</f>
        <v>22500000</v>
      </c>
      <c r="D36" s="120">
        <f>D28+D33+D35*D46</f>
        <v>22500000</v>
      </c>
      <c r="E36" s="120">
        <f>E28+E33+E35*E46</f>
        <v>20000000</v>
      </c>
      <c r="F36" s="120">
        <f>F28+F33+F35*F46</f>
        <v>21333333.333333332</v>
      </c>
      <c r="G36" s="148"/>
      <c r="H36" s="148"/>
      <c r="I36" s="148"/>
      <c r="J36" s="148"/>
    </row>
    <row r="37" spans="1:10" x14ac:dyDescent="0.25">
      <c r="A37" s="83"/>
      <c r="B37" s="122" t="s">
        <v>79</v>
      </c>
      <c r="C37" s="115">
        <f>C31+C34+C35*C47</f>
        <v>11458333.333333334</v>
      </c>
      <c r="D37" s="115">
        <f>D31+D34+D35*D47</f>
        <v>10000000</v>
      </c>
      <c r="E37" s="115">
        <f>E31+E34+E35*E47</f>
        <v>12500000</v>
      </c>
      <c r="F37" s="115">
        <f>F31+F34+F35*F47</f>
        <v>10000000</v>
      </c>
      <c r="G37" s="149"/>
      <c r="H37" s="149"/>
      <c r="I37" s="149"/>
      <c r="J37" s="149"/>
    </row>
    <row r="38" spans="1:10" x14ac:dyDescent="0.25">
      <c r="A38" s="83"/>
      <c r="B38" s="123" t="s">
        <v>80</v>
      </c>
      <c r="C38" s="124">
        <f>C48*C35</f>
        <v>16041666.666666668</v>
      </c>
      <c r="D38" s="124">
        <f>D48*D35</f>
        <v>17500000</v>
      </c>
      <c r="E38" s="124">
        <f>E48*E35</f>
        <v>17500000</v>
      </c>
      <c r="F38" s="124">
        <f>F48*F35</f>
        <v>18666666.666666668</v>
      </c>
      <c r="G38" s="149"/>
      <c r="H38" s="149"/>
      <c r="I38" s="149"/>
      <c r="J38" s="149"/>
    </row>
    <row r="39" spans="1:10" x14ac:dyDescent="0.25">
      <c r="B39" s="83" t="s">
        <v>81</v>
      </c>
      <c r="C39" s="125">
        <f>SUM(C36:C38)</f>
        <v>50000000</v>
      </c>
      <c r="D39" s="125">
        <f>SUM(D36:D38)</f>
        <v>50000000</v>
      </c>
      <c r="E39" s="125">
        <f>SUM(E36:E38)</f>
        <v>50000000</v>
      </c>
      <c r="F39" s="125">
        <f>SUM(F36:F38)</f>
        <v>50000000</v>
      </c>
      <c r="G39" s="190"/>
      <c r="H39" s="190"/>
      <c r="I39" s="190"/>
      <c r="J39" s="190"/>
    </row>
    <row r="40" spans="1:10" x14ac:dyDescent="0.25">
      <c r="B40" s="126" t="s">
        <v>82</v>
      </c>
      <c r="C40" s="127" t="str">
        <f>IF(C39=C26,"OK","Error")</f>
        <v>OK</v>
      </c>
      <c r="D40" s="127" t="str">
        <f>IF(D39=D26,"OK","Error")</f>
        <v>OK</v>
      </c>
      <c r="E40" s="127" t="str">
        <f>IF(E39=E26,"OK","Error")</f>
        <v>OK</v>
      </c>
      <c r="F40" s="127" t="str">
        <f>IF(F39=F26,"OK","Error")</f>
        <v>OK</v>
      </c>
      <c r="G40" s="196"/>
      <c r="H40" s="196"/>
      <c r="I40" s="196"/>
      <c r="J40" s="196"/>
    </row>
    <row r="41" spans="1:10" x14ac:dyDescent="0.25">
      <c r="G41" s="89"/>
      <c r="H41" s="89"/>
      <c r="I41" s="89"/>
      <c r="J41" s="89"/>
    </row>
    <row r="42" spans="1:10" x14ac:dyDescent="0.25">
      <c r="B42" s="126" t="s">
        <v>83</v>
      </c>
      <c r="C42" s="117">
        <f t="shared" ref="C42:F43" si="3">IF(C24="n",0,$C7)</f>
        <v>0</v>
      </c>
      <c r="D42" s="117">
        <f t="shared" si="3"/>
        <v>0</v>
      </c>
      <c r="E42" s="117">
        <f t="shared" si="3"/>
        <v>400000</v>
      </c>
      <c r="F42" s="117">
        <f t="shared" si="3"/>
        <v>400000</v>
      </c>
      <c r="G42" s="194"/>
      <c r="H42" s="194"/>
      <c r="I42" s="194"/>
      <c r="J42" s="194"/>
    </row>
    <row r="43" spans="1:10" x14ac:dyDescent="0.25">
      <c r="B43" s="126" t="s">
        <v>84</v>
      </c>
      <c r="C43" s="117">
        <f t="shared" si="3"/>
        <v>250000</v>
      </c>
      <c r="D43" s="117">
        <f t="shared" si="3"/>
        <v>0</v>
      </c>
      <c r="E43" s="117">
        <f t="shared" si="3"/>
        <v>250000</v>
      </c>
      <c r="F43" s="117">
        <f t="shared" si="3"/>
        <v>0</v>
      </c>
      <c r="G43" s="194"/>
      <c r="H43" s="194"/>
      <c r="I43" s="194"/>
      <c r="J43" s="194"/>
    </row>
    <row r="44" spans="1:10" x14ac:dyDescent="0.25">
      <c r="B44" s="126" t="s">
        <v>28</v>
      </c>
      <c r="C44" s="117">
        <f t="shared" ref="C44:F44" si="4">$C$9</f>
        <v>350000</v>
      </c>
      <c r="D44" s="117">
        <f t="shared" si="4"/>
        <v>350000</v>
      </c>
      <c r="E44" s="117">
        <f t="shared" si="4"/>
        <v>350000</v>
      </c>
      <c r="F44" s="117">
        <f t="shared" si="4"/>
        <v>350000</v>
      </c>
      <c r="G44" s="194"/>
      <c r="H44" s="194"/>
      <c r="I44" s="194"/>
      <c r="J44" s="194"/>
    </row>
    <row r="45" spans="1:10" x14ac:dyDescent="0.25">
      <c r="B45" s="126" t="s">
        <v>3</v>
      </c>
      <c r="C45" s="117">
        <f>SUM(C42:C44)</f>
        <v>600000</v>
      </c>
      <c r="D45" s="117">
        <f>SUM(D42:D44)</f>
        <v>350000</v>
      </c>
      <c r="E45" s="117">
        <f>SUM(E42:E44)</f>
        <v>1000000</v>
      </c>
      <c r="F45" s="117">
        <f>SUM(F42:F44)</f>
        <v>750000</v>
      </c>
      <c r="G45" s="194"/>
      <c r="H45" s="194"/>
      <c r="I45" s="194"/>
      <c r="J45" s="194"/>
    </row>
    <row r="46" spans="1:10" x14ac:dyDescent="0.25">
      <c r="B46" s="126" t="s">
        <v>85</v>
      </c>
      <c r="C46" s="128">
        <f t="shared" ref="C46:F48" si="5">C42/C$45</f>
        <v>0</v>
      </c>
      <c r="D46" s="128">
        <f t="shared" si="5"/>
        <v>0</v>
      </c>
      <c r="E46" s="128">
        <f t="shared" si="5"/>
        <v>0.4</v>
      </c>
      <c r="F46" s="128">
        <f t="shared" si="5"/>
        <v>0.53333333333333333</v>
      </c>
      <c r="G46" s="197"/>
      <c r="H46" s="197"/>
      <c r="I46" s="197"/>
      <c r="J46" s="197"/>
    </row>
    <row r="47" spans="1:10" x14ac:dyDescent="0.25">
      <c r="B47" s="126" t="s">
        <v>86</v>
      </c>
      <c r="C47" s="128">
        <f t="shared" si="5"/>
        <v>0.41666666666666669</v>
      </c>
      <c r="D47" s="128">
        <f t="shared" si="5"/>
        <v>0</v>
      </c>
      <c r="E47" s="128">
        <f t="shared" si="5"/>
        <v>0.25</v>
      </c>
      <c r="F47" s="128">
        <f t="shared" si="5"/>
        <v>0</v>
      </c>
      <c r="G47" s="197"/>
      <c r="H47" s="197"/>
      <c r="I47" s="197"/>
      <c r="J47" s="197"/>
    </row>
    <row r="48" spans="1:10" x14ac:dyDescent="0.25">
      <c r="B48" s="126" t="s">
        <v>87</v>
      </c>
      <c r="C48" s="128">
        <f t="shared" si="5"/>
        <v>0.58333333333333337</v>
      </c>
      <c r="D48" s="128">
        <f t="shared" si="5"/>
        <v>1</v>
      </c>
      <c r="E48" s="128">
        <f t="shared" si="5"/>
        <v>0.35</v>
      </c>
      <c r="F48" s="128">
        <f t="shared" si="5"/>
        <v>0.46666666666666667</v>
      </c>
      <c r="G48" s="197"/>
      <c r="H48" s="197"/>
      <c r="I48" s="197"/>
      <c r="J48" s="197"/>
    </row>
    <row r="49" spans="1:12" x14ac:dyDescent="0.25">
      <c r="C49" s="129"/>
      <c r="D49" s="129"/>
      <c r="E49" s="129"/>
      <c r="F49" s="129"/>
      <c r="G49" s="190"/>
      <c r="H49" s="190"/>
      <c r="I49" s="190"/>
      <c r="J49" s="190"/>
    </row>
    <row r="50" spans="1:12" ht="15.75" thickBot="1" x14ac:dyDescent="0.3">
      <c r="B50" s="82" t="s">
        <v>88</v>
      </c>
      <c r="C50" s="130"/>
      <c r="D50" s="130"/>
      <c r="E50" s="130"/>
      <c r="F50" s="130"/>
      <c r="G50" s="190"/>
      <c r="H50" s="190"/>
      <c r="I50" s="190"/>
      <c r="J50" s="190"/>
    </row>
    <row r="51" spans="1:12" x14ac:dyDescent="0.25">
      <c r="B51" s="83" t="str">
        <f t="shared" ref="B51:F52" si="6">B24</f>
        <v>Series B convert?</v>
      </c>
      <c r="C51" s="131" t="str">
        <f t="shared" si="6"/>
        <v>n</v>
      </c>
      <c r="D51" s="131" t="str">
        <f t="shared" si="6"/>
        <v>n</v>
      </c>
      <c r="E51" s="131" t="str">
        <f t="shared" si="6"/>
        <v>y</v>
      </c>
      <c r="F51" s="131" t="str">
        <f t="shared" si="6"/>
        <v>y</v>
      </c>
      <c r="G51" s="191"/>
      <c r="H51" s="191"/>
      <c r="I51" s="191"/>
      <c r="J51" s="191"/>
    </row>
    <row r="52" spans="1:12" x14ac:dyDescent="0.25">
      <c r="B52" s="83" t="str">
        <f t="shared" si="6"/>
        <v>Series A convert?</v>
      </c>
      <c r="C52" s="131" t="str">
        <f t="shared" si="6"/>
        <v>y</v>
      </c>
      <c r="D52" s="131" t="str">
        <f t="shared" si="6"/>
        <v>n</v>
      </c>
      <c r="E52" s="131" t="str">
        <f t="shared" si="6"/>
        <v>y</v>
      </c>
      <c r="F52" s="131" t="str">
        <f t="shared" si="6"/>
        <v>n</v>
      </c>
      <c r="G52" s="191"/>
      <c r="H52" s="191"/>
      <c r="I52" s="191"/>
      <c r="J52" s="191"/>
      <c r="L52" s="83"/>
    </row>
    <row r="53" spans="1:12" x14ac:dyDescent="0.25">
      <c r="B53" s="132" t="s">
        <v>89</v>
      </c>
      <c r="C53" s="181">
        <f>C37</f>
        <v>11458333.333333334</v>
      </c>
      <c r="D53" s="182">
        <f>D37</f>
        <v>10000000</v>
      </c>
      <c r="E53" s="183">
        <f>E37</f>
        <v>12500000</v>
      </c>
      <c r="F53" s="182">
        <f>F37</f>
        <v>10000000</v>
      </c>
      <c r="G53" s="198"/>
      <c r="H53" s="198"/>
      <c r="I53" s="198"/>
      <c r="J53" s="198"/>
      <c r="L53" s="83"/>
    </row>
    <row r="54" spans="1:12" x14ac:dyDescent="0.25">
      <c r="B54" s="132" t="s">
        <v>90</v>
      </c>
      <c r="C54" s="184" t="str">
        <f>IF(C53&gt;=D53,"optimal",0)</f>
        <v>optimal</v>
      </c>
      <c r="D54" s="133">
        <f>IF(C53&lt;=D53,"optimal",0)</f>
        <v>0</v>
      </c>
      <c r="E54" s="134" t="str">
        <f>IF(E53&gt;=F53,"optimal",0)</f>
        <v>optimal</v>
      </c>
      <c r="F54" s="135">
        <f>IF(E53&lt;=F53,"optimal",0)</f>
        <v>0</v>
      </c>
      <c r="G54" s="135"/>
      <c r="H54" s="135"/>
      <c r="I54" s="135"/>
      <c r="J54" s="135"/>
      <c r="L54" s="83"/>
    </row>
    <row r="55" spans="1:12" x14ac:dyDescent="0.25">
      <c r="B55" s="132" t="s">
        <v>91</v>
      </c>
      <c r="C55" s="185">
        <f>IF(C$54="optimal",C36,0)</f>
        <v>22500000</v>
      </c>
      <c r="D55" s="136">
        <f>IF(D$54="optimal",D36,0)</f>
        <v>0</v>
      </c>
      <c r="E55" s="136">
        <f>IF(E$54="optimal",E36,0)</f>
        <v>20000000</v>
      </c>
      <c r="F55" s="136">
        <f>IF(F$54="optimal",F36,0)</f>
        <v>0</v>
      </c>
      <c r="G55" s="135"/>
      <c r="H55" s="135"/>
      <c r="I55" s="135"/>
      <c r="J55" s="135"/>
      <c r="L55" s="83"/>
    </row>
    <row r="56" spans="1:12" ht="14.25" customHeight="1" x14ac:dyDescent="0.25">
      <c r="B56" s="132" t="s">
        <v>92</v>
      </c>
      <c r="C56" s="186">
        <f>MAX(MAX(C55,D55),MAX(E55,F55))</f>
        <v>22500000</v>
      </c>
      <c r="D56" s="137">
        <f>MAX(MAX(C55,D55),MAX(E55,F55))</f>
        <v>22500000</v>
      </c>
      <c r="E56" s="137">
        <f>MAX(MAX(C55,D55),MAX(E55,F55))</f>
        <v>22500000</v>
      </c>
      <c r="F56" s="137">
        <f>MAX(MAX(C55,D55),MAX(E55,F55))</f>
        <v>22500000</v>
      </c>
      <c r="G56" s="137"/>
      <c r="H56" s="137"/>
      <c r="I56" s="137"/>
      <c r="J56" s="137"/>
      <c r="L56" s="83"/>
    </row>
    <row r="57" spans="1:12" x14ac:dyDescent="0.25">
      <c r="B57" s="132" t="s">
        <v>93</v>
      </c>
      <c r="C57" s="187" t="str">
        <f>IF(AND(C54="optimal",C56=C36),"optimal",0)</f>
        <v>optimal</v>
      </c>
      <c r="D57" s="188">
        <f>IF(AND(D54="optimal",D56=D36),"optimal",0)</f>
        <v>0</v>
      </c>
      <c r="E57" s="188">
        <f>IF(AND(E54="optimal",E56=E36),"optimal",0)</f>
        <v>0</v>
      </c>
      <c r="F57" s="188">
        <f>IF(AND(F54="optimal",F56=F36),"optimal",0)</f>
        <v>0</v>
      </c>
      <c r="G57" s="135"/>
      <c r="H57" s="135"/>
      <c r="I57" s="135"/>
      <c r="J57" s="135"/>
      <c r="L57" s="83"/>
    </row>
    <row r="58" spans="1:12" x14ac:dyDescent="0.25">
      <c r="B58" s="132"/>
      <c r="C58" s="83"/>
      <c r="D58" s="135"/>
      <c r="E58" s="135"/>
      <c r="F58" s="135"/>
      <c r="G58" s="135"/>
      <c r="H58" s="135"/>
      <c r="I58" s="135"/>
      <c r="J58" s="135"/>
      <c r="K58" s="135"/>
      <c r="L58" s="83"/>
    </row>
    <row r="59" spans="1:12" ht="15.75" thickBot="1" x14ac:dyDescent="0.3">
      <c r="B59" s="82" t="s">
        <v>94</v>
      </c>
      <c r="C59" s="88"/>
      <c r="D59" s="88"/>
      <c r="E59" s="88"/>
      <c r="F59" s="88"/>
      <c r="L59" s="83"/>
    </row>
    <row r="60" spans="1:12" x14ac:dyDescent="0.25">
      <c r="B60" s="138"/>
      <c r="C60" s="98" t="s">
        <v>95</v>
      </c>
      <c r="D60" s="98" t="s">
        <v>96</v>
      </c>
      <c r="E60" s="98" t="s">
        <v>97</v>
      </c>
      <c r="F60" s="98" t="s">
        <v>98</v>
      </c>
      <c r="L60" s="83"/>
    </row>
    <row r="61" spans="1:12" x14ac:dyDescent="0.25">
      <c r="A61" s="83"/>
      <c r="B61" s="83" t="s">
        <v>32</v>
      </c>
      <c r="C61" s="81" t="str">
        <f ca="1">OFFSET(C51,0,MATCH("optimal",C57:F57,0)-1)</f>
        <v>n</v>
      </c>
      <c r="D61" s="115">
        <f ca="1">OFFSET(C55,0,MATCH("optimal",C57:F57,0)-1)</f>
        <v>22500000</v>
      </c>
      <c r="E61" s="84">
        <f ca="1">(D61/$E$7)^(1/$C$15)-1</f>
        <v>0.20093695517600274</v>
      </c>
      <c r="F61" s="139">
        <f ca="1">D61/$E7</f>
        <v>3</v>
      </c>
      <c r="H61" s="180"/>
    </row>
    <row r="62" spans="1:12" x14ac:dyDescent="0.25">
      <c r="A62" s="83"/>
      <c r="B62" s="83" t="s">
        <v>45</v>
      </c>
      <c r="C62" s="81" t="str">
        <f ca="1">OFFSET(C52,0,MATCH("optimal",C57:F57,0)-1)</f>
        <v>y</v>
      </c>
      <c r="D62" s="115">
        <f ca="1">OFFSET(C53,0,MATCH("optimal",C57:F57,0)-1)</f>
        <v>11458333.333333334</v>
      </c>
      <c r="E62" s="84">
        <f ca="1">(D62/$E$8)^(1/$C$15)-1</f>
        <v>0.14822035439378989</v>
      </c>
      <c r="F62" s="139">
        <f ca="1">D62/$E8</f>
        <v>2.291666666666667</v>
      </c>
      <c r="H62" s="180"/>
    </row>
    <row r="63" spans="1:12" x14ac:dyDescent="0.25">
      <c r="A63" s="83"/>
      <c r="B63" s="89" t="s">
        <v>28</v>
      </c>
      <c r="D63" s="115">
        <f ca="1">C18-SUM(D61:D62)</f>
        <v>16041666.666666664</v>
      </c>
      <c r="E63" s="84"/>
      <c r="F63" s="139"/>
      <c r="H63" s="180"/>
    </row>
    <row r="64" spans="1:12" x14ac:dyDescent="0.25">
      <c r="A64" s="83"/>
      <c r="B64" s="83"/>
      <c r="C64" s="139"/>
    </row>
    <row r="65" spans="1:7" ht="15.75" thickBot="1" x14ac:dyDescent="0.3">
      <c r="A65" s="83"/>
      <c r="B65" s="91" t="s">
        <v>127</v>
      </c>
      <c r="C65" s="140"/>
      <c r="D65" s="83"/>
      <c r="E65" s="83"/>
      <c r="F65" s="83"/>
      <c r="G65" s="83"/>
    </row>
    <row r="66" spans="1:7" x14ac:dyDescent="0.25">
      <c r="B66" s="81" t="s">
        <v>99</v>
      </c>
      <c r="C66" s="141" t="s">
        <v>100</v>
      </c>
      <c r="D66" s="142"/>
      <c r="E66" s="142"/>
      <c r="F66" s="142"/>
    </row>
    <row r="67" spans="1:7" x14ac:dyDescent="0.25">
      <c r="B67" s="143">
        <f ca="1">D61</f>
        <v>22500000</v>
      </c>
      <c r="C67" s="144">
        <v>1</v>
      </c>
      <c r="D67" s="144">
        <v>3</v>
      </c>
      <c r="E67" s="144">
        <v>5</v>
      </c>
      <c r="F67" s="144">
        <v>20</v>
      </c>
    </row>
    <row r="68" spans="1:7" x14ac:dyDescent="0.25">
      <c r="B68" s="145">
        <v>40000000</v>
      </c>
      <c r="C68" s="115">
        <f t="dataTable" ref="C68:F74" dt2D="1" dtr="1" r1="G7" r2="C18" ca="1"/>
        <v>16000000</v>
      </c>
      <c r="D68" s="115">
        <v>18500000</v>
      </c>
      <c r="E68" s="115">
        <v>18500000</v>
      </c>
      <c r="F68" s="115">
        <v>18500000</v>
      </c>
    </row>
    <row r="69" spans="1:7" x14ac:dyDescent="0.25">
      <c r="B69" s="145">
        <v>100000000</v>
      </c>
      <c r="C69" s="115">
        <v>40000000</v>
      </c>
      <c r="D69" s="115">
        <v>40000000</v>
      </c>
      <c r="E69" s="115">
        <v>40000000</v>
      </c>
      <c r="F69" s="115">
        <v>44500000</v>
      </c>
    </row>
    <row r="70" spans="1:7" x14ac:dyDescent="0.25">
      <c r="B70" s="145">
        <v>300000000</v>
      </c>
      <c r="C70" s="115">
        <v>120000000</v>
      </c>
      <c r="D70" s="115">
        <v>120000000</v>
      </c>
      <c r="E70" s="115">
        <v>120000000</v>
      </c>
      <c r="F70" s="115">
        <v>124500000</v>
      </c>
    </row>
    <row r="71" spans="1:7" x14ac:dyDescent="0.25">
      <c r="B71" s="145">
        <v>500000000</v>
      </c>
      <c r="C71" s="115">
        <v>200000000</v>
      </c>
      <c r="D71" s="115">
        <v>200000000</v>
      </c>
      <c r="E71" s="115">
        <v>200000000</v>
      </c>
      <c r="F71" s="115">
        <v>200000000</v>
      </c>
    </row>
    <row r="72" spans="1:7" x14ac:dyDescent="0.25">
      <c r="B72" s="145">
        <v>800000000</v>
      </c>
      <c r="C72" s="115">
        <v>320000000</v>
      </c>
      <c r="D72" s="115">
        <v>320000000</v>
      </c>
      <c r="E72" s="115">
        <v>320000000</v>
      </c>
      <c r="F72" s="115">
        <v>320000000</v>
      </c>
    </row>
    <row r="73" spans="1:7" x14ac:dyDescent="0.25">
      <c r="B73" s="145">
        <v>1300000000</v>
      </c>
      <c r="C73" s="115">
        <v>520000000</v>
      </c>
      <c r="D73" s="115">
        <v>520000000</v>
      </c>
      <c r="E73" s="115">
        <v>520000000</v>
      </c>
      <c r="F73" s="115">
        <v>520000000</v>
      </c>
    </row>
    <row r="74" spans="1:7" x14ac:dyDescent="0.25">
      <c r="B74" s="145">
        <v>2000000000</v>
      </c>
      <c r="C74" s="115">
        <v>800000000</v>
      </c>
      <c r="D74" s="115">
        <v>800000000</v>
      </c>
      <c r="E74" s="115">
        <v>800000000</v>
      </c>
      <c r="F74" s="115">
        <v>800000000</v>
      </c>
    </row>
    <row r="75" spans="1:7" x14ac:dyDescent="0.25">
      <c r="C75" s="115"/>
      <c r="D75" s="115"/>
      <c r="E75" s="115"/>
      <c r="F75" s="115"/>
      <c r="G75" s="115"/>
    </row>
    <row r="76" spans="1:7" ht="15.75" thickBot="1" x14ac:dyDescent="0.3">
      <c r="B76" s="91" t="s">
        <v>128</v>
      </c>
      <c r="C76" s="140"/>
      <c r="D76" s="88"/>
      <c r="E76" s="88"/>
      <c r="F76" s="88"/>
    </row>
    <row r="77" spans="1:7" x14ac:dyDescent="0.25">
      <c r="B77" s="83" t="s">
        <v>99</v>
      </c>
      <c r="C77" s="141" t="s">
        <v>100</v>
      </c>
      <c r="D77" s="142"/>
      <c r="E77" s="142"/>
      <c r="F77" s="142"/>
    </row>
    <row r="78" spans="1:7" x14ac:dyDescent="0.25">
      <c r="B78" s="146">
        <f ca="1">F61</f>
        <v>3</v>
      </c>
      <c r="C78" s="144">
        <v>1</v>
      </c>
      <c r="D78" s="144">
        <v>3</v>
      </c>
      <c r="E78" s="144">
        <v>5</v>
      </c>
      <c r="F78" s="144">
        <v>20</v>
      </c>
    </row>
    <row r="79" spans="1:7" x14ac:dyDescent="0.25">
      <c r="B79" s="145">
        <v>40000000</v>
      </c>
      <c r="C79" s="147">
        <f t="dataTable" ref="C79:F85" dt2D="1" dtr="1" r1="G7" r2="C18" ca="1"/>
        <v>2.1333333333333333</v>
      </c>
      <c r="D79" s="147">
        <v>2.4666666666666668</v>
      </c>
      <c r="E79" s="147">
        <v>2.4666666666666668</v>
      </c>
      <c r="F79" s="147">
        <v>2.4666666666666668</v>
      </c>
    </row>
    <row r="80" spans="1:7" x14ac:dyDescent="0.25">
      <c r="B80" s="145">
        <v>100000000</v>
      </c>
      <c r="C80" s="147">
        <v>5.333333333333333</v>
      </c>
      <c r="D80" s="147">
        <v>5.333333333333333</v>
      </c>
      <c r="E80" s="147">
        <v>5.333333333333333</v>
      </c>
      <c r="F80" s="147">
        <v>5.9333333333333336</v>
      </c>
    </row>
    <row r="81" spans="2:6" x14ac:dyDescent="0.25">
      <c r="B81" s="145">
        <v>300000000</v>
      </c>
      <c r="C81" s="147">
        <v>16</v>
      </c>
      <c r="D81" s="147">
        <v>16</v>
      </c>
      <c r="E81" s="147">
        <v>16</v>
      </c>
      <c r="F81" s="147">
        <v>16.600000000000001</v>
      </c>
    </row>
    <row r="82" spans="2:6" x14ac:dyDescent="0.25">
      <c r="B82" s="145">
        <v>500000000</v>
      </c>
      <c r="C82" s="147">
        <v>26.666666666666668</v>
      </c>
      <c r="D82" s="147">
        <v>26.666666666666668</v>
      </c>
      <c r="E82" s="147">
        <v>26.666666666666668</v>
      </c>
      <c r="F82" s="147">
        <v>26.666666666666668</v>
      </c>
    </row>
    <row r="83" spans="2:6" x14ac:dyDescent="0.25">
      <c r="B83" s="145">
        <v>800000000</v>
      </c>
      <c r="C83" s="147">
        <v>42.666666666666664</v>
      </c>
      <c r="D83" s="147">
        <v>42.666666666666664</v>
      </c>
      <c r="E83" s="147">
        <v>42.666666666666664</v>
      </c>
      <c r="F83" s="147">
        <v>42.666666666666664</v>
      </c>
    </row>
    <row r="84" spans="2:6" x14ac:dyDescent="0.25">
      <c r="B84" s="145">
        <v>1300000000</v>
      </c>
      <c r="C84" s="147">
        <v>69.333333333333329</v>
      </c>
      <c r="D84" s="147">
        <v>69.333333333333329</v>
      </c>
      <c r="E84" s="147">
        <v>69.333333333333329</v>
      </c>
      <c r="F84" s="147">
        <v>69.333333333333329</v>
      </c>
    </row>
    <row r="85" spans="2:6" x14ac:dyDescent="0.25">
      <c r="B85" s="145">
        <v>2000000000</v>
      </c>
      <c r="C85" s="147">
        <v>106.66666666666667</v>
      </c>
      <c r="D85" s="147">
        <v>106.66666666666667</v>
      </c>
      <c r="E85" s="147">
        <v>106.66666666666667</v>
      </c>
      <c r="F85" s="147">
        <v>106.66666666666667</v>
      </c>
    </row>
  </sheetData>
  <conditionalFormatting sqref="C54:J54 D58:K58">
    <cfRule type="cellIs" dxfId="1" priority="2" operator="greaterThan">
      <formula>0</formula>
    </cfRule>
  </conditionalFormatting>
  <conditionalFormatting sqref="C57:J57">
    <cfRule type="cellIs" dxfId="0" priority="1" operator="greaterThan">
      <formula>0</formula>
    </cfRule>
  </conditionalFormatting>
  <dataValidations disablePrompts="1" count="2">
    <dataValidation type="list" allowBlank="1" showInputMessage="1" showErrorMessage="1" sqref="C18">
      <formula1>$E$14:$E$20</formula1>
    </dataValidation>
    <dataValidation type="list" allowBlank="1" showInputMessage="1" showErrorMessage="1" sqref="C24:F25">
      <formula1>"y,n"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Exercise 1</vt:lpstr>
      <vt:lpstr>Exercise 1s</vt:lpstr>
      <vt:lpstr>Exercise 1s (2)</vt:lpstr>
      <vt:lpstr>Exercise 2</vt:lpstr>
      <vt:lpstr>Exercise 2s</vt:lpstr>
      <vt:lpstr>Exercise 2s (2)</vt:lpstr>
      <vt:lpstr>Exercise 3</vt:lpstr>
      <vt:lpstr>Exercise 3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McGowan</dc:creator>
  <cp:lastModifiedBy>scottmccarthy</cp:lastModifiedBy>
  <dcterms:created xsi:type="dcterms:W3CDTF">2013-01-20T16:49:53Z</dcterms:created>
  <dcterms:modified xsi:type="dcterms:W3CDTF">2015-08-14T14:26:20Z</dcterms:modified>
</cp:coreProperties>
</file>