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ld\Dropbox (Wall Street Prep)\Course Materials- WSP\Webinars\7 Simple Cap Table VC\"/>
    </mc:Choice>
  </mc:AlternateContent>
  <xr:revisionPtr revIDLastSave="0" documentId="13_ncr:1_{335E61E8-3B41-481B-978A-7436A7D097D1}" xr6:coauthVersionLast="45" xr6:coauthVersionMax="45" xr10:uidLastSave="{00000000-0000-0000-0000-000000000000}"/>
  <bookViews>
    <workbookView xWindow="-120" yWindow="-120" windowWidth="29040" windowHeight="15840" xr2:uid="{F84AF7BF-3E9C-4514-8DB2-9A2639D935F0}"/>
  </bookViews>
  <sheets>
    <sheet name="Scenario 1 Empty" sheetId="4" r:id="rId1"/>
    <sheet name="Scenario 1" sheetId="1" r:id="rId2"/>
    <sheet name="Scenario 2 empty" sheetId="5" r:id="rId3"/>
    <sheet name="Scenario 2" sheetId="3" r:id="rId4"/>
    <sheet name="Scenario 3" sheetId="6" r:id="rId5"/>
    <sheet name="Scenario 4 empty" sheetId="7" r:id="rId6"/>
    <sheet name="Scenario 4" sheetId="8" r:id="rId7"/>
  </sheets>
  <calcPr calcId="191029" calcMode="autoNoTable" iterate="1" iterateCount="1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8" l="1"/>
  <c r="E26" i="8"/>
  <c r="E15" i="8"/>
  <c r="E10" i="8"/>
  <c r="E31" i="7"/>
  <c r="E32" i="7"/>
  <c r="E36" i="7"/>
  <c r="E26" i="7"/>
  <c r="E11" i="8" l="1"/>
  <c r="E31" i="8" s="1"/>
  <c r="E27" i="8" l="1"/>
  <c r="E32" i="8"/>
  <c r="E28" i="8" s="1"/>
  <c r="E29" i="8" l="1"/>
  <c r="F26" i="8" s="1"/>
  <c r="F28" i="8"/>
  <c r="F27" i="8"/>
  <c r="E21" i="6" l="1"/>
  <c r="E16" i="6"/>
  <c r="E20" i="6" s="1"/>
  <c r="E13" i="6"/>
  <c r="E14" i="6"/>
  <c r="E30" i="6"/>
  <c r="E29" i="6"/>
  <c r="E28" i="6"/>
  <c r="F28" i="6"/>
  <c r="H28" i="6" s="1"/>
  <c r="E30" i="3"/>
  <c r="E29" i="3"/>
  <c r="E25" i="4"/>
  <c r="E24" i="4"/>
  <c r="E19" i="6" l="1"/>
  <c r="F29" i="6"/>
  <c r="G29" i="6" s="1"/>
  <c r="G28" i="6"/>
  <c r="E24" i="6"/>
  <c r="E25" i="6" s="1"/>
  <c r="F30" i="6"/>
  <c r="F31" i="6"/>
  <c r="E18" i="6"/>
  <c r="H29" i="6"/>
  <c r="E22" i="6" l="1"/>
  <c r="H30" i="6"/>
  <c r="H31" i="6"/>
  <c r="G31" i="6"/>
  <c r="G30" i="6" l="1"/>
  <c r="H13" i="3" l="1"/>
  <c r="H14" i="3" s="1"/>
  <c r="H21" i="3" s="1"/>
  <c r="E26" i="3"/>
  <c r="E27" i="3" s="1"/>
  <c r="E25" i="1"/>
  <c r="E24" i="1"/>
  <c r="E14" i="3"/>
  <c r="E15" i="3" s="1"/>
  <c r="E12" i="1"/>
  <c r="E13" i="1" s="1"/>
  <c r="E14" i="1" s="1"/>
  <c r="E17" i="1"/>
  <c r="E18" i="1" s="1"/>
  <c r="E19" i="1" s="1"/>
  <c r="E28" i="3" l="1"/>
  <c r="E21" i="3"/>
  <c r="H15" i="3"/>
  <c r="H17" i="3" s="1"/>
  <c r="H23" i="3" s="1"/>
  <c r="H16" i="3"/>
  <c r="H22" i="3" s="1"/>
  <c r="E16" i="3"/>
  <c r="E22" i="3" s="1"/>
  <c r="E17" i="3"/>
  <c r="E23" i="3" s="1"/>
  <c r="E18" i="3"/>
  <c r="E20" i="1"/>
  <c r="E21" i="1" s="1"/>
  <c r="H18" i="3" l="1"/>
  <c r="E10" i="7" l="1"/>
  <c r="E11" i="7" s="1"/>
  <c r="E28" i="7" s="1"/>
  <c r="E27" i="7" l="1"/>
  <c r="E29" i="7" l="1"/>
  <c r="F26" i="7" l="1"/>
  <c r="F28" i="7"/>
  <c r="F27" i="7"/>
  <c r="E18" i="7"/>
  <c r="F15" i="8"/>
  <c r="E16" i="8"/>
  <c r="E17" i="8"/>
  <c r="F17" i="8"/>
  <c r="E18" i="8"/>
  <c r="E20" i="8"/>
  <c r="E21" i="8"/>
  <c r="F36" i="8"/>
  <c r="E37" i="8"/>
  <c r="F37" i="8"/>
  <c r="E38" i="8"/>
  <c r="F38" i="8"/>
  <c r="E39" i="8"/>
  <c r="E41" i="8"/>
  <c r="E42" i="8"/>
  <c r="F36" i="7"/>
  <c r="E37" i="7"/>
  <c r="F37" i="7"/>
  <c r="E38" i="7"/>
  <c r="F38" i="7"/>
  <c r="E39" i="7"/>
  <c r="E41" i="7"/>
  <c r="E42" i="7"/>
</calcChain>
</file>

<file path=xl/sharedStrings.xml><?xml version="1.0" encoding="utf-8"?>
<sst xmlns="http://schemas.openxmlformats.org/spreadsheetml/2006/main" count="213" uniqueCount="64">
  <si>
    <t>Investment</t>
  </si>
  <si>
    <t>Approach 1</t>
  </si>
  <si>
    <t>Ownership</t>
  </si>
  <si>
    <t>Pre-investment shares</t>
  </si>
  <si>
    <t>Post investment shares</t>
  </si>
  <si>
    <t>New shares</t>
  </si>
  <si>
    <t>Value per share</t>
  </si>
  <si>
    <t>Post-money valuation</t>
  </si>
  <si>
    <t>Approach 2</t>
  </si>
  <si>
    <t>Pre-money valuation</t>
  </si>
  <si>
    <t>Scenario 1</t>
  </si>
  <si>
    <t>Assume VC asking for 40% of company with a $7 million investment</t>
  </si>
  <si>
    <t>Company already has 500,000 shares outstanding</t>
  </si>
  <si>
    <r>
      <rPr>
        <b/>
        <sz val="11"/>
        <color theme="1"/>
        <rFont val="Times New Roman"/>
        <family val="1"/>
      </rPr>
      <t xml:space="preserve">Question 1: </t>
    </r>
    <r>
      <rPr>
        <sz val="11"/>
        <color theme="1"/>
        <rFont val="Times New Roman"/>
        <family val="1"/>
      </rPr>
      <t>How many new shares does the VC get with investment?</t>
    </r>
  </si>
  <si>
    <r>
      <rPr>
        <b/>
        <sz val="11"/>
        <color theme="1"/>
        <rFont val="Times New Roman"/>
        <family val="1"/>
      </rPr>
      <t xml:space="preserve">Question 2: </t>
    </r>
    <r>
      <rPr>
        <sz val="11"/>
        <color theme="1"/>
        <rFont val="Times New Roman"/>
        <family val="1"/>
      </rPr>
      <t>What is the price per share?</t>
    </r>
  </si>
  <si>
    <t>Total shares</t>
  </si>
  <si>
    <t>Scenario 2</t>
  </si>
  <si>
    <t>Option pool</t>
  </si>
  <si>
    <t>VC shares</t>
  </si>
  <si>
    <t>Company</t>
  </si>
  <si>
    <t>VC</t>
  </si>
  <si>
    <t>Ownership %</t>
  </si>
  <si>
    <t>20% option pool (remember this usually comes out of founder pool - i.e. pre-money)</t>
  </si>
  <si>
    <t>VC Ownership</t>
  </si>
  <si>
    <t>Sidebar - What if option pool was post-money?</t>
  </si>
  <si>
    <t>Shares pre-option pool</t>
  </si>
  <si>
    <t>Shares post option pool</t>
  </si>
  <si>
    <t>&lt;Compare&gt;</t>
  </si>
  <si>
    <t>Investment $</t>
  </si>
  <si>
    <t>VC - New Round</t>
  </si>
  <si>
    <t>VC- Old Round</t>
  </si>
  <si>
    <t>VC Investment - New Round</t>
  </si>
  <si>
    <t>Shares</t>
  </si>
  <si>
    <t>Scenario 3</t>
  </si>
  <si>
    <t>Pre-New Round</t>
  </si>
  <si>
    <t>New round</t>
  </si>
  <si>
    <t>Shares VC Investment - New Round</t>
  </si>
  <si>
    <t>New Shares</t>
  </si>
  <si>
    <t>Company still needs to reserve 20% of shares for option pool</t>
  </si>
  <si>
    <t>Company already has 500,000 outstanding shares</t>
  </si>
  <si>
    <t>Original VC  - Desired Ownership</t>
  </si>
  <si>
    <t>Company Shares</t>
  </si>
  <si>
    <t>Same as before but now assume another series with new VC who wants 10% for $5 million</t>
  </si>
  <si>
    <t>Original VC wants to stay at 40%</t>
  </si>
  <si>
    <t>Original VC</t>
  </si>
  <si>
    <t>New VC</t>
  </si>
  <si>
    <t>Scenario 4</t>
  </si>
  <si>
    <t>Convertible debt $ principal</t>
  </si>
  <si>
    <t>VC Investment - New Round $</t>
  </si>
  <si>
    <t>VC Investment - Ownership</t>
  </si>
  <si>
    <t>Investor shares</t>
  </si>
  <si>
    <t>Company shares</t>
  </si>
  <si>
    <t>Price per share</t>
  </si>
  <si>
    <t>Convertible shares</t>
  </si>
  <si>
    <t>Conversion discount</t>
  </si>
  <si>
    <t>Total shares (post conversion)</t>
  </si>
  <si>
    <t>Pre-money method (Founder friendly)</t>
  </si>
  <si>
    <t>Defined % ownersdhip (Investor friendly)</t>
  </si>
  <si>
    <t>$ invested method (Compromise)</t>
  </si>
  <si>
    <t xml:space="preserve">There's a convertible note on the balance sheet. It does not convert </t>
  </si>
  <si>
    <t>Defined pre-money valuation so investors and converts get less shares (Founder frriendly)</t>
  </si>
  <si>
    <t>Post-money valuation includes the conversion note (Compromise)</t>
  </si>
  <si>
    <t>% ownership</t>
  </si>
  <si>
    <t>Company/Founders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</si>
</sst>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#,##0.0%_);\(#,##0.0%\);_(&quot;–&quot;_)_%;_(@_)_%"/>
    <numFmt numFmtId="165" formatCode="_([$$]#,##0_)_%;\([$$]#,##0\)_%;_(&quot;–&quot;_)_%;_(@_)_%"/>
    <numFmt numFmtId="176" formatCode="_([$$]#,##0.00_)_%;\([$$]#,##0.00\)_%;_(&quot;–&quot;_)_%;_(@_)_%"/>
    <numFmt numFmtId="177" formatCode="[$$-380A]\ #,##0.00;\-[$$-380A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FF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800080"/>
      <name val="Times New Roman"/>
      <family val="1"/>
    </font>
    <font>
      <b/>
      <sz val="11"/>
      <color rgb="FF800080"/>
      <name val="Calibri"/>
      <family val="2"/>
      <scheme val="minor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000000"/>
      </patternFill>
    </fill>
    <fill>
      <patternFill patternType="solid">
        <fgColor rgb="FFD2F2FF"/>
        <bgColor rgb="FF000000"/>
      </patternFill>
    </fill>
    <fill>
      <patternFill patternType="solid">
        <fgColor rgb="FFF4CCCC"/>
        <bgColor rgb="FF000000"/>
      </patternFill>
    </fill>
  </fills>
  <borders count="18"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37" fontId="2" fillId="0" borderId="0" xfId="0" applyNumberFormat="1" applyFont="1"/>
    <xf numFmtId="16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37" fontId="3" fillId="0" borderId="0" xfId="0" applyNumberFormat="1" applyFont="1"/>
    <xf numFmtId="0" fontId="2" fillId="0" borderId="0" xfId="0" applyNumberFormat="1" applyFont="1" applyFill="1" applyBorder="1" applyAlignment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37" fontId="1" fillId="0" borderId="0" xfId="0" applyNumberFormat="1" applyFont="1" applyBorder="1"/>
    <xf numFmtId="0" fontId="1" fillId="0" borderId="3" xfId="0" applyFont="1" applyBorder="1"/>
    <xf numFmtId="0" fontId="1" fillId="0" borderId="4" xfId="0" applyFont="1" applyBorder="1"/>
    <xf numFmtId="37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65" fontId="5" fillId="0" borderId="8" xfId="0" applyNumberFormat="1" applyFont="1" applyBorder="1"/>
    <xf numFmtId="37" fontId="2" fillId="0" borderId="0" xfId="0" applyNumberFormat="1" applyFont="1" applyBorder="1"/>
    <xf numFmtId="37" fontId="2" fillId="0" borderId="2" xfId="0" applyNumberFormat="1" applyFont="1" applyBorder="1"/>
    <xf numFmtId="37" fontId="2" fillId="0" borderId="8" xfId="0" applyNumberFormat="1" applyFont="1" applyBorder="1"/>
    <xf numFmtId="165" fontId="5" fillId="0" borderId="5" xfId="0" applyNumberFormat="1" applyFont="1" applyBorder="1"/>
    <xf numFmtId="0" fontId="5" fillId="0" borderId="9" xfId="0" applyFont="1" applyBorder="1"/>
    <xf numFmtId="0" fontId="0" fillId="0" borderId="9" xfId="0" applyBorder="1"/>
    <xf numFmtId="164" fontId="0" fillId="0" borderId="0" xfId="0" applyNumberFormat="1" applyBorder="1"/>
    <xf numFmtId="164" fontId="2" fillId="0" borderId="0" xfId="0" applyNumberFormat="1" applyFont="1"/>
    <xf numFmtId="0" fontId="1" fillId="0" borderId="0" xfId="0" applyFont="1" applyFill="1" applyBorder="1"/>
    <xf numFmtId="0" fontId="4" fillId="0" borderId="0" xfId="0" applyFont="1" applyFill="1" applyBorder="1"/>
    <xf numFmtId="0" fontId="1" fillId="0" borderId="9" xfId="0" applyFont="1" applyBorder="1"/>
    <xf numFmtId="164" fontId="1" fillId="0" borderId="0" xfId="0" applyNumberFormat="1" applyFont="1"/>
    <xf numFmtId="164" fontId="2" fillId="0" borderId="0" xfId="0" applyNumberFormat="1" applyFont="1" applyBorder="1"/>
    <xf numFmtId="0" fontId="4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37" fontId="1" fillId="0" borderId="14" xfId="0" applyNumberFormat="1" applyFont="1" applyBorder="1"/>
    <xf numFmtId="37" fontId="1" fillId="0" borderId="15" xfId="0" applyNumberFormat="1" applyFont="1" applyBorder="1"/>
    <xf numFmtId="0" fontId="6" fillId="3" borderId="12" xfId="0" applyFont="1" applyFill="1" applyBorder="1"/>
    <xf numFmtId="0" fontId="7" fillId="3" borderId="13" xfId="0" applyFont="1" applyFill="1" applyBorder="1"/>
    <xf numFmtId="165" fontId="5" fillId="0" borderId="14" xfId="0" applyNumberFormat="1" applyFont="1" applyBorder="1"/>
    <xf numFmtId="0" fontId="0" fillId="0" borderId="14" xfId="0" applyBorder="1"/>
    <xf numFmtId="164" fontId="2" fillId="0" borderId="14" xfId="0" applyNumberFormat="1" applyFont="1" applyBorder="1"/>
    <xf numFmtId="164" fontId="2" fillId="0" borderId="17" xfId="0" applyNumberFormat="1" applyFont="1" applyBorder="1"/>
    <xf numFmtId="0" fontId="0" fillId="0" borderId="10" xfId="0" applyBorder="1"/>
    <xf numFmtId="0" fontId="4" fillId="0" borderId="10" xfId="0" applyFont="1" applyFill="1" applyBorder="1"/>
    <xf numFmtId="0" fontId="1" fillId="0" borderId="10" xfId="0" applyFont="1" applyFill="1" applyBorder="1"/>
    <xf numFmtId="0" fontId="1" fillId="0" borderId="16" xfId="0" applyFont="1" applyFill="1" applyBorder="1"/>
    <xf numFmtId="0" fontId="1" fillId="0" borderId="0" xfId="0" applyFont="1" applyBorder="1" applyAlignment="1">
      <alignment horizontal="center"/>
    </xf>
    <xf numFmtId="37" fontId="1" fillId="2" borderId="0" xfId="0" applyNumberFormat="1" applyFont="1" applyFill="1" applyBorder="1"/>
    <xf numFmtId="37" fontId="1" fillId="2" borderId="5" xfId="0" applyNumberFormat="1" applyFont="1" applyFill="1" applyBorder="1"/>
    <xf numFmtId="165" fontId="5" fillId="2" borderId="8" xfId="0" applyNumberFormat="1" applyFont="1" applyFill="1" applyBorder="1"/>
    <xf numFmtId="37" fontId="2" fillId="2" borderId="0" xfId="0" applyNumberFormat="1" applyFont="1" applyFill="1"/>
    <xf numFmtId="37" fontId="2" fillId="2" borderId="0" xfId="0" applyNumberFormat="1" applyFont="1" applyFill="1" applyBorder="1"/>
    <xf numFmtId="37" fontId="2" fillId="2" borderId="2" xfId="0" applyNumberFormat="1" applyFont="1" applyFill="1" applyBorder="1"/>
    <xf numFmtId="37" fontId="2" fillId="2" borderId="8" xfId="0" applyNumberFormat="1" applyFont="1" applyFill="1" applyBorder="1"/>
    <xf numFmtId="165" fontId="8" fillId="2" borderId="5" xfId="0" applyNumberFormat="1" applyFont="1" applyFill="1" applyBorder="1" applyAlignment="1"/>
    <xf numFmtId="164" fontId="2" fillId="0" borderId="0" xfId="0" applyNumberFormat="1" applyFont="1" applyFill="1" applyBorder="1" applyAlignment="1"/>
    <xf numFmtId="164" fontId="2" fillId="2" borderId="0" xfId="0" applyNumberFormat="1" applyFont="1" applyFill="1"/>
    <xf numFmtId="164" fontId="2" fillId="2" borderId="14" xfId="0" applyNumberFormat="1" applyFont="1" applyFill="1" applyBorder="1"/>
    <xf numFmtId="164" fontId="2" fillId="2" borderId="17" xfId="0" applyNumberFormat="1" applyFont="1" applyFill="1" applyBorder="1"/>
    <xf numFmtId="37" fontId="1" fillId="2" borderId="14" xfId="0" applyNumberFormat="1" applyFont="1" applyFill="1" applyBorder="1"/>
    <xf numFmtId="37" fontId="1" fillId="2" borderId="15" xfId="0" applyNumberFormat="1" applyFont="1" applyFill="1" applyBorder="1"/>
    <xf numFmtId="165" fontId="5" fillId="2" borderId="14" xfId="0" applyNumberFormat="1" applyFont="1" applyFill="1" applyBorder="1"/>
    <xf numFmtId="37" fontId="2" fillId="0" borderId="0" xfId="0" applyNumberFormat="1" applyFont="1" applyFill="1" applyBorder="1" applyAlignment="1"/>
    <xf numFmtId="37" fontId="2" fillId="2" borderId="0" xfId="0" applyNumberFormat="1" applyFont="1" applyFill="1" applyBorder="1" applyAlignment="1"/>
    <xf numFmtId="37" fontId="2" fillId="2" borderId="2" xfId="0" applyNumberFormat="1" applyFont="1" applyFill="1" applyBorder="1" applyAlignment="1"/>
    <xf numFmtId="37" fontId="2" fillId="2" borderId="8" xfId="0" applyNumberFormat="1" applyFont="1" applyFill="1" applyBorder="1" applyAlignment="1"/>
    <xf numFmtId="37" fontId="0" fillId="0" borderId="0" xfId="0" applyNumberFormat="1" applyBorder="1"/>
    <xf numFmtId="165" fontId="0" fillId="0" borderId="0" xfId="0" applyNumberFormat="1" applyBorder="1"/>
    <xf numFmtId="0" fontId="4" fillId="0" borderId="0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0" xfId="0" applyNumberFormat="1" applyFont="1" applyFill="1" applyBorder="1"/>
    <xf numFmtId="3" fontId="2" fillId="0" borderId="0" xfId="0" applyNumberFormat="1" applyFont="1"/>
    <xf numFmtId="3" fontId="1" fillId="0" borderId="0" xfId="0" applyNumberFormat="1" applyFont="1" applyBorder="1"/>
    <xf numFmtId="39" fontId="2" fillId="0" borderId="0" xfId="0" applyNumberFormat="1" applyFont="1" applyBorder="1"/>
    <xf numFmtId="176" fontId="2" fillId="0" borderId="0" xfId="0" applyNumberFormat="1" applyFont="1" applyBorder="1"/>
    <xf numFmtId="37" fontId="1" fillId="0" borderId="7" xfId="0" applyNumberFormat="1" applyFont="1" applyBorder="1"/>
    <xf numFmtId="177" fontId="0" fillId="0" borderId="0" xfId="0" applyNumberFormat="1"/>
    <xf numFmtId="164" fontId="1" fillId="0" borderId="7" xfId="0" applyNumberFormat="1" applyFont="1" applyBorder="1" applyAlignment="1">
      <alignment horizontal="centerContinuous"/>
    </xf>
    <xf numFmtId="164" fontId="2" fillId="0" borderId="7" xfId="0" applyNumberFormat="1" applyFont="1" applyBorder="1" applyAlignment="1">
      <alignment horizontal="centerContinuous"/>
    </xf>
    <xf numFmtId="9" fontId="3" fillId="2" borderId="0" xfId="0" applyNumberFormat="1" applyFont="1" applyFill="1"/>
    <xf numFmtId="164" fontId="3" fillId="4" borderId="0" xfId="0" applyNumberFormat="1" applyFont="1" applyFill="1"/>
    <xf numFmtId="37" fontId="2" fillId="0" borderId="9" xfId="0" applyNumberFormat="1" applyFont="1" applyFill="1" applyBorder="1" applyAlignment="1"/>
    <xf numFmtId="164" fontId="2" fillId="0" borderId="9" xfId="0" applyNumberFormat="1" applyFont="1" applyBorder="1"/>
    <xf numFmtId="164" fontId="2" fillId="0" borderId="7" xfId="0" applyNumberFormat="1" applyFont="1" applyBorder="1" applyAlignment="1">
      <alignment horizontal="right"/>
    </xf>
    <xf numFmtId="0" fontId="0" fillId="0" borderId="0" xfId="0" quotePrefix="1"/>
    <xf numFmtId="176" fontId="2" fillId="2" borderId="0" xfId="0" applyNumberFormat="1" applyFont="1" applyFill="1" applyBorder="1"/>
    <xf numFmtId="37" fontId="1" fillId="2" borderId="7" xfId="0" applyNumberFormat="1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00D6-0A5D-4F4E-8ECF-39A79E6E1CB2}">
  <dimension ref="A1:F25"/>
  <sheetViews>
    <sheetView showGridLines="0" tabSelected="1" zoomScale="155" zoomScaleNormal="155" workbookViewId="0">
      <selection activeCell="H13" sqref="H13"/>
    </sheetView>
  </sheetViews>
  <sheetFormatPr defaultRowHeight="15" x14ac:dyDescent="0.25"/>
  <cols>
    <col min="1" max="1" width="9.140625" style="3"/>
    <col min="2" max="2" width="20" style="3" customWidth="1"/>
    <col min="3" max="4" width="9.140625" style="3"/>
    <col min="5" max="5" width="10.5703125" style="3" customWidth="1"/>
    <col min="6" max="16384" width="9.140625" style="3"/>
  </cols>
  <sheetData>
    <row r="1" spans="1:6" ht="15.75" thickBot="1" x14ac:dyDescent="0.3">
      <c r="B1" s="24" t="s">
        <v>10</v>
      </c>
      <c r="C1" s="30"/>
      <c r="D1" s="30"/>
      <c r="E1" s="30"/>
      <c r="F1" s="30"/>
    </row>
    <row r="2" spans="1:6" ht="15" customHeight="1" x14ac:dyDescent="0.25">
      <c r="B2" s="9" t="s">
        <v>11</v>
      </c>
      <c r="C2" s="11"/>
      <c r="D2" s="11"/>
      <c r="E2" s="11"/>
      <c r="F2" s="11"/>
    </row>
    <row r="3" spans="1:6" x14ac:dyDescent="0.25">
      <c r="B3" s="3" t="s">
        <v>12</v>
      </c>
    </row>
    <row r="4" spans="1:6" x14ac:dyDescent="0.25">
      <c r="B4" s="3" t="s">
        <v>13</v>
      </c>
    </row>
    <row r="5" spans="1:6" x14ac:dyDescent="0.25">
      <c r="B5" s="3" t="s">
        <v>14</v>
      </c>
    </row>
    <row r="7" spans="1:6" x14ac:dyDescent="0.25">
      <c r="B7" s="3" t="s">
        <v>28</v>
      </c>
      <c r="E7" s="8">
        <v>7000000</v>
      </c>
    </row>
    <row r="8" spans="1:6" x14ac:dyDescent="0.25">
      <c r="B8" s="3" t="s">
        <v>2</v>
      </c>
      <c r="E8" s="5">
        <v>0.4</v>
      </c>
    </row>
    <row r="9" spans="1:6" x14ac:dyDescent="0.25">
      <c r="B9" s="3" t="s">
        <v>3</v>
      </c>
      <c r="E9" s="6">
        <v>500000</v>
      </c>
    </row>
    <row r="10" spans="1:6" x14ac:dyDescent="0.25">
      <c r="E10" s="7"/>
    </row>
    <row r="11" spans="1:6" x14ac:dyDescent="0.25">
      <c r="E11" s="7" t="s">
        <v>1</v>
      </c>
    </row>
    <row r="12" spans="1:6" x14ac:dyDescent="0.25">
      <c r="B12" s="11" t="s">
        <v>4</v>
      </c>
      <c r="C12" s="11"/>
      <c r="D12" s="11"/>
      <c r="E12" s="49"/>
    </row>
    <row r="13" spans="1:6" x14ac:dyDescent="0.25">
      <c r="A13" s="11"/>
      <c r="B13" s="14" t="s">
        <v>5</v>
      </c>
      <c r="C13" s="15"/>
      <c r="D13" s="15"/>
      <c r="E13" s="50"/>
      <c r="F13" s="11"/>
    </row>
    <row r="14" spans="1:6" x14ac:dyDescent="0.25">
      <c r="A14" s="11"/>
      <c r="B14" s="17" t="s">
        <v>6</v>
      </c>
      <c r="C14" s="18"/>
      <c r="D14" s="18"/>
      <c r="E14" s="51"/>
      <c r="F14" s="11"/>
    </row>
    <row r="15" spans="1:6" x14ac:dyDescent="0.25">
      <c r="B15" s="11"/>
      <c r="C15" s="11"/>
      <c r="D15" s="11"/>
      <c r="E15" s="11"/>
    </row>
    <row r="16" spans="1:6" x14ac:dyDescent="0.25">
      <c r="E16" s="7" t="s">
        <v>8</v>
      </c>
    </row>
    <row r="17" spans="1:6" x14ac:dyDescent="0.25">
      <c r="B17" s="3" t="s">
        <v>7</v>
      </c>
      <c r="E17" s="52"/>
    </row>
    <row r="18" spans="1:6" x14ac:dyDescent="0.25">
      <c r="B18" s="11" t="s">
        <v>9</v>
      </c>
      <c r="C18" s="11"/>
      <c r="D18" s="11"/>
      <c r="E18" s="53"/>
      <c r="F18" s="31"/>
    </row>
    <row r="19" spans="1:6" ht="15" customHeight="1" x14ac:dyDescent="0.25">
      <c r="A19" s="11"/>
      <c r="B19" s="14" t="s">
        <v>6</v>
      </c>
      <c r="C19" s="15"/>
      <c r="D19" s="15"/>
      <c r="E19" s="56"/>
      <c r="F19" s="11"/>
    </row>
    <row r="20" spans="1:6" x14ac:dyDescent="0.25">
      <c r="A20" s="11"/>
      <c r="B20" s="12" t="s">
        <v>15</v>
      </c>
      <c r="C20" s="11"/>
      <c r="D20" s="11"/>
      <c r="E20" s="54"/>
      <c r="F20" s="11"/>
    </row>
    <row r="21" spans="1:6" x14ac:dyDescent="0.25">
      <c r="A21" s="11"/>
      <c r="B21" s="17" t="s">
        <v>5</v>
      </c>
      <c r="C21" s="18"/>
      <c r="D21" s="18"/>
      <c r="E21" s="55"/>
      <c r="F21" s="11"/>
    </row>
    <row r="22" spans="1:6" x14ac:dyDescent="0.25">
      <c r="B22" s="11"/>
      <c r="C22" s="11"/>
      <c r="D22" s="11"/>
      <c r="E22" s="11"/>
    </row>
    <row r="23" spans="1:6" x14ac:dyDescent="0.25">
      <c r="B23" s="29" t="s">
        <v>21</v>
      </c>
    </row>
    <row r="24" spans="1:6" ht="15" customHeight="1" x14ac:dyDescent="0.25">
      <c r="B24" s="28" t="s">
        <v>19</v>
      </c>
      <c r="E24" s="57">
        <f>1-E8</f>
        <v>0.6</v>
      </c>
    </row>
    <row r="25" spans="1:6" ht="15" customHeight="1" x14ac:dyDescent="0.25">
      <c r="B25" s="28" t="s">
        <v>20</v>
      </c>
      <c r="E25" s="57">
        <f>1-E24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8746-47ED-411B-9700-6FFC4AB31095}">
  <dimension ref="A1:F25"/>
  <sheetViews>
    <sheetView showGridLines="0" zoomScale="155" zoomScaleNormal="155" workbookViewId="0">
      <selection activeCell="E12" sqref="E12"/>
    </sheetView>
  </sheetViews>
  <sheetFormatPr defaultRowHeight="15" x14ac:dyDescent="0.25"/>
  <cols>
    <col min="1" max="1" width="9.140625" style="3"/>
    <col min="2" max="2" width="20" style="3" customWidth="1"/>
    <col min="3" max="4" width="9.140625" style="3"/>
    <col min="5" max="5" width="10.5703125" style="3" bestFit="1" customWidth="1"/>
    <col min="6" max="16384" width="9.140625" style="3"/>
  </cols>
  <sheetData>
    <row r="1" spans="1:6" ht="15.75" thickBot="1" x14ac:dyDescent="0.3">
      <c r="B1" s="24" t="s">
        <v>10</v>
      </c>
      <c r="C1" s="30"/>
      <c r="D1" s="30"/>
      <c r="E1" s="30"/>
      <c r="F1" s="30"/>
    </row>
    <row r="2" spans="1:6" ht="15" customHeight="1" x14ac:dyDescent="0.25">
      <c r="B2" s="9" t="s">
        <v>11</v>
      </c>
      <c r="C2" s="11"/>
      <c r="D2" s="11"/>
      <c r="E2" s="11"/>
      <c r="F2" s="11"/>
    </row>
    <row r="3" spans="1:6" x14ac:dyDescent="0.25">
      <c r="B3" s="3" t="s">
        <v>12</v>
      </c>
    </row>
    <row r="4" spans="1:6" x14ac:dyDescent="0.25">
      <c r="B4" s="3" t="s">
        <v>13</v>
      </c>
    </row>
    <row r="5" spans="1:6" x14ac:dyDescent="0.25">
      <c r="B5" s="3" t="s">
        <v>14</v>
      </c>
    </row>
    <row r="7" spans="1:6" x14ac:dyDescent="0.25">
      <c r="B7" s="3" t="s">
        <v>0</v>
      </c>
      <c r="E7" s="8">
        <v>7000000</v>
      </c>
    </row>
    <row r="8" spans="1:6" x14ac:dyDescent="0.25">
      <c r="B8" s="3" t="s">
        <v>2</v>
      </c>
      <c r="E8" s="5">
        <v>0.4</v>
      </c>
    </row>
    <row r="9" spans="1:6" x14ac:dyDescent="0.25">
      <c r="B9" s="3" t="s">
        <v>3</v>
      </c>
      <c r="E9" s="6">
        <v>500000</v>
      </c>
    </row>
    <row r="10" spans="1:6" x14ac:dyDescent="0.25">
      <c r="E10" s="7"/>
    </row>
    <row r="11" spans="1:6" x14ac:dyDescent="0.25">
      <c r="E11" s="7" t="s">
        <v>1</v>
      </c>
    </row>
    <row r="12" spans="1:6" x14ac:dyDescent="0.25">
      <c r="B12" s="11" t="s">
        <v>4</v>
      </c>
      <c r="C12" s="11"/>
      <c r="D12" s="11"/>
      <c r="E12" s="13">
        <f>E9/(1-E8)</f>
        <v>833333.33333333337</v>
      </c>
    </row>
    <row r="13" spans="1:6" x14ac:dyDescent="0.25">
      <c r="A13" s="11"/>
      <c r="B13" s="14" t="s">
        <v>5</v>
      </c>
      <c r="C13" s="15"/>
      <c r="D13" s="15"/>
      <c r="E13" s="16">
        <f>E12-E9</f>
        <v>333333.33333333337</v>
      </c>
      <c r="F13" s="11"/>
    </row>
    <row r="14" spans="1:6" x14ac:dyDescent="0.25">
      <c r="A14" s="11"/>
      <c r="B14" s="17" t="s">
        <v>6</v>
      </c>
      <c r="C14" s="18"/>
      <c r="D14" s="18"/>
      <c r="E14" s="19">
        <f>E7/E13</f>
        <v>20.999999999999996</v>
      </c>
      <c r="F14" s="11"/>
    </row>
    <row r="15" spans="1:6" x14ac:dyDescent="0.25">
      <c r="B15" s="11"/>
      <c r="C15" s="11"/>
      <c r="D15" s="11"/>
      <c r="E15" s="11"/>
    </row>
    <row r="16" spans="1:6" x14ac:dyDescent="0.25">
      <c r="E16" s="7" t="s">
        <v>8</v>
      </c>
    </row>
    <row r="17" spans="1:6" x14ac:dyDescent="0.25">
      <c r="B17" s="3" t="s">
        <v>7</v>
      </c>
      <c r="E17" s="4">
        <f>E7/E8</f>
        <v>17500000</v>
      </c>
    </row>
    <row r="18" spans="1:6" x14ac:dyDescent="0.25">
      <c r="B18" s="11" t="s">
        <v>9</v>
      </c>
      <c r="C18" s="11"/>
      <c r="D18" s="11"/>
      <c r="E18" s="20">
        <f>E17-E7</f>
        <v>10500000</v>
      </c>
    </row>
    <row r="19" spans="1:6" x14ac:dyDescent="0.25">
      <c r="A19" s="11"/>
      <c r="B19" s="14" t="s">
        <v>6</v>
      </c>
      <c r="C19" s="15"/>
      <c r="D19" s="15"/>
      <c r="E19" s="23">
        <f>E18/E9</f>
        <v>21</v>
      </c>
      <c r="F19" s="11"/>
    </row>
    <row r="20" spans="1:6" x14ac:dyDescent="0.25">
      <c r="A20" s="11"/>
      <c r="B20" s="12" t="s">
        <v>15</v>
      </c>
      <c r="C20" s="11"/>
      <c r="D20" s="11"/>
      <c r="E20" s="21">
        <f>E9/(E18/E17)</f>
        <v>833333.33333333337</v>
      </c>
      <c r="F20" s="11"/>
    </row>
    <row r="21" spans="1:6" x14ac:dyDescent="0.25">
      <c r="A21" s="11"/>
      <c r="B21" s="17" t="s">
        <v>5</v>
      </c>
      <c r="C21" s="18"/>
      <c r="D21" s="18"/>
      <c r="E21" s="22">
        <f>E20-E9</f>
        <v>333333.33333333337</v>
      </c>
      <c r="F21" s="11"/>
    </row>
    <row r="22" spans="1:6" x14ac:dyDescent="0.25">
      <c r="B22" s="11"/>
      <c r="C22" s="11"/>
      <c r="D22" s="11"/>
      <c r="E22" s="11"/>
    </row>
    <row r="23" spans="1:6" x14ac:dyDescent="0.25">
      <c r="B23" s="29" t="s">
        <v>21</v>
      </c>
    </row>
    <row r="24" spans="1:6" x14ac:dyDescent="0.25">
      <c r="B24" s="28" t="s">
        <v>19</v>
      </c>
      <c r="E24" s="31">
        <f>E9/E12</f>
        <v>0.6</v>
      </c>
    </row>
    <row r="25" spans="1:6" x14ac:dyDescent="0.25">
      <c r="B25" s="28" t="s">
        <v>20</v>
      </c>
      <c r="E25" s="31">
        <f>1-E24</f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AF0F-4186-43FC-8FE2-C8FFD1794F98}">
  <dimension ref="A1:I30"/>
  <sheetViews>
    <sheetView showGridLines="0" topLeftCell="A13" zoomScale="145" zoomScaleNormal="145" workbookViewId="0">
      <selection activeCell="E26" sqref="E26:E30"/>
    </sheetView>
  </sheetViews>
  <sheetFormatPr defaultRowHeight="15" x14ac:dyDescent="0.25"/>
  <cols>
    <col min="2" max="2" width="20" customWidth="1"/>
    <col min="5" max="5" width="11.28515625" customWidth="1"/>
    <col min="6" max="6" width="13.5703125" customWidth="1"/>
    <col min="7" max="7" width="38" customWidth="1"/>
    <col min="8" max="8" width="10.140625" bestFit="1" customWidth="1"/>
  </cols>
  <sheetData>
    <row r="1" spans="2:9" ht="15.75" thickBot="1" x14ac:dyDescent="0.3">
      <c r="B1" s="24" t="s">
        <v>16</v>
      </c>
      <c r="C1" s="25"/>
      <c r="D1" s="25"/>
      <c r="E1" s="25"/>
      <c r="F1" s="25"/>
    </row>
    <row r="2" spans="2:9" ht="15" customHeight="1" x14ac:dyDescent="0.25">
      <c r="B2" s="9" t="s">
        <v>11</v>
      </c>
      <c r="C2" s="10"/>
      <c r="D2" s="10"/>
      <c r="E2" s="10"/>
      <c r="F2" s="10"/>
    </row>
    <row r="3" spans="2:9" x14ac:dyDescent="0.25">
      <c r="B3" s="3" t="s">
        <v>12</v>
      </c>
    </row>
    <row r="4" spans="2:9" x14ac:dyDescent="0.25">
      <c r="B4" s="3" t="s">
        <v>22</v>
      </c>
    </row>
    <row r="5" spans="2:9" x14ac:dyDescent="0.25">
      <c r="B5" s="3" t="s">
        <v>13</v>
      </c>
    </row>
    <row r="6" spans="2:9" x14ac:dyDescent="0.25">
      <c r="B6" s="3" t="s">
        <v>14</v>
      </c>
    </row>
    <row r="8" spans="2:9" x14ac:dyDescent="0.25">
      <c r="B8" s="3" t="s">
        <v>0</v>
      </c>
      <c r="C8" s="3"/>
      <c r="D8" s="3"/>
      <c r="E8" s="8">
        <v>7000000</v>
      </c>
    </row>
    <row r="9" spans="2:9" x14ac:dyDescent="0.25">
      <c r="B9" s="3" t="s">
        <v>23</v>
      </c>
      <c r="C9" s="3"/>
      <c r="D9" s="3"/>
      <c r="E9" s="5">
        <v>0.4</v>
      </c>
    </row>
    <row r="10" spans="2:9" x14ac:dyDescent="0.25">
      <c r="B10" s="3" t="s">
        <v>3</v>
      </c>
      <c r="C10" s="3"/>
      <c r="D10" s="3"/>
      <c r="E10" s="6">
        <v>500000</v>
      </c>
    </row>
    <row r="11" spans="2:9" ht="15.75" thickBot="1" x14ac:dyDescent="0.3">
      <c r="B11" s="3" t="s">
        <v>17</v>
      </c>
      <c r="C11" s="3"/>
      <c r="D11" s="3"/>
      <c r="E11" s="5">
        <v>0.2</v>
      </c>
      <c r="F11" s="27"/>
      <c r="G11" s="10"/>
      <c r="H11" s="10"/>
    </row>
    <row r="12" spans="2:9" x14ac:dyDescent="0.25">
      <c r="B12" s="3"/>
      <c r="C12" s="3"/>
      <c r="D12" s="3"/>
      <c r="E12" s="7"/>
      <c r="F12" s="32"/>
      <c r="G12" s="38" t="s">
        <v>24</v>
      </c>
      <c r="H12" s="39"/>
      <c r="I12" s="10"/>
    </row>
    <row r="13" spans="2:9" x14ac:dyDescent="0.25">
      <c r="B13" s="3"/>
      <c r="C13" s="3"/>
      <c r="D13" s="3"/>
      <c r="E13" s="7"/>
      <c r="F13" s="32"/>
      <c r="G13" s="34" t="s">
        <v>25</v>
      </c>
      <c r="H13" s="61"/>
      <c r="I13" s="10"/>
    </row>
    <row r="14" spans="2:9" x14ac:dyDescent="0.25">
      <c r="B14" s="11" t="s">
        <v>4</v>
      </c>
      <c r="C14" s="11"/>
      <c r="D14" s="11"/>
      <c r="E14" s="49"/>
      <c r="F14" s="32"/>
      <c r="G14" s="34" t="s">
        <v>26</v>
      </c>
      <c r="H14" s="61"/>
      <c r="I14" s="10"/>
    </row>
    <row r="15" spans="2:9" x14ac:dyDescent="0.25">
      <c r="B15" s="11" t="s">
        <v>5</v>
      </c>
      <c r="C15" s="11"/>
      <c r="D15" s="11"/>
      <c r="E15" s="49"/>
      <c r="F15" s="10"/>
      <c r="G15" s="34" t="s">
        <v>5</v>
      </c>
      <c r="H15" s="61"/>
      <c r="I15" s="10"/>
    </row>
    <row r="16" spans="2:9" x14ac:dyDescent="0.25">
      <c r="B16" s="11" t="s">
        <v>17</v>
      </c>
      <c r="C16" s="11"/>
      <c r="D16" s="11"/>
      <c r="E16" s="49"/>
      <c r="F16" s="10"/>
      <c r="G16" s="34" t="s">
        <v>17</v>
      </c>
      <c r="H16" s="61"/>
      <c r="I16" s="10"/>
    </row>
    <row r="17" spans="1:9" x14ac:dyDescent="0.25">
      <c r="A17" s="10"/>
      <c r="B17" s="14" t="s">
        <v>18</v>
      </c>
      <c r="C17" s="15"/>
      <c r="D17" s="15"/>
      <c r="E17" s="50"/>
      <c r="F17" s="10"/>
      <c r="G17" s="35" t="s">
        <v>18</v>
      </c>
      <c r="H17" s="62"/>
      <c r="I17" s="10"/>
    </row>
    <row r="18" spans="1:9" x14ac:dyDescent="0.25">
      <c r="A18" s="10"/>
      <c r="B18" s="17" t="s">
        <v>6</v>
      </c>
      <c r="C18" s="18"/>
      <c r="D18" s="18"/>
      <c r="E18" s="51"/>
      <c r="F18" s="10"/>
      <c r="G18" s="34" t="s">
        <v>6</v>
      </c>
      <c r="H18" s="63"/>
      <c r="I18" s="10"/>
    </row>
    <row r="19" spans="1:9" x14ac:dyDescent="0.25">
      <c r="B19" s="10"/>
      <c r="C19" s="10"/>
      <c r="D19" s="10"/>
      <c r="E19" s="10"/>
      <c r="F19" s="10"/>
      <c r="G19" s="44"/>
      <c r="H19" s="41"/>
      <c r="I19" s="10"/>
    </row>
    <row r="20" spans="1:9" x14ac:dyDescent="0.25">
      <c r="B20" s="29" t="s">
        <v>21</v>
      </c>
      <c r="C20" s="10"/>
      <c r="D20" s="10"/>
      <c r="E20" s="10"/>
      <c r="F20" s="10"/>
      <c r="G20" s="45" t="s">
        <v>21</v>
      </c>
      <c r="H20" s="41"/>
      <c r="I20" s="10"/>
    </row>
    <row r="21" spans="1:9" x14ac:dyDescent="0.25">
      <c r="B21" s="28" t="s">
        <v>19</v>
      </c>
      <c r="E21" s="58"/>
      <c r="F21" s="48" t="s">
        <v>27</v>
      </c>
      <c r="G21" s="46" t="s">
        <v>19</v>
      </c>
      <c r="H21" s="59"/>
      <c r="I21" s="10"/>
    </row>
    <row r="22" spans="1:9" x14ac:dyDescent="0.25">
      <c r="B22" s="28" t="s">
        <v>17</v>
      </c>
      <c r="E22" s="58"/>
      <c r="F22" s="48" t="s">
        <v>27</v>
      </c>
      <c r="G22" s="46" t="s">
        <v>17</v>
      </c>
      <c r="H22" s="59"/>
      <c r="I22" s="10"/>
    </row>
    <row r="23" spans="1:9" ht="15.75" thickBot="1" x14ac:dyDescent="0.3">
      <c r="B23" s="28" t="s">
        <v>20</v>
      </c>
      <c r="E23" s="58"/>
      <c r="F23" s="48" t="s">
        <v>27</v>
      </c>
      <c r="G23" s="47" t="s">
        <v>20</v>
      </c>
      <c r="H23" s="60"/>
      <c r="I23" s="10"/>
    </row>
    <row r="24" spans="1:9" x14ac:dyDescent="0.25">
      <c r="G24" s="10"/>
      <c r="H24" s="10"/>
    </row>
    <row r="25" spans="1:9" x14ac:dyDescent="0.25">
      <c r="B25" s="3"/>
      <c r="C25" s="3"/>
      <c r="D25" s="3"/>
      <c r="E25" s="7" t="s">
        <v>8</v>
      </c>
    </row>
    <row r="26" spans="1:9" ht="15" customHeight="1" x14ac:dyDescent="0.25">
      <c r="B26" s="3" t="s">
        <v>7</v>
      </c>
      <c r="C26" s="3"/>
      <c r="D26" s="3"/>
      <c r="E26" s="65"/>
    </row>
    <row r="27" spans="1:9" ht="15" customHeight="1" x14ac:dyDescent="0.25">
      <c r="B27" s="11" t="s">
        <v>9</v>
      </c>
      <c r="C27" s="11"/>
      <c r="D27" s="11"/>
      <c r="E27" s="65"/>
    </row>
    <row r="28" spans="1:9" ht="15" customHeight="1" x14ac:dyDescent="0.25">
      <c r="B28" s="14" t="s">
        <v>6</v>
      </c>
      <c r="C28" s="15"/>
      <c r="D28" s="15"/>
      <c r="E28" s="56"/>
    </row>
    <row r="29" spans="1:9" ht="15" customHeight="1" x14ac:dyDescent="0.25">
      <c r="B29" s="12" t="s">
        <v>15</v>
      </c>
      <c r="C29" s="11"/>
      <c r="D29" s="11"/>
      <c r="E29" s="66"/>
    </row>
    <row r="30" spans="1:9" ht="15" customHeight="1" x14ac:dyDescent="0.25">
      <c r="B30" s="17" t="s">
        <v>18</v>
      </c>
      <c r="C30" s="18"/>
      <c r="D30" s="18"/>
      <c r="E30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832C-BE9A-4EFB-B909-AB08CB2064F8}">
  <dimension ref="A1:I30"/>
  <sheetViews>
    <sheetView showGridLines="0" zoomScale="145" zoomScaleNormal="145" workbookViewId="0">
      <selection activeCell="E17" sqref="E17"/>
    </sheetView>
  </sheetViews>
  <sheetFormatPr defaultRowHeight="15" x14ac:dyDescent="0.25"/>
  <cols>
    <col min="2" max="2" width="20" customWidth="1"/>
    <col min="5" max="5" width="11.28515625" bestFit="1" customWidth="1"/>
    <col min="6" max="6" width="13.5703125" customWidth="1"/>
    <col min="7" max="7" width="38" customWidth="1"/>
    <col min="8" max="8" width="10.140625" bestFit="1" customWidth="1"/>
  </cols>
  <sheetData>
    <row r="1" spans="2:9" ht="15.75" thickBot="1" x14ac:dyDescent="0.3">
      <c r="B1" s="24" t="s">
        <v>16</v>
      </c>
      <c r="C1" s="25"/>
      <c r="D1" s="25"/>
      <c r="E1" s="25"/>
      <c r="F1" s="25"/>
    </row>
    <row r="2" spans="2:9" ht="15" customHeight="1" x14ac:dyDescent="0.25">
      <c r="B2" s="9" t="s">
        <v>11</v>
      </c>
      <c r="C2" s="10"/>
      <c r="D2" s="10"/>
      <c r="E2" s="10"/>
      <c r="F2" s="10"/>
    </row>
    <row r="3" spans="2:9" x14ac:dyDescent="0.25">
      <c r="B3" s="3" t="s">
        <v>12</v>
      </c>
    </row>
    <row r="4" spans="2:9" x14ac:dyDescent="0.25">
      <c r="B4" s="3" t="s">
        <v>22</v>
      </c>
    </row>
    <row r="5" spans="2:9" x14ac:dyDescent="0.25">
      <c r="B5" s="3" t="s">
        <v>13</v>
      </c>
    </row>
    <row r="6" spans="2:9" x14ac:dyDescent="0.25">
      <c r="B6" s="3" t="s">
        <v>14</v>
      </c>
    </row>
    <row r="8" spans="2:9" x14ac:dyDescent="0.25">
      <c r="B8" s="3" t="s">
        <v>0</v>
      </c>
      <c r="C8" s="3"/>
      <c r="D8" s="3"/>
      <c r="E8" s="8">
        <v>7000000</v>
      </c>
    </row>
    <row r="9" spans="2:9" x14ac:dyDescent="0.25">
      <c r="B9" s="3" t="s">
        <v>23</v>
      </c>
      <c r="C9" s="3"/>
      <c r="D9" s="3"/>
      <c r="E9" s="5">
        <v>0.4</v>
      </c>
    </row>
    <row r="10" spans="2:9" x14ac:dyDescent="0.25">
      <c r="B10" s="3" t="s">
        <v>3</v>
      </c>
      <c r="C10" s="3"/>
      <c r="D10" s="3"/>
      <c r="E10" s="6">
        <v>500000</v>
      </c>
    </row>
    <row r="11" spans="2:9" ht="15.75" thickBot="1" x14ac:dyDescent="0.3">
      <c r="B11" s="3" t="s">
        <v>17</v>
      </c>
      <c r="C11" s="3"/>
      <c r="D11" s="3"/>
      <c r="E11" s="5">
        <v>0.2</v>
      </c>
      <c r="F11" s="27"/>
      <c r="G11" s="10"/>
      <c r="H11" s="10"/>
    </row>
    <row r="12" spans="2:9" x14ac:dyDescent="0.25">
      <c r="B12" s="3"/>
      <c r="C12" s="3"/>
      <c r="D12" s="3"/>
      <c r="E12" s="7"/>
      <c r="F12" s="32"/>
      <c r="G12" s="38" t="s">
        <v>24</v>
      </c>
      <c r="H12" s="39"/>
      <c r="I12" s="10"/>
    </row>
    <row r="13" spans="2:9" x14ac:dyDescent="0.25">
      <c r="B13" s="3"/>
      <c r="C13" s="3"/>
      <c r="D13" s="3"/>
      <c r="E13" s="7"/>
      <c r="F13" s="32"/>
      <c r="G13" s="34" t="s">
        <v>25</v>
      </c>
      <c r="H13" s="36">
        <f>E10/(1-E9)</f>
        <v>833333.33333333337</v>
      </c>
      <c r="I13" s="10"/>
    </row>
    <row r="14" spans="2:9" x14ac:dyDescent="0.25">
      <c r="B14" s="11" t="s">
        <v>4</v>
      </c>
      <c r="C14" s="11"/>
      <c r="D14" s="11"/>
      <c r="E14" s="13">
        <f>E10/(1-E9-E11)</f>
        <v>1250000</v>
      </c>
      <c r="F14" s="32"/>
      <c r="G14" s="34" t="s">
        <v>26</v>
      </c>
      <c r="H14" s="36">
        <f>H13/(1-E11)</f>
        <v>1041666.6666666666</v>
      </c>
      <c r="I14" s="10"/>
    </row>
    <row r="15" spans="2:9" x14ac:dyDescent="0.25">
      <c r="B15" s="11" t="s">
        <v>5</v>
      </c>
      <c r="C15" s="11"/>
      <c r="D15" s="11"/>
      <c r="E15" s="13">
        <f>E14-E10</f>
        <v>750000</v>
      </c>
      <c r="F15" s="10"/>
      <c r="G15" s="34" t="s">
        <v>5</v>
      </c>
      <c r="H15" s="36">
        <f>H14-E10</f>
        <v>541666.66666666663</v>
      </c>
      <c r="I15" s="10"/>
    </row>
    <row r="16" spans="2:9" x14ac:dyDescent="0.25">
      <c r="B16" s="11" t="s">
        <v>17</v>
      </c>
      <c r="C16" s="11"/>
      <c r="D16" s="11"/>
      <c r="E16" s="13">
        <f>E11*E14</f>
        <v>250000</v>
      </c>
      <c r="F16" s="10"/>
      <c r="G16" s="34" t="s">
        <v>17</v>
      </c>
      <c r="H16" s="36">
        <f>E11*H14</f>
        <v>208333.33333333334</v>
      </c>
      <c r="I16" s="10"/>
    </row>
    <row r="17" spans="1:9" x14ac:dyDescent="0.25">
      <c r="A17" s="10"/>
      <c r="B17" s="14" t="s">
        <v>18</v>
      </c>
      <c r="C17" s="15"/>
      <c r="D17" s="15"/>
      <c r="E17" s="16">
        <f>E14*E9</f>
        <v>500000</v>
      </c>
      <c r="F17" s="10"/>
      <c r="G17" s="35" t="s">
        <v>18</v>
      </c>
      <c r="H17" s="37">
        <f>H15-H16</f>
        <v>333333.33333333326</v>
      </c>
      <c r="I17" s="10"/>
    </row>
    <row r="18" spans="1:9" x14ac:dyDescent="0.25">
      <c r="A18" s="10"/>
      <c r="B18" s="17" t="s">
        <v>6</v>
      </c>
      <c r="C18" s="18"/>
      <c r="D18" s="18"/>
      <c r="E18" s="19">
        <f>E8/E17</f>
        <v>14</v>
      </c>
      <c r="F18" s="10"/>
      <c r="G18" s="34" t="s">
        <v>6</v>
      </c>
      <c r="H18" s="40">
        <f>E8/H17</f>
        <v>21.000000000000004</v>
      </c>
      <c r="I18" s="10"/>
    </row>
    <row r="19" spans="1:9" x14ac:dyDescent="0.25">
      <c r="B19" s="10"/>
      <c r="C19" s="10"/>
      <c r="D19" s="10"/>
      <c r="E19" s="10"/>
      <c r="F19" s="10"/>
      <c r="G19" s="44"/>
      <c r="H19" s="41"/>
      <c r="I19" s="10"/>
    </row>
    <row r="20" spans="1:9" x14ac:dyDescent="0.25">
      <c r="B20" s="29" t="s">
        <v>21</v>
      </c>
      <c r="C20" s="10"/>
      <c r="D20" s="10"/>
      <c r="E20" s="10"/>
      <c r="F20" s="10"/>
      <c r="G20" s="45" t="s">
        <v>21</v>
      </c>
      <c r="H20" s="41"/>
      <c r="I20" s="10"/>
    </row>
    <row r="21" spans="1:9" x14ac:dyDescent="0.25">
      <c r="B21" s="28" t="s">
        <v>19</v>
      </c>
      <c r="E21" s="27">
        <f>E10/E14</f>
        <v>0.4</v>
      </c>
      <c r="F21" s="48" t="s">
        <v>27</v>
      </c>
      <c r="G21" s="46" t="s">
        <v>19</v>
      </c>
      <c r="H21" s="42">
        <f>E10/H14</f>
        <v>0.48000000000000004</v>
      </c>
      <c r="I21" s="10"/>
    </row>
    <row r="22" spans="1:9" x14ac:dyDescent="0.25">
      <c r="B22" s="28" t="s">
        <v>17</v>
      </c>
      <c r="E22" s="27">
        <f>E16/E14</f>
        <v>0.2</v>
      </c>
      <c r="F22" s="48" t="s">
        <v>27</v>
      </c>
      <c r="G22" s="46" t="s">
        <v>17</v>
      </c>
      <c r="H22" s="42">
        <f>H16/H14</f>
        <v>0.2</v>
      </c>
      <c r="I22" s="10"/>
    </row>
    <row r="23" spans="1:9" ht="15.75" thickBot="1" x14ac:dyDescent="0.3">
      <c r="B23" s="28" t="s">
        <v>20</v>
      </c>
      <c r="E23" s="27">
        <f>E17/E14</f>
        <v>0.4</v>
      </c>
      <c r="F23" s="48" t="s">
        <v>27</v>
      </c>
      <c r="G23" s="47" t="s">
        <v>20</v>
      </c>
      <c r="H23" s="43">
        <f>H17/H14</f>
        <v>0.31999999999999995</v>
      </c>
      <c r="I23" s="10"/>
    </row>
    <row r="24" spans="1:9" x14ac:dyDescent="0.25">
      <c r="G24" s="10"/>
      <c r="H24" s="10"/>
    </row>
    <row r="25" spans="1:9" x14ac:dyDescent="0.25">
      <c r="B25" s="3"/>
      <c r="C25" s="3"/>
      <c r="D25" s="3"/>
      <c r="E25" s="7" t="s">
        <v>8</v>
      </c>
    </row>
    <row r="26" spans="1:9" x14ac:dyDescent="0.25">
      <c r="B26" s="3" t="s">
        <v>7</v>
      </c>
      <c r="C26" s="3"/>
      <c r="D26" s="3"/>
      <c r="E26" s="4">
        <f>E8/E9</f>
        <v>17500000</v>
      </c>
    </row>
    <row r="27" spans="1:9" x14ac:dyDescent="0.25">
      <c r="B27" s="11" t="s">
        <v>9</v>
      </c>
      <c r="C27" s="11"/>
      <c r="D27" s="11"/>
      <c r="E27" s="20">
        <f>E26-E8-E11*E26</f>
        <v>7000000</v>
      </c>
    </row>
    <row r="28" spans="1:9" x14ac:dyDescent="0.25">
      <c r="B28" s="14" t="s">
        <v>6</v>
      </c>
      <c r="C28" s="15"/>
      <c r="D28" s="15"/>
      <c r="E28" s="23">
        <f>E27/E10</f>
        <v>14</v>
      </c>
    </row>
    <row r="29" spans="1:9" x14ac:dyDescent="0.25">
      <c r="B29" s="12" t="s">
        <v>15</v>
      </c>
      <c r="C29" s="11"/>
      <c r="D29" s="11"/>
      <c r="E29" s="21">
        <f>E10/(E27/E26)</f>
        <v>1250000</v>
      </c>
    </row>
    <row r="30" spans="1:9" x14ac:dyDescent="0.25">
      <c r="B30" s="17" t="s">
        <v>5</v>
      </c>
      <c r="C30" s="18"/>
      <c r="D30" s="18"/>
      <c r="E30" s="22">
        <f>E29-E17</f>
        <v>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B9B0-3D0B-4B2C-BE0F-4200F351E50F}">
  <dimension ref="A1:J33"/>
  <sheetViews>
    <sheetView showGridLines="0" zoomScale="145" zoomScaleNormal="145" workbookViewId="0">
      <selection activeCell="H33" sqref="H33"/>
    </sheetView>
  </sheetViews>
  <sheetFormatPr defaultRowHeight="15" x14ac:dyDescent="0.25"/>
  <cols>
    <col min="2" max="2" width="20" customWidth="1"/>
    <col min="5" max="5" width="15.42578125" customWidth="1"/>
    <col min="6" max="6" width="16.42578125" bestFit="1" customWidth="1"/>
    <col min="7" max="7" width="10.85546875" bestFit="1" customWidth="1"/>
    <col min="8" max="8" width="11.42578125" bestFit="1" customWidth="1"/>
    <col min="9" max="9" width="14.42578125" bestFit="1" customWidth="1"/>
    <col min="10" max="10" width="13.28515625" bestFit="1" customWidth="1"/>
  </cols>
  <sheetData>
    <row r="1" spans="2:9" ht="15.75" thickBot="1" x14ac:dyDescent="0.3">
      <c r="B1" s="24" t="s">
        <v>33</v>
      </c>
      <c r="C1" s="25"/>
      <c r="D1" s="25"/>
      <c r="E1" s="25"/>
      <c r="F1" s="25"/>
    </row>
    <row r="2" spans="2:9" ht="15" customHeight="1" x14ac:dyDescent="0.25">
      <c r="B2" s="9" t="s">
        <v>42</v>
      </c>
      <c r="C2" s="10"/>
      <c r="D2" s="10"/>
      <c r="E2" s="10"/>
      <c r="F2" s="10"/>
    </row>
    <row r="3" spans="2:9" ht="15" customHeight="1" x14ac:dyDescent="0.25">
      <c r="B3" s="9" t="s">
        <v>43</v>
      </c>
      <c r="C3" s="10"/>
      <c r="D3" s="10"/>
      <c r="E3" s="10"/>
      <c r="F3" s="10"/>
    </row>
    <row r="4" spans="2:9" x14ac:dyDescent="0.25">
      <c r="B4" s="3" t="s">
        <v>38</v>
      </c>
    </row>
    <row r="5" spans="2:9" x14ac:dyDescent="0.25">
      <c r="B5" s="3" t="s">
        <v>39</v>
      </c>
    </row>
    <row r="6" spans="2:9" x14ac:dyDescent="0.25">
      <c r="B6" s="3"/>
    </row>
    <row r="7" spans="2:9" x14ac:dyDescent="0.25">
      <c r="B7" s="3" t="s">
        <v>40</v>
      </c>
      <c r="C7" s="3"/>
      <c r="D7" s="3"/>
      <c r="E7" s="5">
        <v>0.4</v>
      </c>
    </row>
    <row r="8" spans="2:9" x14ac:dyDescent="0.25">
      <c r="B8" s="3" t="s">
        <v>41</v>
      </c>
      <c r="C8" s="3"/>
      <c r="D8" s="3"/>
      <c r="E8" s="6">
        <v>500000</v>
      </c>
    </row>
    <row r="9" spans="2:9" x14ac:dyDescent="0.25">
      <c r="B9" s="3" t="s">
        <v>17</v>
      </c>
      <c r="C9" s="3"/>
      <c r="D9" s="3"/>
      <c r="E9" s="5">
        <v>0.2</v>
      </c>
      <c r="F9" s="27"/>
      <c r="G9" s="10"/>
      <c r="H9" s="10"/>
    </row>
    <row r="10" spans="2:9" x14ac:dyDescent="0.25">
      <c r="B10" s="3" t="s">
        <v>31</v>
      </c>
      <c r="C10" s="3"/>
      <c r="D10" s="3"/>
      <c r="E10" s="8">
        <v>5000000</v>
      </c>
      <c r="F10" s="27"/>
      <c r="G10" s="10"/>
      <c r="H10" s="10"/>
    </row>
    <row r="11" spans="2:9" x14ac:dyDescent="0.25">
      <c r="B11" s="3" t="s">
        <v>31</v>
      </c>
      <c r="C11" s="3"/>
      <c r="D11" s="3"/>
      <c r="E11" s="5">
        <v>0.1</v>
      </c>
      <c r="F11" s="32"/>
      <c r="G11" s="10"/>
      <c r="H11" s="10"/>
      <c r="I11" s="10"/>
    </row>
    <row r="12" spans="2:9" x14ac:dyDescent="0.25">
      <c r="B12" s="3"/>
      <c r="C12" s="3"/>
      <c r="D12" s="3"/>
      <c r="E12" s="5"/>
      <c r="F12" s="32"/>
      <c r="G12" s="10"/>
      <c r="H12" s="10"/>
      <c r="I12" s="10"/>
    </row>
    <row r="13" spans="2:9" x14ac:dyDescent="0.25">
      <c r="B13" s="11" t="s">
        <v>7</v>
      </c>
      <c r="C13" s="11"/>
      <c r="D13" s="11"/>
      <c r="E13" s="4">
        <f>E10/E11</f>
        <v>50000000</v>
      </c>
      <c r="F13" s="32"/>
      <c r="G13" s="10"/>
      <c r="H13" s="10"/>
      <c r="I13" s="10"/>
    </row>
    <row r="14" spans="2:9" x14ac:dyDescent="0.25">
      <c r="B14" s="11" t="s">
        <v>9</v>
      </c>
      <c r="C14" s="11"/>
      <c r="D14" s="11"/>
      <c r="E14" s="4">
        <f>E13-E10</f>
        <v>45000000</v>
      </c>
      <c r="F14" s="32"/>
      <c r="G14" s="10"/>
      <c r="H14" s="10"/>
      <c r="I14" s="10"/>
    </row>
    <row r="15" spans="2:9" x14ac:dyDescent="0.25">
      <c r="B15" s="3"/>
      <c r="C15" s="3"/>
      <c r="D15" s="3"/>
      <c r="E15" s="7"/>
      <c r="F15" s="32"/>
      <c r="G15" s="20"/>
      <c r="H15" s="10"/>
      <c r="I15" s="10"/>
    </row>
    <row r="16" spans="2:9" x14ac:dyDescent="0.25">
      <c r="B16" s="11" t="s">
        <v>4</v>
      </c>
      <c r="C16" s="11"/>
      <c r="D16" s="11"/>
      <c r="E16" s="13">
        <f>E8/(1-E7-E9-E11)</f>
        <v>1666666.666666667</v>
      </c>
      <c r="G16" s="20"/>
      <c r="H16" s="26"/>
      <c r="I16" s="10"/>
    </row>
    <row r="17" spans="1:10" x14ac:dyDescent="0.25">
      <c r="B17" s="11"/>
      <c r="C17" s="11"/>
      <c r="D17" s="11"/>
      <c r="E17" s="13"/>
      <c r="G17" s="20"/>
      <c r="H17" s="26"/>
      <c r="I17" s="10"/>
      <c r="J17" s="68"/>
    </row>
    <row r="18" spans="1:10" x14ac:dyDescent="0.25">
      <c r="B18" s="11" t="s">
        <v>17</v>
      </c>
      <c r="C18" s="11"/>
      <c r="D18" s="11"/>
      <c r="E18" s="13">
        <f>E9*E16</f>
        <v>333333.33333333343</v>
      </c>
      <c r="G18" s="20"/>
      <c r="H18" s="26"/>
      <c r="I18" s="10"/>
    </row>
    <row r="19" spans="1:10" x14ac:dyDescent="0.25">
      <c r="B19" s="11" t="s">
        <v>44</v>
      </c>
      <c r="C19" s="11"/>
      <c r="D19" s="11"/>
      <c r="E19" s="13">
        <f>E7*E16</f>
        <v>666666.66666666686</v>
      </c>
      <c r="G19" s="20"/>
      <c r="H19" s="26"/>
      <c r="I19" s="10"/>
    </row>
    <row r="20" spans="1:10" x14ac:dyDescent="0.25">
      <c r="B20" s="11" t="s">
        <v>45</v>
      </c>
      <c r="C20" s="11"/>
      <c r="D20" s="11"/>
      <c r="E20" s="13">
        <f>E11*E16</f>
        <v>166666.66666666672</v>
      </c>
      <c r="G20" s="20"/>
      <c r="H20" s="26"/>
      <c r="I20" s="10"/>
    </row>
    <row r="21" spans="1:10" x14ac:dyDescent="0.25">
      <c r="B21" s="11" t="s">
        <v>19</v>
      </c>
      <c r="C21" s="11"/>
      <c r="D21" s="11"/>
      <c r="E21" s="13">
        <f>E8</f>
        <v>500000</v>
      </c>
      <c r="G21" s="20"/>
      <c r="H21" s="26"/>
      <c r="I21" s="10"/>
    </row>
    <row r="22" spans="1:10" x14ac:dyDescent="0.25">
      <c r="B22" s="11"/>
      <c r="C22" s="11"/>
      <c r="D22" s="11"/>
      <c r="E22" s="13">
        <f>SUM(E18:E21)</f>
        <v>1666666.666666667</v>
      </c>
      <c r="F22" s="10"/>
      <c r="G22" s="20"/>
      <c r="H22" s="26"/>
      <c r="I22" s="10"/>
    </row>
    <row r="23" spans="1:10" x14ac:dyDescent="0.25">
      <c r="B23" s="11"/>
      <c r="C23" s="11"/>
      <c r="D23" s="11"/>
      <c r="E23" s="13"/>
      <c r="F23" s="10"/>
      <c r="G23" s="20"/>
      <c r="H23" s="26"/>
      <c r="I23" s="10"/>
    </row>
    <row r="24" spans="1:10" x14ac:dyDescent="0.25">
      <c r="A24" s="10"/>
      <c r="B24" s="14" t="s">
        <v>36</v>
      </c>
      <c r="C24" s="15"/>
      <c r="D24" s="15"/>
      <c r="E24" s="16">
        <f>E16*E11</f>
        <v>166666.66666666672</v>
      </c>
      <c r="H24" s="10"/>
      <c r="I24" s="10"/>
    </row>
    <row r="25" spans="1:10" x14ac:dyDescent="0.25">
      <c r="A25" s="10"/>
      <c r="B25" s="17" t="s">
        <v>6</v>
      </c>
      <c r="C25" s="18"/>
      <c r="D25" s="18"/>
      <c r="E25" s="19">
        <f>E10/E24</f>
        <v>29.999999999999993</v>
      </c>
      <c r="F25" s="10"/>
      <c r="G25" s="10"/>
      <c r="H25" s="10"/>
      <c r="I25" s="10"/>
    </row>
    <row r="26" spans="1:10" x14ac:dyDescent="0.25">
      <c r="B26" s="10"/>
      <c r="C26" s="10"/>
      <c r="D26" s="10"/>
      <c r="E26" s="10"/>
      <c r="F26" s="10"/>
      <c r="G26" s="10"/>
      <c r="H26" s="10"/>
      <c r="I26" s="10"/>
    </row>
    <row r="27" spans="1:10" x14ac:dyDescent="0.25">
      <c r="B27" s="29"/>
      <c r="C27" s="10"/>
      <c r="D27" s="10"/>
      <c r="E27" s="70" t="s">
        <v>34</v>
      </c>
      <c r="F27" s="33" t="s">
        <v>35</v>
      </c>
      <c r="G27" s="33" t="s">
        <v>2</v>
      </c>
      <c r="H27" s="33" t="s">
        <v>37</v>
      </c>
    </row>
    <row r="28" spans="1:10" x14ac:dyDescent="0.25">
      <c r="B28" s="28" t="s">
        <v>19</v>
      </c>
      <c r="E28" s="13">
        <f>E8</f>
        <v>500000</v>
      </c>
      <c r="F28" s="13">
        <f>E8</f>
        <v>500000</v>
      </c>
      <c r="G28" s="71">
        <f>F28/$E$16</f>
        <v>0.29999999999999993</v>
      </c>
      <c r="H28" s="13">
        <f>F28-E28</f>
        <v>0</v>
      </c>
      <c r="I28" s="13"/>
    </row>
    <row r="29" spans="1:10" x14ac:dyDescent="0.25">
      <c r="B29" s="28" t="s">
        <v>17</v>
      </c>
      <c r="E29" s="13">
        <f>E9*E8/(1-E9-E7)</f>
        <v>250000</v>
      </c>
      <c r="F29" s="13">
        <f>E9*E16</f>
        <v>333333.33333333343</v>
      </c>
      <c r="G29" s="71">
        <f t="shared" ref="G29:G31" si="0">F29/$E$16</f>
        <v>0.2</v>
      </c>
      <c r="H29" s="13">
        <f>F29-E29</f>
        <v>83333.33333333343</v>
      </c>
      <c r="I29" s="13"/>
    </row>
    <row r="30" spans="1:10" x14ac:dyDescent="0.25">
      <c r="B30" s="28" t="s">
        <v>30</v>
      </c>
      <c r="E30" s="13">
        <f>E7*E8/(1-E7-E9)</f>
        <v>500000.00000000006</v>
      </c>
      <c r="F30" s="13">
        <f>E7*E16</f>
        <v>666666.66666666686</v>
      </c>
      <c r="G30" s="71">
        <f t="shared" si="0"/>
        <v>0.4</v>
      </c>
      <c r="H30" s="13">
        <f>F30-E30</f>
        <v>166666.6666666668</v>
      </c>
      <c r="I30" s="13"/>
      <c r="J30" s="2"/>
    </row>
    <row r="31" spans="1:10" ht="15" customHeight="1" x14ac:dyDescent="0.25">
      <c r="B31" s="28" t="s">
        <v>29</v>
      </c>
      <c r="E31" s="13">
        <v>0</v>
      </c>
      <c r="F31" s="13">
        <f>E11*E16</f>
        <v>166666.66666666672</v>
      </c>
      <c r="G31" s="71">
        <f t="shared" si="0"/>
        <v>0.1</v>
      </c>
      <c r="H31" s="13">
        <f>F31-E31</f>
        <v>166666.66666666672</v>
      </c>
      <c r="I31" s="13"/>
      <c r="J31" s="2"/>
    </row>
    <row r="32" spans="1:10" x14ac:dyDescent="0.25">
      <c r="F32" s="69"/>
      <c r="G32" s="10"/>
      <c r="H32" s="68"/>
      <c r="I32" s="13"/>
    </row>
    <row r="33" spans="8:8" x14ac:dyDescent="0.25">
      <c r="H33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F07F-75B3-470F-81D1-AFDE0CC4CFC5}">
  <dimension ref="B1:M42"/>
  <sheetViews>
    <sheetView showGridLines="0" zoomScale="145" zoomScaleNormal="145" workbookViewId="0">
      <selection activeCell="D22" sqref="D22"/>
    </sheetView>
  </sheetViews>
  <sheetFormatPr defaultRowHeight="15" x14ac:dyDescent="0.25"/>
  <cols>
    <col min="2" max="2" width="26.85546875" bestFit="1" customWidth="1"/>
    <col min="5" max="5" width="15.42578125" customWidth="1"/>
    <col min="6" max="6" width="16.42578125" bestFit="1" customWidth="1"/>
    <col min="7" max="7" width="10.85546875" bestFit="1" customWidth="1"/>
    <col min="8" max="8" width="14.85546875" bestFit="1" customWidth="1"/>
    <col min="9" max="9" width="14.42578125" bestFit="1" customWidth="1"/>
    <col min="10" max="11" width="14.42578125" customWidth="1"/>
    <col min="12" max="12" width="19.28515625" bestFit="1" customWidth="1"/>
    <col min="13" max="13" width="19.28515625" customWidth="1"/>
    <col min="14" max="14" width="12.140625" bestFit="1" customWidth="1"/>
  </cols>
  <sheetData>
    <row r="1" spans="2:12" ht="15.75" thickBot="1" x14ac:dyDescent="0.3">
      <c r="B1" s="24" t="s">
        <v>46</v>
      </c>
      <c r="C1" s="25"/>
      <c r="D1" s="25"/>
      <c r="E1" s="25"/>
      <c r="F1" s="25"/>
    </row>
    <row r="2" spans="2:12" x14ac:dyDescent="0.25">
      <c r="B2" s="3" t="s">
        <v>59</v>
      </c>
    </row>
    <row r="4" spans="2:12" x14ac:dyDescent="0.25">
      <c r="B4" s="3" t="s">
        <v>63</v>
      </c>
      <c r="C4" s="3"/>
      <c r="D4" s="3"/>
      <c r="E4" s="6">
        <v>2050000</v>
      </c>
    </row>
    <row r="5" spans="2:12" x14ac:dyDescent="0.25">
      <c r="B5" s="3" t="s">
        <v>47</v>
      </c>
      <c r="C5" s="3"/>
      <c r="D5" s="3"/>
      <c r="E5" s="6">
        <v>1000000</v>
      </c>
      <c r="F5" s="1"/>
    </row>
    <row r="7" spans="2:12" x14ac:dyDescent="0.25">
      <c r="B7" s="3" t="s">
        <v>48</v>
      </c>
      <c r="C7" s="3"/>
      <c r="D7" s="3"/>
      <c r="E7" s="8">
        <v>2500000</v>
      </c>
      <c r="F7" s="27"/>
      <c r="G7" s="10"/>
      <c r="H7" s="10"/>
    </row>
    <row r="8" spans="2:12" x14ac:dyDescent="0.25">
      <c r="B8" s="3" t="s">
        <v>49</v>
      </c>
      <c r="C8" s="3"/>
      <c r="D8" s="3"/>
      <c r="E8" s="5">
        <v>0.25</v>
      </c>
      <c r="F8" s="32"/>
      <c r="G8" s="10"/>
      <c r="H8" s="10"/>
      <c r="I8" s="10"/>
      <c r="J8" s="10"/>
      <c r="K8" s="10"/>
    </row>
    <row r="9" spans="2:12" x14ac:dyDescent="0.25">
      <c r="B9" s="3"/>
      <c r="C9" s="3"/>
      <c r="D9" s="3"/>
      <c r="E9" s="5"/>
      <c r="F9" s="32"/>
      <c r="G9" s="10"/>
      <c r="H9" s="10"/>
      <c r="I9" s="10"/>
      <c r="J9" s="10"/>
      <c r="K9" s="10"/>
    </row>
    <row r="10" spans="2:12" x14ac:dyDescent="0.25">
      <c r="B10" s="11" t="s">
        <v>7</v>
      </c>
      <c r="C10" s="11"/>
      <c r="D10" s="11"/>
      <c r="E10" s="4">
        <f>E7/E8</f>
        <v>10000000</v>
      </c>
      <c r="F10" s="32"/>
      <c r="G10" s="10"/>
      <c r="H10" s="10"/>
      <c r="I10" s="10"/>
      <c r="J10" s="11"/>
      <c r="L10" s="73"/>
    </row>
    <row r="11" spans="2:12" x14ac:dyDescent="0.25">
      <c r="B11" s="11" t="s">
        <v>9</v>
      </c>
      <c r="C11" s="11"/>
      <c r="D11" s="11"/>
      <c r="E11" s="8">
        <f>E10-E7</f>
        <v>7500000</v>
      </c>
      <c r="F11" s="75"/>
      <c r="G11" s="10"/>
      <c r="H11" s="10"/>
      <c r="I11" s="10"/>
      <c r="L11" s="4"/>
    </row>
    <row r="12" spans="2:12" x14ac:dyDescent="0.25">
      <c r="B12" s="3"/>
      <c r="C12" s="3"/>
      <c r="D12" s="3"/>
      <c r="F12" s="32"/>
      <c r="G12" s="20"/>
      <c r="H12" s="10"/>
      <c r="I12" s="10"/>
    </row>
    <row r="13" spans="2:12" ht="15" customHeight="1" thickBot="1" x14ac:dyDescent="0.3">
      <c r="B13" s="24" t="s">
        <v>57</v>
      </c>
      <c r="C13" s="30"/>
      <c r="D13" s="30"/>
      <c r="E13" s="83"/>
      <c r="F13" s="84"/>
      <c r="G13" s="20"/>
    </row>
    <row r="14" spans="2:12" ht="15" customHeight="1" x14ac:dyDescent="0.25">
      <c r="B14" s="11"/>
      <c r="C14" s="11"/>
      <c r="D14" s="11"/>
      <c r="E14" s="85" t="s">
        <v>32</v>
      </c>
      <c r="F14" s="85" t="s">
        <v>62</v>
      </c>
      <c r="G14" s="20"/>
    </row>
    <row r="15" spans="2:12" ht="15" customHeight="1" x14ac:dyDescent="0.25">
      <c r="B15" s="3" t="s">
        <v>51</v>
      </c>
      <c r="C15" s="3"/>
      <c r="D15" s="3"/>
      <c r="E15" s="65"/>
      <c r="F15" s="89"/>
      <c r="G15" s="20"/>
    </row>
    <row r="16" spans="2:12" ht="15" customHeight="1" x14ac:dyDescent="0.25">
      <c r="B16" s="3" t="s">
        <v>50</v>
      </c>
      <c r="C16" s="3"/>
      <c r="D16" s="3"/>
      <c r="E16" s="65"/>
      <c r="F16" s="82">
        <v>0.25</v>
      </c>
      <c r="G16" s="20"/>
    </row>
    <row r="17" spans="2:13" x14ac:dyDescent="0.25">
      <c r="B17" s="11" t="s">
        <v>53</v>
      </c>
      <c r="C17" s="11"/>
      <c r="D17" s="11"/>
      <c r="E17" s="88"/>
      <c r="F17" s="89"/>
      <c r="G17" s="20"/>
      <c r="H17" s="78"/>
    </row>
    <row r="18" spans="2:13" x14ac:dyDescent="0.25">
      <c r="B18" s="11" t="s">
        <v>55</v>
      </c>
      <c r="C18" s="11"/>
      <c r="D18" s="11"/>
      <c r="E18" s="13">
        <f>SUM(E15:E17)</f>
        <v>0</v>
      </c>
      <c r="F18" s="71"/>
      <c r="G18" s="71"/>
    </row>
    <row r="19" spans="2:13" x14ac:dyDescent="0.25">
      <c r="B19" s="11"/>
      <c r="C19" s="11"/>
      <c r="D19" s="74"/>
      <c r="F19" s="11"/>
      <c r="G19" s="71"/>
      <c r="J19" s="10"/>
      <c r="M19" s="68"/>
    </row>
    <row r="20" spans="2:13" x14ac:dyDescent="0.25">
      <c r="B20" s="3" t="s">
        <v>52</v>
      </c>
      <c r="C20" s="3"/>
      <c r="D20" s="3"/>
      <c r="E20" s="87"/>
      <c r="F20" s="71"/>
      <c r="G20" s="20"/>
      <c r="H20" s="78"/>
      <c r="M20" s="68"/>
    </row>
    <row r="21" spans="2:13" x14ac:dyDescent="0.25">
      <c r="B21" s="3" t="s">
        <v>54</v>
      </c>
      <c r="C21" s="3"/>
      <c r="D21" s="81">
        <v>0.3</v>
      </c>
      <c r="E21" s="87"/>
      <c r="F21" s="71"/>
      <c r="G21" s="20"/>
      <c r="M21" s="68"/>
    </row>
    <row r="22" spans="2:13" x14ac:dyDescent="0.25">
      <c r="B22" s="11"/>
      <c r="C22" s="11"/>
      <c r="D22" s="13"/>
      <c r="E22" s="71"/>
      <c r="F22" s="11"/>
      <c r="G22" s="71"/>
      <c r="H22" s="26"/>
      <c r="I22" s="10"/>
      <c r="J22" s="10"/>
      <c r="K22" s="10"/>
      <c r="L22" s="68"/>
      <c r="M22" s="68"/>
    </row>
    <row r="23" spans="2:13" x14ac:dyDescent="0.25">
      <c r="G23" s="1"/>
    </row>
    <row r="24" spans="2:13" ht="15.75" thickBot="1" x14ac:dyDescent="0.3">
      <c r="B24" s="24" t="s">
        <v>60</v>
      </c>
      <c r="C24" s="25"/>
      <c r="D24" s="25"/>
      <c r="E24" s="25"/>
      <c r="F24" s="25"/>
    </row>
    <row r="25" spans="2:13" x14ac:dyDescent="0.25">
      <c r="B25" s="11"/>
      <c r="C25" s="11"/>
      <c r="D25" s="10"/>
      <c r="E25" s="79" t="s">
        <v>56</v>
      </c>
      <c r="F25" s="80"/>
    </row>
    <row r="26" spans="2:13" x14ac:dyDescent="0.25">
      <c r="B26" s="3" t="s">
        <v>51</v>
      </c>
      <c r="C26" s="3"/>
      <c r="E26" s="64">
        <f>E4</f>
        <v>2050000</v>
      </c>
      <c r="F26" s="71">
        <f>E26/$E$29</f>
        <v>0.68181818181818188</v>
      </c>
    </row>
    <row r="27" spans="2:13" x14ac:dyDescent="0.25">
      <c r="B27" s="3" t="s">
        <v>50</v>
      </c>
      <c r="C27" s="3"/>
      <c r="E27" s="64">
        <f>E7/E31</f>
        <v>683333.33333333326</v>
      </c>
      <c r="F27" s="31">
        <f>E27/$E$29</f>
        <v>0.22727272727272727</v>
      </c>
    </row>
    <row r="28" spans="2:13" x14ac:dyDescent="0.25">
      <c r="B28" s="11" t="s">
        <v>53</v>
      </c>
      <c r="C28" s="11"/>
      <c r="E28" s="77">
        <f>E5/E32</f>
        <v>273333.33333333331</v>
      </c>
      <c r="F28" s="31">
        <f>E28/$E$29</f>
        <v>9.0909090909090912E-2</v>
      </c>
    </row>
    <row r="29" spans="2:13" x14ac:dyDescent="0.25">
      <c r="B29" s="11" t="s">
        <v>55</v>
      </c>
      <c r="C29" s="11"/>
      <c r="E29" s="13">
        <f>E28+E27+E26</f>
        <v>3006666.6666666665</v>
      </c>
      <c r="F29" s="11"/>
    </row>
    <row r="30" spans="2:13" x14ac:dyDescent="0.25">
      <c r="B30" s="11"/>
      <c r="C30" s="11"/>
      <c r="E30" s="26"/>
      <c r="F30" s="10"/>
    </row>
    <row r="31" spans="2:13" x14ac:dyDescent="0.25">
      <c r="B31" s="3" t="s">
        <v>52</v>
      </c>
      <c r="C31" s="3"/>
      <c r="E31" s="76">
        <f>E11/E4</f>
        <v>3.6585365853658538</v>
      </c>
      <c r="F31" s="75"/>
    </row>
    <row r="32" spans="2:13" x14ac:dyDescent="0.25">
      <c r="B32" s="3" t="s">
        <v>54</v>
      </c>
      <c r="C32" s="3"/>
      <c r="D32" s="81">
        <v>0</v>
      </c>
      <c r="E32" s="76">
        <f>E31*(1-$D$32)</f>
        <v>3.6585365853658538</v>
      </c>
      <c r="F32" s="75"/>
    </row>
    <row r="34" spans="2:6" ht="15.75" thickBot="1" x14ac:dyDescent="0.3">
      <c r="B34" s="24" t="s">
        <v>61</v>
      </c>
      <c r="C34" s="25"/>
      <c r="D34" s="25"/>
      <c r="E34" s="25"/>
      <c r="F34" s="25"/>
    </row>
    <row r="35" spans="2:6" x14ac:dyDescent="0.25">
      <c r="E35" s="79" t="s">
        <v>58</v>
      </c>
      <c r="F35" s="80"/>
    </row>
    <row r="36" spans="2:6" x14ac:dyDescent="0.25">
      <c r="B36" s="3" t="s">
        <v>51</v>
      </c>
      <c r="E36" s="64">
        <f>E4</f>
        <v>2050000</v>
      </c>
      <c r="F36" s="32">
        <f ca="1">E36/$E$39</f>
        <v>0.68181818181818177</v>
      </c>
    </row>
    <row r="37" spans="2:6" x14ac:dyDescent="0.25">
      <c r="B37" s="3" t="s">
        <v>50</v>
      </c>
      <c r="E37" s="64">
        <f ca="1">E7/E41</f>
        <v>683333.33333333337</v>
      </c>
      <c r="F37" s="32">
        <f ca="1">E37/$E$39</f>
        <v>0.22727272727272727</v>
      </c>
    </row>
    <row r="38" spans="2:6" x14ac:dyDescent="0.25">
      <c r="B38" s="11" t="s">
        <v>53</v>
      </c>
      <c r="E38" s="77">
        <f ca="1">E5/E42</f>
        <v>273333.33333333337</v>
      </c>
      <c r="F38" s="32">
        <f ca="1">E38/$E$39</f>
        <v>9.0909090909090912E-2</v>
      </c>
    </row>
    <row r="39" spans="2:6" x14ac:dyDescent="0.25">
      <c r="B39" s="11" t="s">
        <v>55</v>
      </c>
      <c r="E39" s="13">
        <f ca="1">E38+E37+E36</f>
        <v>3006666.666666667</v>
      </c>
      <c r="F39" s="3"/>
    </row>
    <row r="40" spans="2:6" x14ac:dyDescent="0.25">
      <c r="B40" s="11"/>
      <c r="E40" s="10"/>
      <c r="F40" s="68"/>
    </row>
    <row r="41" spans="2:6" x14ac:dyDescent="0.25">
      <c r="B41" s="3" t="s">
        <v>52</v>
      </c>
      <c r="E41" s="76">
        <f ca="1">(E5+E10)/E39</f>
        <v>3.6585365853658534</v>
      </c>
      <c r="F41" s="71"/>
    </row>
    <row r="42" spans="2:6" x14ac:dyDescent="0.25">
      <c r="B42" s="3" t="s">
        <v>54</v>
      </c>
      <c r="D42" s="81">
        <v>0</v>
      </c>
      <c r="E42" s="76">
        <f ca="1">(1-$D$42)*E41</f>
        <v>3.6585365853658534</v>
      </c>
      <c r="F42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FEBE-464F-4D21-9BBD-183CBEDDCD07}">
  <dimension ref="B1:M42"/>
  <sheetViews>
    <sheetView showGridLines="0" zoomScale="145" zoomScaleNormal="145" workbookViewId="0">
      <selection activeCell="B26" sqref="B26"/>
    </sheetView>
  </sheetViews>
  <sheetFormatPr defaultRowHeight="15" x14ac:dyDescent="0.25"/>
  <cols>
    <col min="2" max="2" width="26.85546875" bestFit="1" customWidth="1"/>
    <col min="5" max="5" width="15.42578125" customWidth="1"/>
    <col min="6" max="6" width="16.42578125" bestFit="1" customWidth="1"/>
    <col min="7" max="7" width="10.85546875" bestFit="1" customWidth="1"/>
    <col min="8" max="8" width="14.85546875" bestFit="1" customWidth="1"/>
    <col min="9" max="9" width="14.42578125" bestFit="1" customWidth="1"/>
    <col min="10" max="11" width="14.42578125" customWidth="1"/>
    <col min="12" max="12" width="19.28515625" bestFit="1" customWidth="1"/>
    <col min="13" max="13" width="19.28515625" customWidth="1"/>
    <col min="14" max="14" width="12.140625" bestFit="1" customWidth="1"/>
  </cols>
  <sheetData>
    <row r="1" spans="2:12" ht="15.75" thickBot="1" x14ac:dyDescent="0.3">
      <c r="B1" s="24" t="s">
        <v>46</v>
      </c>
      <c r="C1" s="25"/>
      <c r="D1" s="25"/>
      <c r="E1" s="25"/>
      <c r="F1" s="25"/>
    </row>
    <row r="2" spans="2:12" x14ac:dyDescent="0.25">
      <c r="B2" s="3" t="s">
        <v>59</v>
      </c>
    </row>
    <row r="4" spans="2:12" x14ac:dyDescent="0.25">
      <c r="B4" s="3" t="s">
        <v>63</v>
      </c>
      <c r="C4" s="3"/>
      <c r="D4" s="3"/>
      <c r="E4" s="6">
        <v>2050000</v>
      </c>
    </row>
    <row r="5" spans="2:12" x14ac:dyDescent="0.25">
      <c r="B5" s="3" t="s">
        <v>47</v>
      </c>
      <c r="C5" s="3"/>
      <c r="D5" s="3"/>
      <c r="E5" s="6">
        <v>1000000</v>
      </c>
      <c r="F5" s="1"/>
    </row>
    <row r="7" spans="2:12" x14ac:dyDescent="0.25">
      <c r="B7" s="3" t="s">
        <v>48</v>
      </c>
      <c r="C7" s="3"/>
      <c r="D7" s="3"/>
      <c r="E7" s="8">
        <v>2500000</v>
      </c>
      <c r="F7" s="27"/>
      <c r="G7" s="10"/>
      <c r="H7" s="10"/>
    </row>
    <row r="8" spans="2:12" x14ac:dyDescent="0.25">
      <c r="B8" s="3" t="s">
        <v>49</v>
      </c>
      <c r="C8" s="3"/>
      <c r="D8" s="3"/>
      <c r="E8" s="5">
        <v>0.25</v>
      </c>
      <c r="F8" s="32"/>
      <c r="G8" s="10"/>
      <c r="H8" s="10"/>
      <c r="I8" s="10"/>
      <c r="J8" s="10"/>
      <c r="K8" s="10"/>
    </row>
    <row r="9" spans="2:12" x14ac:dyDescent="0.25">
      <c r="B9" s="3"/>
      <c r="C9" s="3"/>
      <c r="D9" s="3"/>
      <c r="E9" s="5"/>
      <c r="F9" s="32"/>
      <c r="G9" s="10"/>
      <c r="H9" s="10"/>
      <c r="I9" s="10"/>
      <c r="J9" s="10"/>
      <c r="K9" s="10"/>
    </row>
    <row r="10" spans="2:12" x14ac:dyDescent="0.25">
      <c r="B10" s="11" t="s">
        <v>7</v>
      </c>
      <c r="C10" s="11"/>
      <c r="D10" s="11"/>
      <c r="E10" s="4">
        <f>E7/E8</f>
        <v>10000000</v>
      </c>
      <c r="F10" s="32"/>
      <c r="G10" s="10"/>
      <c r="H10" s="10"/>
      <c r="I10" s="10"/>
      <c r="J10" s="11"/>
      <c r="L10" s="73"/>
    </row>
    <row r="11" spans="2:12" x14ac:dyDescent="0.25">
      <c r="B11" s="11" t="s">
        <v>9</v>
      </c>
      <c r="C11" s="11"/>
      <c r="D11" s="11"/>
      <c r="E11" s="8">
        <f>E10-E7</f>
        <v>7500000</v>
      </c>
      <c r="F11" s="75"/>
      <c r="G11" s="10"/>
      <c r="H11" s="10"/>
      <c r="I11" s="10"/>
      <c r="L11" s="4"/>
    </row>
    <row r="12" spans="2:12" x14ac:dyDescent="0.25">
      <c r="B12" s="3"/>
      <c r="C12" s="3"/>
      <c r="D12" s="3"/>
      <c r="F12" s="32"/>
      <c r="G12" s="20"/>
      <c r="H12" s="10"/>
      <c r="I12" s="10"/>
    </row>
    <row r="13" spans="2:12" ht="15" customHeight="1" thickBot="1" x14ac:dyDescent="0.3">
      <c r="B13" s="24" t="s">
        <v>57</v>
      </c>
      <c r="C13" s="30"/>
      <c r="D13" s="30"/>
      <c r="E13" s="83"/>
      <c r="F13" s="84"/>
      <c r="G13" s="20"/>
    </row>
    <row r="14" spans="2:12" ht="15" customHeight="1" x14ac:dyDescent="0.25">
      <c r="B14" s="11"/>
      <c r="C14" s="11"/>
      <c r="D14" s="11"/>
      <c r="E14" s="85" t="s">
        <v>32</v>
      </c>
      <c r="F14" s="85" t="s">
        <v>62</v>
      </c>
      <c r="G14" s="20"/>
    </row>
    <row r="15" spans="2:12" ht="15" customHeight="1" x14ac:dyDescent="0.25">
      <c r="B15" s="3" t="s">
        <v>51</v>
      </c>
      <c r="C15" s="3"/>
      <c r="D15" s="3"/>
      <c r="E15" s="64">
        <f>E26</f>
        <v>2050000</v>
      </c>
      <c r="F15" s="71">
        <f ca="1">E15/$E$18</f>
        <v>0.60714285714285721</v>
      </c>
      <c r="G15" s="20"/>
    </row>
    <row r="16" spans="2:12" ht="15" customHeight="1" x14ac:dyDescent="0.25">
      <c r="B16" s="3" t="s">
        <v>50</v>
      </c>
      <c r="C16" s="3"/>
      <c r="D16" s="3"/>
      <c r="E16" s="64">
        <f ca="1">E18*F16</f>
        <v>844117.6470588235</v>
      </c>
      <c r="F16" s="82">
        <v>0.25</v>
      </c>
      <c r="G16" s="20"/>
      <c r="H16" s="86"/>
    </row>
    <row r="17" spans="2:13" x14ac:dyDescent="0.25">
      <c r="B17" s="11" t="s">
        <v>53</v>
      </c>
      <c r="C17" s="11"/>
      <c r="D17" s="11"/>
      <c r="E17" s="77">
        <f ca="1">E5/E21</f>
        <v>482352.9411764706</v>
      </c>
      <c r="F17" s="71">
        <f ca="1">E17/$E$18</f>
        <v>0.14285714285714288</v>
      </c>
      <c r="G17" s="20"/>
    </row>
    <row r="18" spans="2:13" x14ac:dyDescent="0.25">
      <c r="B18" s="11" t="s">
        <v>55</v>
      </c>
      <c r="C18" s="11"/>
      <c r="D18" s="11"/>
      <c r="E18" s="13">
        <f ca="1">E17+E16+E15</f>
        <v>3376470.588235294</v>
      </c>
      <c r="F18" s="11"/>
      <c r="G18" s="71"/>
    </row>
    <row r="19" spans="2:13" x14ac:dyDescent="0.25">
      <c r="B19" s="11"/>
      <c r="C19" s="11"/>
      <c r="D19" s="74"/>
      <c r="F19" s="11"/>
      <c r="G19" s="71"/>
      <c r="J19" s="10"/>
      <c r="M19" s="68"/>
    </row>
    <row r="20" spans="2:13" x14ac:dyDescent="0.25">
      <c r="B20" s="3" t="s">
        <v>52</v>
      </c>
      <c r="C20" s="3"/>
      <c r="D20" s="3"/>
      <c r="E20" s="76">
        <f ca="1">E7/E16</f>
        <v>2.9616724738675959</v>
      </c>
      <c r="F20" s="71"/>
      <c r="G20" s="20"/>
      <c r="M20" s="68"/>
    </row>
    <row r="21" spans="2:13" x14ac:dyDescent="0.25">
      <c r="B21" s="3" t="s">
        <v>54</v>
      </c>
      <c r="C21" s="3"/>
      <c r="D21" s="81">
        <v>0.3</v>
      </c>
      <c r="E21" s="76">
        <f ca="1">E20*(1-$D$21)</f>
        <v>2.0731707317073171</v>
      </c>
      <c r="F21" s="71"/>
      <c r="G21" s="20"/>
      <c r="M21" s="68"/>
    </row>
    <row r="22" spans="2:13" x14ac:dyDescent="0.25">
      <c r="B22" s="11"/>
      <c r="C22" s="11"/>
      <c r="D22" s="13"/>
      <c r="E22" s="71"/>
      <c r="F22" s="11"/>
      <c r="G22" s="71"/>
      <c r="H22" s="26"/>
      <c r="I22" s="10"/>
      <c r="J22" s="10"/>
      <c r="K22" s="10"/>
      <c r="L22" s="68"/>
      <c r="M22" s="68"/>
    </row>
    <row r="23" spans="2:13" x14ac:dyDescent="0.25">
      <c r="G23" s="1"/>
    </row>
    <row r="24" spans="2:13" ht="15.75" thickBot="1" x14ac:dyDescent="0.3">
      <c r="B24" s="24" t="s">
        <v>60</v>
      </c>
      <c r="C24" s="25"/>
      <c r="D24" s="25"/>
      <c r="E24" s="25"/>
      <c r="F24" s="25"/>
    </row>
    <row r="25" spans="2:13" x14ac:dyDescent="0.25">
      <c r="B25" s="11"/>
      <c r="C25" s="11"/>
      <c r="D25" s="10"/>
      <c r="E25" s="79" t="s">
        <v>56</v>
      </c>
      <c r="F25" s="80"/>
    </row>
    <row r="26" spans="2:13" x14ac:dyDescent="0.25">
      <c r="B26" s="3" t="s">
        <v>51</v>
      </c>
      <c r="C26" s="3"/>
      <c r="E26" s="64">
        <f>E4</f>
        <v>2050000</v>
      </c>
      <c r="F26" s="71">
        <f>E26/$E$29</f>
        <v>0.68181818181818188</v>
      </c>
    </row>
    <row r="27" spans="2:13" x14ac:dyDescent="0.25">
      <c r="B27" s="3" t="s">
        <v>50</v>
      </c>
      <c r="C27" s="3"/>
      <c r="E27" s="64">
        <f>E7/E31</f>
        <v>683333.33333333326</v>
      </c>
      <c r="F27" s="31">
        <f>E27/$E$29</f>
        <v>0.22727272727272727</v>
      </c>
    </row>
    <row r="28" spans="2:13" x14ac:dyDescent="0.25">
      <c r="B28" s="11" t="s">
        <v>53</v>
      </c>
      <c r="C28" s="11"/>
      <c r="E28" s="77">
        <f>E5/E32</f>
        <v>273333.33333333331</v>
      </c>
      <c r="F28" s="31">
        <f>E28/$E$29</f>
        <v>9.0909090909090912E-2</v>
      </c>
    </row>
    <row r="29" spans="2:13" x14ac:dyDescent="0.25">
      <c r="B29" s="11" t="s">
        <v>55</v>
      </c>
      <c r="C29" s="11"/>
      <c r="E29" s="13">
        <f>E28+E27+E26</f>
        <v>3006666.6666666665</v>
      </c>
      <c r="F29" s="11"/>
    </row>
    <row r="30" spans="2:13" x14ac:dyDescent="0.25">
      <c r="B30" s="11"/>
      <c r="C30" s="11"/>
      <c r="E30" s="26"/>
      <c r="F30" s="10"/>
    </row>
    <row r="31" spans="2:13" x14ac:dyDescent="0.25">
      <c r="B31" s="3" t="s">
        <v>52</v>
      </c>
      <c r="C31" s="3"/>
      <c r="E31" s="76">
        <f>E11/E4</f>
        <v>3.6585365853658538</v>
      </c>
      <c r="F31" s="75"/>
    </row>
    <row r="32" spans="2:13" x14ac:dyDescent="0.25">
      <c r="B32" s="3" t="s">
        <v>54</v>
      </c>
      <c r="C32" s="3"/>
      <c r="D32" s="81">
        <v>0</v>
      </c>
      <c r="E32" s="76">
        <f>E31*(1-$D$32)</f>
        <v>3.6585365853658538</v>
      </c>
      <c r="F32" s="75"/>
    </row>
    <row r="34" spans="2:6" ht="15.75" thickBot="1" x14ac:dyDescent="0.3">
      <c r="B34" s="24" t="s">
        <v>61</v>
      </c>
      <c r="C34" s="25"/>
      <c r="D34" s="25"/>
      <c r="E34" s="25"/>
      <c r="F34" s="25"/>
    </row>
    <row r="35" spans="2:6" x14ac:dyDescent="0.25">
      <c r="E35" s="79" t="s">
        <v>58</v>
      </c>
      <c r="F35" s="80"/>
    </row>
    <row r="36" spans="2:6" x14ac:dyDescent="0.25">
      <c r="B36" s="3" t="s">
        <v>51</v>
      </c>
      <c r="E36" s="64">
        <f>E4</f>
        <v>2050000</v>
      </c>
      <c r="F36" s="32">
        <f ca="1">E36/$E$39</f>
        <v>0.68181818181818177</v>
      </c>
    </row>
    <row r="37" spans="2:6" x14ac:dyDescent="0.25">
      <c r="B37" s="3" t="s">
        <v>50</v>
      </c>
      <c r="E37" s="64">
        <f ca="1">E7/E41</f>
        <v>683333.33333333337</v>
      </c>
      <c r="F37" s="32">
        <f ca="1">E37/$E$39</f>
        <v>0.22727272727272727</v>
      </c>
    </row>
    <row r="38" spans="2:6" x14ac:dyDescent="0.25">
      <c r="B38" s="11" t="s">
        <v>53</v>
      </c>
      <c r="E38" s="77">
        <f ca="1">E5/E42</f>
        <v>273333.33333333337</v>
      </c>
      <c r="F38" s="32">
        <f ca="1">E38/$E$39</f>
        <v>9.0909090909090912E-2</v>
      </c>
    </row>
    <row r="39" spans="2:6" x14ac:dyDescent="0.25">
      <c r="B39" s="11" t="s">
        <v>55</v>
      </c>
      <c r="E39" s="13">
        <f ca="1">E38+E37+E36</f>
        <v>3006666.666666667</v>
      </c>
      <c r="F39" s="3"/>
    </row>
    <row r="40" spans="2:6" x14ac:dyDescent="0.25">
      <c r="B40" s="11"/>
      <c r="E40" s="10"/>
      <c r="F40" s="68"/>
    </row>
    <row r="41" spans="2:6" x14ac:dyDescent="0.25">
      <c r="B41" s="3" t="s">
        <v>52</v>
      </c>
      <c r="E41" s="76">
        <f ca="1">(E5+E10)/E39</f>
        <v>3.6585365853658534</v>
      </c>
      <c r="F41" s="71"/>
    </row>
    <row r="42" spans="2:6" x14ac:dyDescent="0.25">
      <c r="B42" s="3" t="s">
        <v>54</v>
      </c>
      <c r="D42" s="81">
        <v>0</v>
      </c>
      <c r="E42" s="76">
        <f ca="1">(1-$D$42)*E41</f>
        <v>3.6585365853658534</v>
      </c>
      <c r="F42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1 Empty</vt:lpstr>
      <vt:lpstr>Scenario 1</vt:lpstr>
      <vt:lpstr>Scenario 2 empty</vt:lpstr>
      <vt:lpstr>Scenario 2</vt:lpstr>
      <vt:lpstr>Scenario 3</vt:lpstr>
      <vt:lpstr>Scenario 4 empty</vt:lpstr>
      <vt:lpstr>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Feldman</dc:creator>
  <cp:lastModifiedBy>Matan Feldman</cp:lastModifiedBy>
  <dcterms:created xsi:type="dcterms:W3CDTF">2020-03-16T17:42:30Z</dcterms:created>
  <dcterms:modified xsi:type="dcterms:W3CDTF">2020-03-18T18:34:09Z</dcterms:modified>
</cp:coreProperties>
</file>