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ACF04778-8DE3-4309-A909-442C9EB7F9B8}" xr6:coauthVersionLast="47" xr6:coauthVersionMax="47" xr10:uidLastSave="{00000000-0000-0000-0000-000000000000}"/>
  <bookViews>
    <workbookView xWindow="-20520" yWindow="-120" windowWidth="20640" windowHeight="11160" xr2:uid="{F5948357-C3D8-430D-9A83-EF9F6AD52DE5}"/>
  </bookViews>
  <sheets>
    <sheet name="Básico" sheetId="1" r:id="rId1"/>
    <sheet name="Equipamento" sheetId="4" r:id="rId2"/>
    <sheet name="Rank" sheetId="6" state="hidden" r:id="rId3"/>
    <sheet name="Tipos das Armas" sheetId="5" state="hidden" r:id="rId4"/>
    <sheet name="Treinamento" sheetId="3" state="hidden" r:id="rId5"/>
    <sheet name="Classe" sheetId="2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1" l="1"/>
  <c r="D15" i="4" l="1"/>
  <c r="E15" i="4" s="1"/>
  <c r="L26" i="1"/>
  <c r="P9" i="1"/>
  <c r="P8" i="1"/>
  <c r="M12" i="1" s="1"/>
  <c r="P7" i="1"/>
  <c r="M14" i="1" s="1"/>
  <c r="P6" i="1"/>
  <c r="M13" i="1" s="1"/>
  <c r="P5" i="1"/>
  <c r="L17" i="1" s="1"/>
  <c r="P4" i="1"/>
  <c r="P3" i="1"/>
  <c r="D11" i="4" s="1"/>
  <c r="N17" i="1"/>
  <c r="F11" i="4" l="1"/>
  <c r="G15" i="4" l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G8" i="1" l="1"/>
  <c r="P14" i="1" l="1"/>
  <c r="P13" i="1"/>
  <c r="P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D39" authorId="0" shapeId="0" xr:uid="{0E6CB536-8196-4581-A12B-90A95683628A}">
      <text>
        <r>
          <rPr>
            <b/>
            <sz val="12"/>
            <color indexed="81"/>
            <rFont val="Segoe UI"/>
            <family val="2"/>
          </rPr>
          <t>Nome do Poder</t>
        </r>
        <r>
          <rPr>
            <b/>
            <sz val="9"/>
            <color indexed="81"/>
            <rFont val="Segoe UI"/>
            <family val="2"/>
          </rPr>
          <t xml:space="preserve">
Elemento: </t>
        </r>
        <r>
          <rPr>
            <sz val="9"/>
            <color indexed="81"/>
            <rFont val="Segoe UI"/>
            <family val="2"/>
          </rPr>
          <t xml:space="preserve">Poder
</t>
        </r>
        <r>
          <rPr>
            <b/>
            <sz val="9"/>
            <color indexed="81"/>
            <rFont val="Segoe UI"/>
            <family val="2"/>
          </rPr>
          <t xml:space="preserve">Execução: </t>
        </r>
        <r>
          <rPr>
            <sz val="9"/>
            <color indexed="81"/>
            <rFont val="Segoe UI"/>
            <family val="2"/>
          </rPr>
          <t xml:space="preserve">Ação Padrão
</t>
        </r>
        <r>
          <rPr>
            <b/>
            <sz val="9"/>
            <color indexed="81"/>
            <rFont val="Segoe UI"/>
            <family val="2"/>
          </rPr>
          <t xml:space="preserve">Custo: </t>
        </r>
        <r>
          <rPr>
            <sz val="9"/>
            <color indexed="81"/>
            <rFont val="Segoe UI"/>
            <family val="2"/>
          </rPr>
          <t>1 PP</t>
        </r>
        <r>
          <rPr>
            <b/>
            <sz val="9"/>
            <color indexed="81"/>
            <rFont val="Segoe UI"/>
            <family val="2"/>
          </rPr>
          <t xml:space="preserve">
Alcance: </t>
        </r>
        <r>
          <rPr>
            <sz val="9"/>
            <color indexed="81"/>
            <rFont val="Segoe UI"/>
            <family val="2"/>
          </rPr>
          <t xml:space="preserve">Curto
</t>
        </r>
        <r>
          <rPr>
            <b/>
            <sz val="9"/>
            <color indexed="81"/>
            <rFont val="Segoe UI"/>
            <family val="2"/>
          </rPr>
          <t xml:space="preserve">Duração: </t>
        </r>
        <r>
          <rPr>
            <sz val="9"/>
            <color indexed="81"/>
            <rFont val="Segoe UI"/>
            <family val="2"/>
          </rPr>
          <t xml:space="preserve">Instantânea
</t>
        </r>
        <r>
          <rPr>
            <b/>
            <sz val="9"/>
            <color indexed="81"/>
            <rFont val="Segoe UI"/>
            <family val="2"/>
          </rPr>
          <t xml:space="preserve">Descrição: </t>
        </r>
        <r>
          <rPr>
            <sz val="9"/>
            <color indexed="81"/>
            <rFont val="Segoe UI"/>
            <family val="2"/>
          </rPr>
          <t xml:space="preserve">o usuário tem a capacidade de aumentar em x o valor da XX.
</t>
        </r>
      </text>
    </comment>
  </commentList>
</comments>
</file>

<file path=xl/sharedStrings.xml><?xml version="1.0" encoding="utf-8"?>
<sst xmlns="http://schemas.openxmlformats.org/spreadsheetml/2006/main" count="238" uniqueCount="156">
  <si>
    <t>Características Básicas</t>
  </si>
  <si>
    <t>Nome:</t>
  </si>
  <si>
    <t>Idade:</t>
  </si>
  <si>
    <t>Local nasc.:</t>
  </si>
  <si>
    <t>Antepassado:</t>
  </si>
  <si>
    <t>Classe:</t>
  </si>
  <si>
    <t>Trilha:</t>
  </si>
  <si>
    <t>Expo. Caótica:</t>
  </si>
  <si>
    <t>Poderes</t>
  </si>
  <si>
    <t>Descrição</t>
  </si>
  <si>
    <t>Nome</t>
  </si>
  <si>
    <t>Tipo</t>
  </si>
  <si>
    <t>Dano</t>
  </si>
  <si>
    <t>Atributo</t>
  </si>
  <si>
    <t>Outros</t>
  </si>
  <si>
    <t>Total</t>
  </si>
  <si>
    <t>Força</t>
  </si>
  <si>
    <t>Inteligência</t>
  </si>
  <si>
    <t>Destreza</t>
  </si>
  <si>
    <t>Poder</t>
  </si>
  <si>
    <t>Sabedoria</t>
  </si>
  <si>
    <t>Constituição</t>
  </si>
  <si>
    <t>Carisma</t>
  </si>
  <si>
    <t>Atual</t>
  </si>
  <si>
    <t>Perdido</t>
  </si>
  <si>
    <t>Restante</t>
  </si>
  <si>
    <t>Classe</t>
  </si>
  <si>
    <t>Duelista</t>
  </si>
  <si>
    <t>Especialista</t>
  </si>
  <si>
    <t>Individualista</t>
  </si>
  <si>
    <t>Normalista</t>
  </si>
  <si>
    <t>Anarquista</t>
  </si>
  <si>
    <t>PV Inicial</t>
  </si>
  <si>
    <t>PP Inicial</t>
  </si>
  <si>
    <t>PV por Ex. Ca.</t>
  </si>
  <si>
    <t>PS Inicial</t>
  </si>
  <si>
    <t>PP por Ex. Ca.</t>
  </si>
  <si>
    <t>PS por Ex. Ca.</t>
  </si>
  <si>
    <t>PS</t>
  </si>
  <si>
    <t>PP</t>
  </si>
  <si>
    <t>PV</t>
  </si>
  <si>
    <t>Rank:</t>
  </si>
  <si>
    <t>Data nasc.:</t>
  </si>
  <si>
    <t>Defesa Passiva</t>
  </si>
  <si>
    <t>Temporário</t>
  </si>
  <si>
    <t>Dificuldade de Teste</t>
  </si>
  <si>
    <t>Bônus de DT</t>
  </si>
  <si>
    <t>Deslocamento (m)</t>
  </si>
  <si>
    <t>Características</t>
  </si>
  <si>
    <t>Atributos e Status</t>
  </si>
  <si>
    <t>Pontos de Características</t>
  </si>
  <si>
    <t>Custo</t>
  </si>
  <si>
    <t>Comentário</t>
  </si>
  <si>
    <t>Perícias</t>
  </si>
  <si>
    <t>Atri. Base</t>
  </si>
  <si>
    <t>Treinamento</t>
  </si>
  <si>
    <t>Acrobacia</t>
  </si>
  <si>
    <t>Leigo</t>
  </si>
  <si>
    <t>Adestramento</t>
  </si>
  <si>
    <t>Atletismo</t>
  </si>
  <si>
    <t>Atuação</t>
  </si>
  <si>
    <t>Ciência</t>
  </si>
  <si>
    <t>Diplomacia</t>
  </si>
  <si>
    <t>Enganação</t>
  </si>
  <si>
    <t>Fortitude</t>
  </si>
  <si>
    <t>Furtividade</t>
  </si>
  <si>
    <t>História</t>
  </si>
  <si>
    <t>Intimidação</t>
  </si>
  <si>
    <t>Intuição</t>
  </si>
  <si>
    <t>Iniciativa</t>
  </si>
  <si>
    <t>Investigação</t>
  </si>
  <si>
    <t>Lutar</t>
  </si>
  <si>
    <t>Medicina</t>
  </si>
  <si>
    <t>Ocultismo</t>
  </si>
  <si>
    <t>Percepção</t>
  </si>
  <si>
    <t>Pilotagem</t>
  </si>
  <si>
    <t>Pontaria</t>
  </si>
  <si>
    <t>Prestidigitação</t>
  </si>
  <si>
    <t>Reflexos</t>
  </si>
  <si>
    <t>Religião</t>
  </si>
  <si>
    <t>Sobrevivência</t>
  </si>
  <si>
    <t>Tática</t>
  </si>
  <si>
    <t>Tecnologia</t>
  </si>
  <si>
    <t>Vontade</t>
  </si>
  <si>
    <t>Faixa Etária:</t>
  </si>
  <si>
    <t>Calejado</t>
  </si>
  <si>
    <t>Manufatura</t>
  </si>
  <si>
    <t>Experiente</t>
  </si>
  <si>
    <t>Mestre</t>
  </si>
  <si>
    <t>Armamento</t>
  </si>
  <si>
    <t>Crítico</t>
  </si>
  <si>
    <t>Alcance</t>
  </si>
  <si>
    <t>Recarga</t>
  </si>
  <si>
    <t>Espaço</t>
  </si>
  <si>
    <t>Especial</t>
  </si>
  <si>
    <t>Acessórios</t>
  </si>
  <si>
    <t>Quantidade máx. (espaço)</t>
  </si>
  <si>
    <t>Quantidade atual</t>
  </si>
  <si>
    <t>Armadura</t>
  </si>
  <si>
    <t>Defesa</t>
  </si>
  <si>
    <t>Crédito</t>
  </si>
  <si>
    <t>Crédito Max</t>
  </si>
  <si>
    <t>Crédito Gas.</t>
  </si>
  <si>
    <t>Crédito Atu.</t>
  </si>
  <si>
    <t>Consecutivo</t>
  </si>
  <si>
    <t xml:space="preserve">A arma é rápida e ágil, permitindo atacar em seguida. Se você for sucedido em um ataque, no seu próximo ataque pode gastar uma ação de movimento para receber +1 no ataque (Cumulativo). </t>
  </si>
  <si>
    <t>Cone</t>
  </si>
  <si>
    <t>A arma realiza um ataque em cone que acerta todos no alcance, o mesmo teste é feito para todos no alcance de 3m de largura.</t>
  </si>
  <si>
    <t>Discreta</t>
  </si>
  <si>
    <t>Em um teste de Prestidigitação para esconder esta arma, recebe +5 no teste.</t>
  </si>
  <si>
    <t>Estendida</t>
  </si>
  <si>
    <t>A arma é capaz de realizar ataques em uma distância maior. Você pode atacar personagens em um alcance de até 3m.</t>
  </si>
  <si>
    <t>Sangrenta</t>
  </si>
  <si>
    <t>A arma tem um corte afiado, fazendo o alvo sangrar, quando acerta o alvo, você pode escolher não dar o dano da arma e fazer com que o alvo faça um teste de Fortitude (DT 10 + Agi) ou ficara com a condição sangrando, só pode ser usada em armas de dano Cortante.</t>
  </si>
  <si>
    <t>Eletrizante</t>
  </si>
  <si>
    <t>A arma tem uma espécie de circuito elétrico que pode ser ativado, quando acerta um alvo, você pode escolher não dar o dano da arma e fazer com que o alvo faça um teste Fortitude (DT 10 + Agi) ou ficara com a condição em choque</t>
  </si>
  <si>
    <t>Envenenada</t>
  </si>
  <si>
    <t>A arma tem um forte veneno imbuído, quando acerta um alvo, você faz com que ele faça um teste de Fortitude (DT 10 + For) ou ficara com a condição Envenenado, tomando 1d6 de dano.</t>
  </si>
  <si>
    <t>Versátil</t>
  </si>
  <si>
    <t>Você pode escolher segurar essa arma com uma ou duas mãos para aumentar o seu dano.</t>
  </si>
  <si>
    <t>A arma é de pequeno porte e pode ser escondida com maior facilidade. Quando realiza um teste de Prestidigitação para esconde-la, recebe +5 no teste.</t>
  </si>
  <si>
    <t>Potente</t>
  </si>
  <si>
    <t>A arma é grande e rápida, permitindo um manuseio acrobático e atlético melhor. Quando realiza um teste de Manobra com esta arma, ganha +1 no teste.</t>
  </si>
  <si>
    <t>Mira Livre</t>
  </si>
  <si>
    <t>Uma arma que já possui assistência tática ao mirar, não recebe a penalidade por não estar mirando em um alvo adjacente a outra pessoa.</t>
  </si>
  <si>
    <t>Rajada</t>
  </si>
  <si>
    <t>A arma é automática e consegue realizar diversos disparos. Quando realiza um ataque com essa arma, pode gastar uma ação completa ao invés de padrão para realizar um ataque adicional, porém com -2 no teste de ataque.</t>
  </si>
  <si>
    <t>Rajada e Fixa</t>
  </si>
  <si>
    <t>Quando realiza um ataque, gasta uma ação completa para um ataque adicional -2 no ataque, além disso, precisa de 3 ou mais de força ou terá que montá-la no chão com uma ação padrão, ficando imóvel a utilizando</t>
  </si>
  <si>
    <t>Bazuca</t>
  </si>
  <si>
    <t>Causa dano em seu alvo e a seres até 3m dele, esses seres podem fazer um teste de Reflexos (DT 15) para reduzir o dano pela metade.</t>
  </si>
  <si>
    <t>Detalhes das Armas</t>
  </si>
  <si>
    <t>Rank</t>
  </si>
  <si>
    <t>Influência</t>
  </si>
  <si>
    <t>E</t>
  </si>
  <si>
    <t>D</t>
  </si>
  <si>
    <t>C</t>
  </si>
  <si>
    <t>B</t>
  </si>
  <si>
    <t>A</t>
  </si>
  <si>
    <t>S</t>
  </si>
  <si>
    <t>Z</t>
  </si>
  <si>
    <t>Ilimitado</t>
  </si>
  <si>
    <t>Gasto</t>
  </si>
  <si>
    <t>Outros Gastos</t>
  </si>
  <si>
    <t/>
  </si>
  <si>
    <t>Bônus de DP</t>
  </si>
  <si>
    <t>Habilidades de Classe</t>
  </si>
  <si>
    <t>%</t>
  </si>
  <si>
    <t>Estrelas</t>
  </si>
  <si>
    <t>★</t>
  </si>
  <si>
    <t>★★</t>
  </si>
  <si>
    <t>★★★</t>
  </si>
  <si>
    <t>★★★★</t>
  </si>
  <si>
    <t>★★★★★★</t>
  </si>
  <si>
    <t>★★★★★</t>
  </si>
  <si>
    <t>★★★★★★★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</si>
</sst>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b/>
      <sz val="14"/>
      <color theme="1"/>
      <name val="Agency FB"/>
      <family val="2"/>
    </font>
    <font>
      <b/>
      <sz val="12"/>
      <color theme="1"/>
      <name val="Agency FB"/>
      <family val="2"/>
    </font>
    <font>
      <b/>
      <sz val="14"/>
      <color theme="0"/>
      <name val="Agency FB"/>
      <family val="2"/>
    </font>
    <font>
      <b/>
      <sz val="12"/>
      <color theme="0"/>
      <name val="Agency FB"/>
      <family val="2"/>
    </font>
    <font>
      <sz val="12"/>
      <color theme="1"/>
      <name val="Arial Narrow"/>
      <family val="2"/>
    </font>
    <font>
      <sz val="12"/>
      <color theme="1"/>
      <name val="Agency FB"/>
      <family val="2"/>
    </font>
    <font>
      <sz val="48"/>
      <name val="Agency FB"/>
      <family val="2"/>
    </font>
    <font>
      <sz val="48"/>
      <color theme="0"/>
      <name val="Algerian"/>
      <family val="5"/>
    </font>
    <font>
      <b/>
      <sz val="16"/>
      <color theme="0"/>
      <name val="Agency FB"/>
      <family val="2"/>
    </font>
    <font>
      <i/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36"/>
      <color theme="1"/>
      <name val="Agency FB"/>
      <family val="2"/>
    </font>
    <font>
      <sz val="16"/>
      <color theme="0"/>
      <name val="Agency FB"/>
      <family val="2"/>
    </font>
    <font>
      <sz val="16"/>
      <color theme="1"/>
      <name val="Agency FB"/>
      <family val="2"/>
    </font>
    <font>
      <sz val="28"/>
      <color theme="1"/>
      <name val="Agency FB"/>
      <family val="2"/>
    </font>
    <font>
      <b/>
      <sz val="12"/>
      <name val="Aptos Narrow"/>
      <family val="2"/>
      <scheme val="minor"/>
    </font>
    <font>
      <sz val="12"/>
      <name val="Agency FB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indexed="8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theme="0" tint="-0.34998626667073579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ck">
        <color theme="0"/>
      </bottom>
      <diagonal/>
    </border>
    <border>
      <left/>
      <right/>
      <top style="medium">
        <color indexed="64"/>
      </top>
      <bottom style="thick">
        <color theme="0"/>
      </bottom>
      <diagonal/>
    </border>
    <border>
      <left/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/>
      <top style="thick">
        <color theme="0"/>
      </top>
      <bottom style="thin">
        <color indexed="64"/>
      </bottom>
      <diagonal/>
    </border>
    <border>
      <left/>
      <right/>
      <top style="thick">
        <color theme="0"/>
      </top>
      <bottom style="thin">
        <color indexed="64"/>
      </bottom>
      <diagonal/>
    </border>
    <border>
      <left/>
      <right style="medium">
        <color indexed="64"/>
      </right>
      <top style="thick">
        <color theme="0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9" xfId="0" applyBorder="1" applyAlignment="1">
      <alignment horizontal="left" vertical="top"/>
    </xf>
    <xf numFmtId="0" fontId="0" fillId="0" borderId="9" xfId="0" applyBorder="1"/>
    <xf numFmtId="0" fontId="2" fillId="3" borderId="10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4" xfId="0" applyBorder="1" applyAlignment="1">
      <alignment horizontal="left" vertical="top"/>
    </xf>
    <xf numFmtId="0" fontId="2" fillId="3" borderId="11" xfId="0" applyFont="1" applyFill="1" applyBorder="1" applyAlignment="1">
      <alignment horizontal="left" vertical="top"/>
    </xf>
    <xf numFmtId="0" fontId="4" fillId="4" borderId="2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3" fillId="4" borderId="30" xfId="0" applyFont="1" applyFill="1" applyBorder="1" applyAlignment="1">
      <alignment horizontal="center"/>
    </xf>
    <xf numFmtId="9" fontId="3" fillId="4" borderId="31" xfId="0" applyNumberFormat="1" applyFont="1" applyFill="1" applyBorder="1" applyAlignment="1">
      <alignment horizontal="center"/>
    </xf>
    <xf numFmtId="0" fontId="3" fillId="4" borderId="32" xfId="0" applyFont="1" applyFill="1" applyBorder="1" applyAlignment="1">
      <alignment horizontal="center"/>
    </xf>
    <xf numFmtId="0" fontId="5" fillId="5" borderId="30" xfId="0" applyFont="1" applyFill="1" applyBorder="1"/>
    <xf numFmtId="0" fontId="6" fillId="5" borderId="31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5" fillId="5" borderId="28" xfId="0" applyFont="1" applyFill="1" applyBorder="1"/>
    <xf numFmtId="0" fontId="6" fillId="5" borderId="29" xfId="0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center" vertical="center"/>
    </xf>
    <xf numFmtId="9" fontId="3" fillId="7" borderId="31" xfId="0" applyNumberFormat="1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3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5" fillId="3" borderId="30" xfId="0" applyFont="1" applyFill="1" applyBorder="1"/>
    <xf numFmtId="0" fontId="5" fillId="3" borderId="28" xfId="0" applyFont="1" applyFill="1" applyBorder="1"/>
    <xf numFmtId="0" fontId="6" fillId="3" borderId="31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0" applyFont="1"/>
    <xf numFmtId="0" fontId="11" fillId="7" borderId="47" xfId="0" applyFont="1" applyFill="1" applyBorder="1" applyAlignment="1">
      <alignment horizontal="center"/>
    </xf>
    <xf numFmtId="0" fontId="11" fillId="7" borderId="46" xfId="0" applyFont="1" applyFill="1" applyBorder="1" applyAlignment="1">
      <alignment horizontal="center"/>
    </xf>
    <xf numFmtId="0" fontId="11" fillId="7" borderId="48" xfId="0" applyFont="1" applyFill="1" applyBorder="1" applyAlignment="1">
      <alignment horizontal="center"/>
    </xf>
    <xf numFmtId="0" fontId="11" fillId="7" borderId="47" xfId="0" applyFont="1" applyFill="1" applyBorder="1" applyAlignment="1">
      <alignment horizontal="center" vertical="center"/>
    </xf>
    <xf numFmtId="0" fontId="11" fillId="7" borderId="46" xfId="0" applyFont="1" applyFill="1" applyBorder="1" applyAlignment="1">
      <alignment horizontal="center" vertical="center"/>
    </xf>
    <xf numFmtId="0" fontId="11" fillId="7" borderId="48" xfId="0" applyFont="1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0" fillId="0" borderId="0" xfId="0" quotePrefix="1" applyAlignment="1">
      <alignment horizontal="center" vertical="center"/>
    </xf>
    <xf numFmtId="0" fontId="0" fillId="0" borderId="49" xfId="0" applyBorder="1"/>
    <xf numFmtId="0" fontId="0" fillId="0" borderId="18" xfId="0" applyBorder="1"/>
    <xf numFmtId="9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22" xfId="0" quotePrefix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/>
    <xf numFmtId="0" fontId="6" fillId="0" borderId="37" xfId="0" applyFont="1" applyBorder="1"/>
    <xf numFmtId="0" fontId="6" fillId="0" borderId="39" xfId="0" applyFont="1" applyBorder="1"/>
    <xf numFmtId="0" fontId="6" fillId="0" borderId="28" xfId="0" applyFont="1" applyBorder="1"/>
    <xf numFmtId="0" fontId="6" fillId="0" borderId="30" xfId="0" applyFont="1" applyBorder="1"/>
    <xf numFmtId="0" fontId="8" fillId="4" borderId="34" xfId="0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 wrapText="1"/>
    </xf>
    <xf numFmtId="0" fontId="8" fillId="4" borderId="36" xfId="0" applyFont="1" applyFill="1" applyBorder="1" applyAlignment="1">
      <alignment horizontal="center" vertical="center" wrapText="1"/>
    </xf>
    <xf numFmtId="0" fontId="7" fillId="8" borderId="34" xfId="0" applyFont="1" applyFill="1" applyBorder="1" applyAlignment="1">
      <alignment horizontal="center" vertical="center"/>
    </xf>
    <xf numFmtId="0" fontId="7" fillId="8" borderId="35" xfId="0" applyFont="1" applyFill="1" applyBorder="1" applyAlignment="1">
      <alignment horizontal="center" vertical="center"/>
    </xf>
    <xf numFmtId="0" fontId="7" fillId="8" borderId="36" xfId="0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1" fillId="3" borderId="25" xfId="0" applyFont="1" applyFill="1" applyBorder="1" applyAlignment="1">
      <alignment horizontal="center" vertical="center" textRotation="90"/>
    </xf>
    <xf numFmtId="0" fontId="1" fillId="3" borderId="26" xfId="0" applyFont="1" applyFill="1" applyBorder="1" applyAlignment="1">
      <alignment horizontal="center" vertical="center" textRotation="90"/>
    </xf>
    <xf numFmtId="0" fontId="1" fillId="3" borderId="27" xfId="0" applyFont="1" applyFill="1" applyBorder="1" applyAlignment="1">
      <alignment horizontal="center" vertical="center" textRotation="90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top"/>
    </xf>
    <xf numFmtId="0" fontId="8" fillId="4" borderId="19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4" fillId="7" borderId="31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9" fontId="3" fillId="4" borderId="0" xfId="0" applyNumberFormat="1" applyFont="1" applyFill="1" applyAlignment="1">
      <alignment horizontal="center"/>
    </xf>
    <xf numFmtId="9" fontId="0" fillId="0" borderId="13" xfId="0" applyNumberFormat="1" applyBorder="1" applyAlignment="1">
      <alignment horizontal="left" vertical="top"/>
    </xf>
    <xf numFmtId="49" fontId="0" fillId="0" borderId="13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 vertical="center" textRotation="90"/>
    </xf>
    <xf numFmtId="0" fontId="1" fillId="6" borderId="26" xfId="0" applyFont="1" applyFill="1" applyBorder="1" applyAlignment="1">
      <alignment horizontal="center" vertical="center" textRotation="90"/>
    </xf>
    <xf numFmtId="0" fontId="1" fillId="6" borderId="27" xfId="0" applyFont="1" applyFill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1" xfId="0" applyBorder="1" applyAlignment="1">
      <alignment horizontal="left" vertical="top"/>
    </xf>
    <xf numFmtId="0" fontId="0" fillId="3" borderId="13" xfId="0" quotePrefix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14" fontId="0" fillId="0" borderId="13" xfId="0" applyNumberFormat="1" applyBorder="1" applyAlignment="1">
      <alignment horizontal="left" vertical="top"/>
    </xf>
    <xf numFmtId="14" fontId="0" fillId="0" borderId="12" xfId="0" applyNumberFormat="1" applyBorder="1" applyAlignment="1">
      <alignment horizontal="left" vertical="top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2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1" fillId="7" borderId="50" xfId="0" applyFont="1" applyFill="1" applyBorder="1" applyAlignment="1">
      <alignment horizontal="center" vertical="center"/>
    </xf>
    <xf numFmtId="0" fontId="11" fillId="7" borderId="51" xfId="0" applyFont="1" applyFill="1" applyBorder="1" applyAlignment="1">
      <alignment horizontal="center" vertical="center"/>
    </xf>
    <xf numFmtId="0" fontId="11" fillId="7" borderId="52" xfId="0" applyFont="1" applyFill="1" applyBorder="1" applyAlignment="1">
      <alignment horizontal="center" vertical="center"/>
    </xf>
    <xf numFmtId="0" fontId="17" fillId="0" borderId="53" xfId="0" applyFont="1" applyBorder="1" applyAlignment="1">
      <alignment horizontal="center" vertical="center" wrapText="1"/>
    </xf>
    <xf numFmtId="0" fontId="17" fillId="0" borderId="54" xfId="0" applyFont="1" applyBorder="1" applyAlignment="1">
      <alignment horizontal="center" vertical="center" wrapText="1"/>
    </xf>
    <xf numFmtId="0" fontId="17" fillId="0" borderId="55" xfId="0" applyFont="1" applyBorder="1" applyAlignment="1">
      <alignment horizontal="center" vertical="center" wrapText="1"/>
    </xf>
    <xf numFmtId="0" fontId="18" fillId="0" borderId="56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8" fillId="0" borderId="57" xfId="0" applyFont="1" applyBorder="1" applyAlignment="1">
      <alignment horizontal="center" vertical="center" wrapText="1"/>
    </xf>
    <xf numFmtId="0" fontId="14" fillId="0" borderId="58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60" xfId="0" applyFont="1" applyBorder="1" applyAlignment="1">
      <alignment horizontal="center" vertical="center" wrapText="1"/>
    </xf>
  </cellXfs>
  <cellStyles count="1">
    <cellStyle name="Normal" xfId="0" builtinId="0"/>
  </cellStyles>
  <dxfs count="5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diagonalUp="0" diagonalDown="0">
        <left style="thin">
          <color theme="0"/>
        </left>
        <right/>
        <vertical style="thin">
          <color theme="0"/>
        </vertical>
      </border>
    </dxf>
    <dxf>
      <border diagonalUp="0" diagonalDown="0">
        <left style="thin">
          <color theme="0"/>
        </left>
        <right style="thin">
          <color theme="0"/>
        </right>
        <vertical style="thin">
          <color theme="0"/>
        </vertical>
      </border>
    </dxf>
    <dxf>
      <border diagonalUp="0" diagonalDown="0">
        <left style="thin">
          <color theme="0"/>
        </left>
        <right style="thin">
          <color theme="0"/>
        </right>
        <vertical style="thin">
          <color theme="0"/>
        </vertical>
      </border>
    </dxf>
    <dxf>
      <border diagonalUp="0" diagonalDown="0">
        <left/>
        <right style="thin">
          <color theme="0"/>
        </right>
        <vertical style="thin">
          <color theme="0"/>
        </vertical>
      </border>
    </dxf>
    <dxf>
      <border outline="0">
        <top style="thin">
          <color theme="0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gency FB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gency FB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gency FB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32B228-DF7A-40B7-BBD8-049CF876D81F}" name="Poderia" displayName="Poderia" ref="B25:D35" totalsRowShown="0" headerRowDxfId="55">
  <tableColumns count="3">
    <tableColumn id="1" xr3:uid="{3767BBB3-A6D1-480E-9271-BCC883609CE1}" name="Nome" dataDxfId="54"/>
    <tableColumn id="2" xr3:uid="{3FD16391-F815-4952-85E0-843E2305DB1B}" name="%" dataDxfId="53"/>
    <tableColumn id="3" xr3:uid="{72EC237D-FFF6-4161-948D-55EB8BD045BB}" name="Tipo" dataDxfId="52"/>
  </tableColumns>
  <tableStyleInfo name="TableStyleMedium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071D22-06E9-41B7-B35B-AE63B687B84E}" name="Classe" displayName="Classe" ref="A1:G6" totalsRowShown="0" headerRowDxfId="0">
  <autoFilter ref="A1:G6" xr:uid="{5C071D22-06E9-41B7-B35B-AE63B687B84E}"/>
  <sortState xmlns:xlrd2="http://schemas.microsoft.com/office/spreadsheetml/2017/richdata2" ref="A2:G6">
    <sortCondition ref="A1:A6"/>
  </sortState>
  <tableColumns count="7">
    <tableColumn id="1" xr3:uid="{95D2D1DA-8975-448C-A17E-522CFBD5D4D6}" name="Classe"/>
    <tableColumn id="2" xr3:uid="{E6834A19-2AC8-438E-8518-27140AA455C2}" name="PV Inicial"/>
    <tableColumn id="3" xr3:uid="{9DB8D27C-C5E4-418C-98AC-FBDFDE563915}" name="PP Inicial"/>
    <tableColumn id="4" xr3:uid="{01725164-856C-4582-B09B-6C6CD2784340}" name="PS Inicial"/>
    <tableColumn id="5" xr3:uid="{CC436E60-4CA4-40C9-B750-1482A5F5D931}" name="PV por Ex. Ca."/>
    <tableColumn id="6" xr3:uid="{A42D72A1-E461-42B5-9E12-46DE0AAAE8B8}" name="PP por Ex. Ca."/>
    <tableColumn id="7" xr3:uid="{044A7E8D-DE6A-4C23-BD95-907AC909EF0A}" name="PS por Ex. Ca.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7C5081-EF75-4685-A76A-26105A6390AD}" name="Atributos" displayName="Atributos" ref="R2:V30" totalsRowShown="0" headerRowDxfId="51" dataDxfId="50" tableBorderDxfId="49">
  <autoFilter ref="R2:V30" xr:uid="{EE7C5081-EF75-4685-A76A-26105A6390AD}"/>
  <sortState xmlns:xlrd2="http://schemas.microsoft.com/office/spreadsheetml/2017/richdata2" ref="R3:V30">
    <sortCondition ref="R2:R30"/>
  </sortState>
  <tableColumns count="5">
    <tableColumn id="1" xr3:uid="{C186A69A-B026-460D-8DA2-0995B10DC812}" name="Perícias" dataDxfId="48"/>
    <tableColumn id="2" xr3:uid="{3EDDADCA-B1EE-4F05-B86F-B529301AAFD8}" name="Atri. Base" dataDxfId="47"/>
    <tableColumn id="3" xr3:uid="{114A513D-AD9B-4797-9928-0CCBD122449F}" name="Treinamento" dataDxfId="46"/>
    <tableColumn id="4" xr3:uid="{FF8E07CB-03EE-4C92-8286-188819AC6882}" name="Outros" dataDxfId="45"/>
    <tableColumn id="5" xr3:uid="{17BCB045-0717-4D3A-B9ED-F7B9F79300DA}" name="Total" dataDxfId="44">
      <calculatedColumnFormula>VLOOKUP(S3,$L$3:$P$9,5,FALSE)+IF(Atributos[[#This Row],[Treinamento]] = "Leigo",0,IF(Atributos[[#This Row],[Treinamento]]="Calejado",2,IF(Atributos[[#This Row],[Treinamento]]="Experiente",3,4)))+Atributos[[#This Row],[Outros]]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A623FC8-E206-4469-9E12-D1035B7114E3}" name="HAB_Poderes" displayName="HAB_Poderes" ref="B38:D58" totalsRowShown="0" headerRowDxfId="43">
  <tableColumns count="3">
    <tableColumn id="1" xr3:uid="{5BD18274-79E4-4A26-AF5D-108D580357F7}" name="Nome" dataDxfId="42"/>
    <tableColumn id="2" xr3:uid="{8530D07C-28D7-4691-97E5-1179DD0073BA}" name="%" dataDxfId="41"/>
    <tableColumn id="3" xr3:uid="{9A0BF05D-4A7C-40FB-AD86-B0C747CE615D}" name="Estrelas" dataDxfId="40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8BA5AE-F6FC-4581-961A-E1B9FBB5106D}" name="Armamento" displayName="Armamento" ref="D2:L4" totalsRowShown="0" headerRowDxfId="39" dataDxfId="38" tableBorderDxfId="37">
  <tableColumns count="9">
    <tableColumn id="1" xr3:uid="{B9476553-8B3B-4976-9B92-36144093A260}" name="Nome" dataDxfId="36"/>
    <tableColumn id="2" xr3:uid="{924563B1-89C5-4CD2-B71B-6068611A15FF}" name="Custo" dataDxfId="35"/>
    <tableColumn id="3" xr3:uid="{23B78383-4A4E-46E2-B4CF-F312114B5AF0}" name="Dano" dataDxfId="34"/>
    <tableColumn id="4" xr3:uid="{779E05AA-6769-43BA-8060-59E359EA0394}" name="Crítico" dataDxfId="33"/>
    <tableColumn id="5" xr3:uid="{DE371EB2-DF01-4539-AA05-A4825DEC7F0A}" name="Alcance" dataDxfId="32"/>
    <tableColumn id="6" xr3:uid="{28A6C3FF-F7C5-424C-B30E-4C482121AB52}" name="Tipo" dataDxfId="31"/>
    <tableColumn id="7" xr3:uid="{9BADFE80-A2FA-4AFF-9AE1-C064D04684F7}" name="Recarga" dataDxfId="30"/>
    <tableColumn id="8" xr3:uid="{A5ED8C47-3AC0-4096-A96A-37F9E4AFDCCE}" name="Espaço" dataDxfId="29"/>
    <tableColumn id="9" xr3:uid="{3245E572-A12F-4F1E-8949-69F809B1A61A}" name="Especial" dataDxfId="28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B89C06-CEF3-4CA5-A361-0B689C7E51CD}" name="Defesa" displayName="Defesa" ref="I10:L12" totalsRowShown="0" headerRowDxfId="27" headerRowBorderDxfId="26" tableBorderDxfId="25" totalsRowBorderDxfId="24">
  <tableColumns count="4">
    <tableColumn id="1" xr3:uid="{CDDB6EC5-5DB0-4573-9B45-1AAA98CE87BC}" name="Armadura" dataDxfId="23"/>
    <tableColumn id="2" xr3:uid="{8DD70B5D-BB47-417D-9E2A-ED3FCC0F4AB2}" name="Defesa" dataDxfId="22"/>
    <tableColumn id="3" xr3:uid="{D3B4425E-E0B4-4FBF-B52F-281854E5405D}" name="Custo" dataDxfId="21"/>
    <tableColumn id="4" xr3:uid="{F2761F52-8CDE-4A5E-8634-23BCF6216B8F}" name="Espaço" dataDxfId="2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7B87882-433D-45E0-AD43-190E9B19CDD8}" name="Acessórios" displayName="Acessórios" ref="D21:F31" totalsRowShown="0" headerRowDxfId="19" dataDxfId="17" headerRowBorderDxfId="18" tableBorderDxfId="16">
  <tableColumns count="3">
    <tableColumn id="1" xr3:uid="{82D2FB4B-679D-41BC-88E9-C3D0B81136C5}" name="Acessórios" dataDxfId="15"/>
    <tableColumn id="2" xr3:uid="{9695D9D6-17B0-4A0B-ACCB-5D0B5C09E77D}" name="Custo" dataDxfId="14"/>
    <tableColumn id="3" xr3:uid="{D152717D-6B97-4503-BD58-C1F8CE74E29E}" name="Espaço" dataDxfId="13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42DAEA5-0DB3-4373-9683-2AFBF46D8A51}" name="Rank" displayName="Rank" ref="A1:C8" totalsRowShown="0" headerRowDxfId="12" dataDxfId="11">
  <autoFilter ref="A1:C8" xr:uid="{942DAEA5-0DB3-4373-9683-2AFBF46D8A51}"/>
  <sortState xmlns:xlrd2="http://schemas.microsoft.com/office/spreadsheetml/2017/richdata2" ref="A2:C8">
    <sortCondition ref="A1:A8"/>
  </sortState>
  <tableColumns count="3">
    <tableColumn id="1" xr3:uid="{0549F0BB-DDB6-4F2E-8F93-808C3442F43C}" name="Rank" dataDxfId="10"/>
    <tableColumn id="2" xr3:uid="{F9B52A9C-80CA-4869-9E63-89E429F0B0D3}" name="Influência" dataDxfId="9"/>
    <tableColumn id="3" xr3:uid="{99230657-0DAA-48E1-BEF8-86D4ECE49D47}" name="Crédito" dataDxfId="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20912-A522-4A7A-9724-1426CACA19B5}" name="Caracteristica_Arma" displayName="Caracteristica_Arma" ref="A1:B15" totalsRowShown="0" headerRowDxfId="7" dataDxfId="6">
  <autoFilter ref="A1:B15" xr:uid="{4A820912-A522-4A7A-9724-1426CACA19B5}"/>
  <tableColumns count="2">
    <tableColumn id="1" xr3:uid="{C2B737FE-8599-48C6-BF3D-4E6C8D5C0D6A}" name="Especial" dataDxfId="5"/>
    <tableColumn id="2" xr3:uid="{A505EE47-476D-4537-9480-836815AB4161}" name="Descrição" dataDxfId="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6BAE1B-F6E2-4DCC-9369-6896DD1E7B95}" name="Treinamento" displayName="Treinamento" ref="A1:A5" totalsRowShown="0" headerRowDxfId="3" dataDxfId="2">
  <autoFilter ref="A1:A5" xr:uid="{E76BAE1B-F6E2-4DCC-9369-6896DD1E7B95}"/>
  <tableColumns count="1">
    <tableColumn id="1" xr3:uid="{16F79049-16C5-446A-87F6-0926299A9046}" name="Tipo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3E8BF-9144-4CFE-B336-607C81302F71}">
  <dimension ref="B1:V58"/>
  <sheetViews>
    <sheetView tabSelected="1" topLeftCell="B1" zoomScaleNormal="100" workbookViewId="0">
      <selection activeCell="G6" sqref="G6:H6"/>
    </sheetView>
  </sheetViews>
  <sheetFormatPr defaultRowHeight="15" x14ac:dyDescent="0.25"/>
  <cols>
    <col min="2" max="2" width="27.5703125" bestFit="1" customWidth="1"/>
    <col min="4" max="4" width="14.140625" bestFit="1" customWidth="1"/>
    <col min="6" max="6" width="11.140625" bestFit="1" customWidth="1"/>
    <col min="10" max="10" width="4.5703125" bestFit="1" customWidth="1"/>
    <col min="11" max="11" width="2.140625" customWidth="1"/>
    <col min="12" max="16" width="15.7109375" customWidth="1"/>
    <col min="18" max="18" width="14.42578125" bestFit="1" customWidth="1"/>
    <col min="19" max="19" width="14.28515625" hidden="1" customWidth="1"/>
    <col min="20" max="20" width="16.42578125" bestFit="1" customWidth="1"/>
    <col min="21" max="21" width="11.5703125" bestFit="1" customWidth="1"/>
    <col min="22" max="22" width="10" bestFit="1" customWidth="1"/>
  </cols>
  <sheetData>
    <row r="1" spans="2:22" ht="15.75" thickBot="1" x14ac:dyDescent="0.3"/>
    <row r="2" spans="2:22" ht="20.25" thickBot="1" x14ac:dyDescent="0.35">
      <c r="B2" s="96"/>
      <c r="C2" s="97"/>
      <c r="D2" s="98"/>
      <c r="F2" s="105" t="s">
        <v>0</v>
      </c>
      <c r="G2" s="106"/>
      <c r="H2" s="107"/>
      <c r="J2" s="79" t="s">
        <v>49</v>
      </c>
      <c r="L2" s="14" t="s">
        <v>13</v>
      </c>
      <c r="M2" s="15">
        <v>0</v>
      </c>
      <c r="N2" s="15">
        <v>0.2</v>
      </c>
      <c r="O2" s="15" t="s">
        <v>14</v>
      </c>
      <c r="P2" s="16" t="s">
        <v>15</v>
      </c>
      <c r="R2" s="37" t="s">
        <v>53</v>
      </c>
      <c r="S2" s="37" t="s">
        <v>54</v>
      </c>
      <c r="T2" s="37" t="s">
        <v>55</v>
      </c>
      <c r="U2" s="37" t="s">
        <v>14</v>
      </c>
      <c r="V2" s="37" t="s">
        <v>15</v>
      </c>
    </row>
    <row r="3" spans="2:22" ht="15.75" x14ac:dyDescent="0.25">
      <c r="B3" s="99"/>
      <c r="C3" s="100"/>
      <c r="D3" s="101"/>
      <c r="F3" s="1"/>
      <c r="G3" s="2"/>
      <c r="H3" s="2"/>
      <c r="J3" s="80"/>
      <c r="L3" s="29" t="s">
        <v>16</v>
      </c>
      <c r="M3" s="27">
        <v>0</v>
      </c>
      <c r="N3" s="27">
        <v>0</v>
      </c>
      <c r="O3" s="27">
        <v>0</v>
      </c>
      <c r="P3" s="19">
        <f>Básico!$M3+N3+Básico!$O3</f>
        <v>0</v>
      </c>
      <c r="R3" s="26" t="s">
        <v>56</v>
      </c>
      <c r="S3" s="26" t="s">
        <v>18</v>
      </c>
      <c r="T3" s="26" t="s">
        <v>57</v>
      </c>
      <c r="U3" s="38"/>
      <c r="V3" s="26">
        <f>VLOOKUP(S3,$L$3:$P$9,5,FALSE)+IF(Atributos[[#This Row],[Treinamento]] = "Leigo",0,IF(Atributos[[#This Row],[Treinamento]]="Calejado",2,IF(Atributos[[#This Row],[Treinamento]]="Experiente",3,4)))+Atributos[[#This Row],[Outros]]</f>
        <v>0</v>
      </c>
    </row>
    <row r="4" spans="2:22" ht="15.75" x14ac:dyDescent="0.25">
      <c r="B4" s="99"/>
      <c r="C4" s="100"/>
      <c r="D4" s="101"/>
      <c r="E4" s="11"/>
      <c r="F4" s="3" t="s">
        <v>1</v>
      </c>
      <c r="G4" s="120"/>
      <c r="H4" s="78"/>
      <c r="J4" s="80"/>
      <c r="L4" s="29" t="s">
        <v>17</v>
      </c>
      <c r="M4" s="27">
        <v>0</v>
      </c>
      <c r="N4" s="27">
        <v>0</v>
      </c>
      <c r="O4" s="27">
        <v>0</v>
      </c>
      <c r="P4" s="19">
        <f>Básico!$M4+N4+Básico!$O4</f>
        <v>0</v>
      </c>
      <c r="R4" s="26" t="s">
        <v>58</v>
      </c>
      <c r="S4" s="26" t="s">
        <v>20</v>
      </c>
      <c r="T4" s="26" t="s">
        <v>57</v>
      </c>
      <c r="U4" s="38"/>
      <c r="V4" s="26">
        <f>VLOOKUP(S4,$L$3:$P$9,5,FALSE)+IF(Atributos[[#This Row],[Treinamento]] = "Leigo",0,IF(Atributos[[#This Row],[Treinamento]]="Calejado",2,IF(Atributos[[#This Row],[Treinamento]]="Experiente",3,4)))+Atributos[[#This Row],[Outros]]</f>
        <v>0</v>
      </c>
    </row>
    <row r="5" spans="2:22" ht="15.75" x14ac:dyDescent="0.25">
      <c r="B5" s="99"/>
      <c r="C5" s="100"/>
      <c r="D5" s="101"/>
      <c r="F5" s="4"/>
      <c r="G5" s="4"/>
      <c r="H5" s="4"/>
      <c r="J5" s="80"/>
      <c r="L5" s="29" t="s">
        <v>18</v>
      </c>
      <c r="M5" s="27">
        <v>0</v>
      </c>
      <c r="N5" s="27">
        <v>0</v>
      </c>
      <c r="O5" s="27">
        <v>0</v>
      </c>
      <c r="P5" s="19">
        <f>Básico!$M5+N5+Básico!$O5</f>
        <v>0</v>
      </c>
      <c r="R5" s="26" t="s">
        <v>59</v>
      </c>
      <c r="S5" s="26" t="s">
        <v>16</v>
      </c>
      <c r="T5" s="26" t="s">
        <v>57</v>
      </c>
      <c r="U5" s="38"/>
      <c r="V5" s="26">
        <f>VLOOKUP(S5,$L$3:$P$9,5,FALSE)+IF(Atributos[[#This Row],[Treinamento]] = "Leigo",0,IF(Atributos[[#This Row],[Treinamento]]="Calejado",2,IF(Atributos[[#This Row],[Treinamento]]="Experiente",3,4)))+Atributos[[#This Row],[Outros]]</f>
        <v>0</v>
      </c>
    </row>
    <row r="6" spans="2:22" ht="15.75" x14ac:dyDescent="0.25">
      <c r="B6" s="99"/>
      <c r="C6" s="100"/>
      <c r="D6" s="101"/>
      <c r="F6" s="3" t="s">
        <v>2</v>
      </c>
      <c r="G6" s="77"/>
      <c r="H6" s="78"/>
      <c r="J6" s="80"/>
      <c r="L6" s="29" t="s">
        <v>19</v>
      </c>
      <c r="M6" s="27">
        <v>0</v>
      </c>
      <c r="N6" s="27">
        <v>0</v>
      </c>
      <c r="O6" s="27">
        <v>0</v>
      </c>
      <c r="P6" s="19">
        <f>Básico!$M6+N6+Básico!$O6</f>
        <v>0</v>
      </c>
      <c r="R6" s="26" t="s">
        <v>60</v>
      </c>
      <c r="S6" s="26" t="s">
        <v>22</v>
      </c>
      <c r="T6" s="26" t="s">
        <v>57</v>
      </c>
      <c r="U6" s="38"/>
      <c r="V6" s="26">
        <f>VLOOKUP(S6,$L$3:$P$9,5,FALSE)+IF(Atributos[[#This Row],[Treinamento]] = "Leigo",0,IF(Atributos[[#This Row],[Treinamento]]="Calejado",2,IF(Atributos[[#This Row],[Treinamento]]="Experiente",3,4)))+Atributos[[#This Row],[Outros]]</f>
        <v>0</v>
      </c>
    </row>
    <row r="7" spans="2:22" ht="15.75" x14ac:dyDescent="0.25">
      <c r="B7" s="99"/>
      <c r="C7" s="100"/>
      <c r="D7" s="101"/>
      <c r="F7" s="4"/>
      <c r="G7" s="4"/>
      <c r="H7" s="4"/>
      <c r="J7" s="80"/>
      <c r="L7" s="29" t="s">
        <v>20</v>
      </c>
      <c r="M7" s="27">
        <v>0</v>
      </c>
      <c r="N7" s="27">
        <v>0</v>
      </c>
      <c r="O7" s="27">
        <v>0</v>
      </c>
      <c r="P7" s="19">
        <f>Básico!$M7+N7+Básico!$O7</f>
        <v>0</v>
      </c>
      <c r="R7" s="26" t="s">
        <v>61</v>
      </c>
      <c r="S7" s="26" t="s">
        <v>17</v>
      </c>
      <c r="T7" s="26" t="s">
        <v>57</v>
      </c>
      <c r="U7" s="38"/>
      <c r="V7" s="26">
        <f>VLOOKUP(S7,$L$3:$P$9,5,FALSE)+IF(Atributos[[#This Row],[Treinamento]] = "Leigo",0,IF(Atributos[[#This Row],[Treinamento]]="Calejado",2,IF(Atributos[[#This Row],[Treinamento]]="Experiente",3,4)))+Atributos[[#This Row],[Outros]]</f>
        <v>0</v>
      </c>
    </row>
    <row r="8" spans="2:22" ht="15.75" x14ac:dyDescent="0.25">
      <c r="B8" s="99"/>
      <c r="C8" s="100"/>
      <c r="D8" s="101"/>
      <c r="F8" s="3" t="s">
        <v>84</v>
      </c>
      <c r="G8" s="121" t="str">
        <f>IF(AND(G6&gt;=8,G6&lt;=12),"Criança",IF(AND(G6&gt;=13,G6&lt;=17),"Adolescente",IF(AND(G6&gt;=18,G6&lt;=24),"Jovem Adulto",IF(AND(G6&gt;=25,G6&lt;=39),"Adulto",IF(AND(G6&gt;=40,G6&lt;=64),"Velho",IF(G6&gt;=65,"Idoso","Bebê de Potinho"))))))</f>
        <v>Bebê de Potinho</v>
      </c>
      <c r="H8" s="122"/>
      <c r="J8" s="80"/>
      <c r="L8" s="29" t="s">
        <v>21</v>
      </c>
      <c r="M8" s="27">
        <v>0</v>
      </c>
      <c r="N8" s="27">
        <v>0</v>
      </c>
      <c r="O8" s="27">
        <v>0</v>
      </c>
      <c r="P8" s="19">
        <f>Básico!$M8+N8+Básico!$O8</f>
        <v>0</v>
      </c>
      <c r="R8" s="26" t="s">
        <v>62</v>
      </c>
      <c r="S8" s="26" t="s">
        <v>22</v>
      </c>
      <c r="T8" s="26" t="s">
        <v>57</v>
      </c>
      <c r="U8" s="38"/>
      <c r="V8" s="26">
        <f>VLOOKUP(S8,$L$3:$P$9,5,FALSE)+IF(Atributos[[#This Row],[Treinamento]] = "Leigo",0,IF(Atributos[[#This Row],[Treinamento]]="Calejado",2,IF(Atributos[[#This Row],[Treinamento]]="Experiente",3,4)))+Atributos[[#This Row],[Outros]]</f>
        <v>0</v>
      </c>
    </row>
    <row r="9" spans="2:22" ht="15.75" x14ac:dyDescent="0.25">
      <c r="B9" s="99"/>
      <c r="C9" s="100"/>
      <c r="D9" s="101"/>
      <c r="F9" s="4"/>
      <c r="G9" s="4"/>
      <c r="H9" s="4"/>
      <c r="J9" s="80"/>
      <c r="L9" s="30" t="s">
        <v>22</v>
      </c>
      <c r="M9" s="28">
        <v>0</v>
      </c>
      <c r="N9" s="28">
        <v>0</v>
      </c>
      <c r="O9" s="28">
        <v>0</v>
      </c>
      <c r="P9" s="32">
        <f>Básico!$M9+N9+Básico!$O9</f>
        <v>0</v>
      </c>
      <c r="R9" s="26" t="s">
        <v>63</v>
      </c>
      <c r="S9" s="26" t="s">
        <v>22</v>
      </c>
      <c r="T9" s="26" t="s">
        <v>57</v>
      </c>
      <c r="U9" s="38"/>
      <c r="V9" s="26">
        <f>VLOOKUP(S9,$L$3:$P$9,5,FALSE)+IF(Atributos[[#This Row],[Treinamento]] = "Leigo",0,IF(Atributos[[#This Row],[Treinamento]]="Calejado",2,IF(Atributos[[#This Row],[Treinamento]]="Experiente",3,4)))+Atributos[[#This Row],[Outros]]</f>
        <v>0</v>
      </c>
    </row>
    <row r="10" spans="2:22" ht="15.75" x14ac:dyDescent="0.25">
      <c r="B10" s="99"/>
      <c r="C10" s="100"/>
      <c r="D10" s="101"/>
      <c r="F10" s="3" t="s">
        <v>41</v>
      </c>
      <c r="G10" s="123"/>
      <c r="H10" s="124"/>
      <c r="J10" s="80"/>
      <c r="R10" s="26" t="s">
        <v>64</v>
      </c>
      <c r="S10" s="26" t="s">
        <v>21</v>
      </c>
      <c r="T10" s="26" t="s">
        <v>57</v>
      </c>
      <c r="U10" s="38"/>
      <c r="V10" s="26">
        <f>VLOOKUP(S10,$L$3:$P$9,5,FALSE)+IF(Atributos[[#This Row],[Treinamento]] = "Leigo",0,IF(Atributos[[#This Row],[Treinamento]]="Calejado",2,IF(Atributos[[#This Row],[Treinamento]]="Experiente",3,4)))+Atributos[[#This Row],[Outros]]</f>
        <v>0</v>
      </c>
    </row>
    <row r="11" spans="2:22" ht="19.5" x14ac:dyDescent="0.25">
      <c r="B11" s="99"/>
      <c r="C11" s="100"/>
      <c r="D11" s="101"/>
      <c r="F11" s="4"/>
      <c r="G11" s="4"/>
      <c r="H11" s="4"/>
      <c r="J11" s="80"/>
      <c r="L11" s="22" t="s">
        <v>13</v>
      </c>
      <c r="M11" s="23" t="s">
        <v>23</v>
      </c>
      <c r="N11" s="23" t="s">
        <v>24</v>
      </c>
      <c r="O11" s="24" t="s">
        <v>44</v>
      </c>
      <c r="P11" s="25" t="s">
        <v>25</v>
      </c>
      <c r="R11" s="26" t="s">
        <v>65</v>
      </c>
      <c r="S11" s="26" t="s">
        <v>18</v>
      </c>
      <c r="T11" s="26" t="s">
        <v>57</v>
      </c>
      <c r="U11" s="38"/>
      <c r="V11" s="26">
        <f>VLOOKUP(S11,$L$3:$P$9,5,FALSE)+IF(Atributos[[#This Row],[Treinamento]] = "Leigo",0,IF(Atributos[[#This Row],[Treinamento]]="Calejado",2,IF(Atributos[[#This Row],[Treinamento]]="Experiente",3,4)))+Atributos[[#This Row],[Outros]]</f>
        <v>0</v>
      </c>
    </row>
    <row r="12" spans="2:22" ht="15.75" x14ac:dyDescent="0.25">
      <c r="B12" s="99"/>
      <c r="C12" s="100"/>
      <c r="D12" s="101"/>
      <c r="F12" s="3" t="s">
        <v>42</v>
      </c>
      <c r="G12" s="77"/>
      <c r="H12" s="78"/>
      <c r="J12" s="80"/>
      <c r="L12" s="17" t="s">
        <v>40</v>
      </c>
      <c r="M12" s="18">
        <f>IFERROR(IF(AND(G20="Robusto",G22&gt;=15%),(VLOOKUP($G$18,Classe[],2,TRUE)+(P8*2))+(((G22-5%)/5%)*(VLOOKUP($G$18,Classe[],5,TRUE)+(P8*2))),(VLOOKUP($G$18,Classe[],2,TRUE)+P8)+((G22/5%)*(VLOOKUP($G$18,Classe[],5,TRUE)+P8))),0)</f>
        <v>0</v>
      </c>
      <c r="N12" s="27"/>
      <c r="O12" s="27"/>
      <c r="P12" s="19">
        <f>M12-N12+O12</f>
        <v>0</v>
      </c>
      <c r="R12" s="26" t="s">
        <v>66</v>
      </c>
      <c r="S12" s="26" t="s">
        <v>17</v>
      </c>
      <c r="T12" s="26" t="s">
        <v>57</v>
      </c>
      <c r="U12" s="38"/>
      <c r="V12" s="26">
        <f>VLOOKUP(S12,$L$3:$P$9,5,FALSE)+IF(Atributos[[#This Row],[Treinamento]] = "Leigo",0,IF(Atributos[[#This Row],[Treinamento]]="Calejado",2,IF(Atributos[[#This Row],[Treinamento]]="Experiente",3,4)))+Atributos[[#This Row],[Outros]]</f>
        <v>0</v>
      </c>
    </row>
    <row r="13" spans="2:22" ht="15.75" x14ac:dyDescent="0.25">
      <c r="B13" s="99"/>
      <c r="C13" s="100"/>
      <c r="D13" s="101"/>
      <c r="F13" s="4"/>
      <c r="G13" s="4"/>
      <c r="H13" s="4"/>
      <c r="J13" s="80"/>
      <c r="L13" s="29" t="s">
        <v>39</v>
      </c>
      <c r="M13" s="31">
        <f>IFERROR((VLOOKUP($G$18,Classe[],3,TRUE)+P6)+((G22/5%)*(VLOOKUP($G$18,Classe[],6,TRUE)+P6)),0)</f>
        <v>0</v>
      </c>
      <c r="N13" s="27"/>
      <c r="O13" s="27"/>
      <c r="P13" s="19">
        <f>M13-N13+O13</f>
        <v>0</v>
      </c>
      <c r="R13" s="26" t="s">
        <v>69</v>
      </c>
      <c r="S13" s="26" t="s">
        <v>18</v>
      </c>
      <c r="T13" s="26" t="s">
        <v>57</v>
      </c>
      <c r="U13" s="38"/>
      <c r="V13" s="26">
        <f>VLOOKUP(S13,$L$3:$P$9,5,FALSE)+IF(Atributos[[#This Row],[Treinamento]] = "Leigo",0,IF(Atributos[[#This Row],[Treinamento]]="Calejado",2,IF(Atributos[[#This Row],[Treinamento]]="Experiente",3,4)))+Atributos[[#This Row],[Outros]]</f>
        <v>0</v>
      </c>
    </row>
    <row r="14" spans="2:22" ht="15.75" x14ac:dyDescent="0.25">
      <c r="B14" s="99"/>
      <c r="C14" s="100"/>
      <c r="D14" s="101"/>
      <c r="F14" s="3" t="s">
        <v>3</v>
      </c>
      <c r="G14" s="77"/>
      <c r="H14" s="78"/>
      <c r="J14" s="80"/>
      <c r="L14" s="20" t="s">
        <v>38</v>
      </c>
      <c r="M14" s="21">
        <f>IFERROR((VLOOKUP($G$18,Classe[],4,TRUE)+P7)+(($G$22/5%)*(VLOOKUP($G$18,Classe[],7,TRUE)+P7)),0)</f>
        <v>0</v>
      </c>
      <c r="N14" s="28"/>
      <c r="O14" s="28"/>
      <c r="P14" s="32">
        <f>M14-N14+O14</f>
        <v>0</v>
      </c>
      <c r="R14" s="26" t="s">
        <v>67</v>
      </c>
      <c r="S14" s="26" t="s">
        <v>22</v>
      </c>
      <c r="T14" s="26" t="s">
        <v>57</v>
      </c>
      <c r="U14" s="38"/>
      <c r="V14" s="26">
        <f>VLOOKUP(S14,$L$3:$P$9,5,FALSE)+IF(Atributos[[#This Row],[Treinamento]] = "Leigo",0,IF(Atributos[[#This Row],[Treinamento]]="Calejado",2,IF(Atributos[[#This Row],[Treinamento]]="Experiente",3,4)))+Atributos[[#This Row],[Outros]]</f>
        <v>0</v>
      </c>
    </row>
    <row r="15" spans="2:22" x14ac:dyDescent="0.25">
      <c r="B15" s="99"/>
      <c r="C15" s="100"/>
      <c r="D15" s="101"/>
      <c r="F15" s="4"/>
      <c r="G15" s="4"/>
      <c r="H15" s="4"/>
      <c r="J15" s="80"/>
      <c r="R15" s="26" t="s">
        <v>68</v>
      </c>
      <c r="S15" s="26" t="s">
        <v>20</v>
      </c>
      <c r="T15" s="26" t="s">
        <v>57</v>
      </c>
      <c r="U15" s="38"/>
      <c r="V15" s="26">
        <f>VLOOKUP(S15,$L$3:$P$9,5,FALSE)+IF(Atributos[[#This Row],[Treinamento]] = "Leigo",0,IF(Atributos[[#This Row],[Treinamento]]="Calejado",2,IF(Atributos[[#This Row],[Treinamento]]="Experiente",3,4)))+Atributos[[#This Row],[Outros]]</f>
        <v>0</v>
      </c>
    </row>
    <row r="16" spans="2:22" ht="15.75" x14ac:dyDescent="0.25">
      <c r="B16" s="99"/>
      <c r="C16" s="100"/>
      <c r="D16" s="101"/>
      <c r="F16" s="3" t="s">
        <v>4</v>
      </c>
      <c r="G16" s="94"/>
      <c r="H16" s="95"/>
      <c r="J16" s="80"/>
      <c r="L16" s="33" t="s">
        <v>43</v>
      </c>
      <c r="M16" s="33" t="s">
        <v>145</v>
      </c>
      <c r="N16" s="33" t="s">
        <v>45</v>
      </c>
      <c r="O16" s="33" t="s">
        <v>46</v>
      </c>
      <c r="P16" s="33" t="s">
        <v>47</v>
      </c>
      <c r="R16" s="26" t="s">
        <v>70</v>
      </c>
      <c r="S16" s="26" t="s">
        <v>17</v>
      </c>
      <c r="T16" s="26" t="s">
        <v>57</v>
      </c>
      <c r="U16" s="38"/>
      <c r="V16" s="26">
        <f>VLOOKUP(S16,$L$3:$P$9,5,FALSE)+IF(Atributos[[#This Row],[Treinamento]] = "Leigo",0,IF(Atributos[[#This Row],[Treinamento]]="Calejado",2,IF(Atributos[[#This Row],[Treinamento]]="Experiente",3,4)))+Atributos[[#This Row],[Outros]]</f>
        <v>0</v>
      </c>
    </row>
    <row r="17" spans="2:22" ht="15" customHeight="1" x14ac:dyDescent="0.25">
      <c r="B17" s="99"/>
      <c r="C17" s="100"/>
      <c r="D17" s="101"/>
      <c r="F17" s="4"/>
      <c r="G17" s="4"/>
      <c r="H17" s="4"/>
      <c r="J17" s="80"/>
      <c r="L17" s="71">
        <f>5 + P5+ M17</f>
        <v>5</v>
      </c>
      <c r="M17" s="74"/>
      <c r="N17" s="71">
        <f>5+(G22/5%)/2+O17</f>
        <v>5</v>
      </c>
      <c r="O17" s="74"/>
      <c r="P17" s="71">
        <f>7+M5+IF(AND(G18="Duelista",G20="Tropa de Elite",G22&gt;=15%),3,0)</f>
        <v>7</v>
      </c>
      <c r="R17" s="26" t="s">
        <v>71</v>
      </c>
      <c r="S17" s="26" t="s">
        <v>16</v>
      </c>
      <c r="T17" s="26" t="s">
        <v>57</v>
      </c>
      <c r="U17" s="38"/>
      <c r="V17" s="26">
        <f>VLOOKUP(S17,$L$3:$P$9,5,FALSE)+IF(Atributos[[#This Row],[Treinamento]] = "Leigo",0,IF(Atributos[[#This Row],[Treinamento]]="Calejado",2,IF(Atributos[[#This Row],[Treinamento]]="Experiente",3,4)))+Atributos[[#This Row],[Outros]]</f>
        <v>0</v>
      </c>
    </row>
    <row r="18" spans="2:22" ht="15.75" customHeight="1" x14ac:dyDescent="0.25">
      <c r="B18" s="99"/>
      <c r="C18" s="100"/>
      <c r="D18" s="101"/>
      <c r="E18" s="11"/>
      <c r="F18" s="3" t="s">
        <v>5</v>
      </c>
      <c r="G18" s="77"/>
      <c r="H18" s="78"/>
      <c r="J18" s="80"/>
      <c r="L18" s="72"/>
      <c r="M18" s="75"/>
      <c r="N18" s="72"/>
      <c r="O18" s="75"/>
      <c r="P18" s="72"/>
      <c r="R18" s="26" t="s">
        <v>86</v>
      </c>
      <c r="S18" s="26" t="s">
        <v>17</v>
      </c>
      <c r="T18" s="26" t="s">
        <v>57</v>
      </c>
      <c r="U18" s="38"/>
      <c r="V18" s="26">
        <f>VLOOKUP(S18,$L$3:$P$9,5,FALSE)+IF(Atributos[[#This Row],[Treinamento]] = "Leigo",0,IF(Atributos[[#This Row],[Treinamento]]="Calejado",2,IF(Atributos[[#This Row],[Treinamento]]="Experiente",3,4)))+Atributos[[#This Row],[Outros]]</f>
        <v>0</v>
      </c>
    </row>
    <row r="19" spans="2:22" ht="15" customHeight="1" x14ac:dyDescent="0.25">
      <c r="B19" s="99"/>
      <c r="C19" s="100"/>
      <c r="D19" s="101"/>
      <c r="F19" s="5"/>
      <c r="G19" s="5"/>
      <c r="H19" s="5"/>
      <c r="J19" s="80"/>
      <c r="L19" s="72"/>
      <c r="M19" s="75"/>
      <c r="N19" s="72"/>
      <c r="O19" s="75"/>
      <c r="P19" s="72"/>
      <c r="R19" s="26" t="s">
        <v>72</v>
      </c>
      <c r="S19" s="26" t="s">
        <v>17</v>
      </c>
      <c r="T19" s="26" t="s">
        <v>57</v>
      </c>
      <c r="U19" s="38"/>
      <c r="V19" s="26">
        <f>VLOOKUP(S19,$L$3:$P$9,5,FALSE)+IF(Atributos[[#This Row],[Treinamento]] = "Leigo",0,IF(Atributos[[#This Row],[Treinamento]]="Calejado",2,IF(Atributos[[#This Row],[Treinamento]]="Experiente",3,4)))+Atributos[[#This Row],[Outros]]</f>
        <v>0</v>
      </c>
    </row>
    <row r="20" spans="2:22" ht="15.75" customHeight="1" x14ac:dyDescent="0.25">
      <c r="B20" s="99"/>
      <c r="C20" s="100"/>
      <c r="D20" s="101"/>
      <c r="E20" s="11"/>
      <c r="F20" s="6" t="s">
        <v>6</v>
      </c>
      <c r="G20" s="77"/>
      <c r="H20" s="78"/>
      <c r="J20" s="80"/>
      <c r="L20" s="73"/>
      <c r="M20" s="76"/>
      <c r="N20" s="73"/>
      <c r="O20" s="76"/>
      <c r="P20" s="73"/>
      <c r="R20" s="26" t="s">
        <v>73</v>
      </c>
      <c r="S20" s="26" t="s">
        <v>17</v>
      </c>
      <c r="T20" s="26" t="s">
        <v>57</v>
      </c>
      <c r="U20" s="38"/>
      <c r="V20" s="26">
        <f>VLOOKUP(S20,$L$3:$P$9,5,FALSE)+IF(Atributos[[#This Row],[Treinamento]] = "Leigo",0,IF(Atributos[[#This Row],[Treinamento]]="Calejado",2,IF(Atributos[[#This Row],[Treinamento]]="Experiente",3,4)))+Atributos[[#This Row],[Outros]]</f>
        <v>0</v>
      </c>
    </row>
    <row r="21" spans="2:22" x14ac:dyDescent="0.25">
      <c r="B21" s="99"/>
      <c r="C21" s="100"/>
      <c r="D21" s="101"/>
      <c r="F21" s="5"/>
      <c r="G21" s="5"/>
      <c r="H21" s="5"/>
      <c r="J21" s="80"/>
      <c r="R21" s="26" t="s">
        <v>74</v>
      </c>
      <c r="S21" s="26" t="s">
        <v>20</v>
      </c>
      <c r="T21" s="26" t="s">
        <v>57</v>
      </c>
      <c r="U21" s="38"/>
      <c r="V21" s="26">
        <f>VLOOKUP(S21,$L$3:$P$9,5,FALSE)+IF(Atributos[[#This Row],[Treinamento]] = "Leigo",0,IF(Atributos[[#This Row],[Treinamento]]="Calejado",2,IF(Atributos[[#This Row],[Treinamento]]="Experiente",3,4)))+Atributos[[#This Row],[Outros]]</f>
        <v>0</v>
      </c>
    </row>
    <row r="22" spans="2:22" ht="16.5" thickBot="1" x14ac:dyDescent="0.3">
      <c r="B22" s="102"/>
      <c r="C22" s="103"/>
      <c r="D22" s="104"/>
      <c r="E22" s="11"/>
      <c r="F22" s="6" t="s">
        <v>7</v>
      </c>
      <c r="G22" s="93">
        <v>0</v>
      </c>
      <c r="H22" s="78"/>
      <c r="J22" s="81"/>
      <c r="L22" s="87"/>
      <c r="M22" s="87"/>
      <c r="N22" s="87"/>
      <c r="O22" s="87"/>
      <c r="P22" s="87"/>
      <c r="R22" s="26" t="s">
        <v>75</v>
      </c>
      <c r="S22" s="26" t="s">
        <v>18</v>
      </c>
      <c r="T22" s="26" t="s">
        <v>57</v>
      </c>
      <c r="U22" s="38"/>
      <c r="V22" s="26">
        <f>VLOOKUP(S22,$L$3:$P$9,5,FALSE)+IF(Atributos[[#This Row],[Treinamento]] = "Leigo",0,IF(Atributos[[#This Row],[Treinamento]]="Calejado",2,IF(Atributos[[#This Row],[Treinamento]]="Experiente",3,4)))+Atributos[[#This Row],[Outros]]</f>
        <v>0</v>
      </c>
    </row>
    <row r="23" spans="2:22" ht="15.75" thickBot="1" x14ac:dyDescent="0.3">
      <c r="F23" s="4"/>
      <c r="R23" s="26" t="s">
        <v>76</v>
      </c>
      <c r="S23" s="26" t="s">
        <v>18</v>
      </c>
      <c r="T23" s="26" t="s">
        <v>57</v>
      </c>
      <c r="U23" s="38"/>
      <c r="V23" s="26">
        <f>VLOOKUP(S23,$L$3:$P$9,5,FALSE)+IF(Atributos[[#This Row],[Treinamento]] = "Leigo",0,IF(Atributos[[#This Row],[Treinamento]]="Calejado",2,IF(Atributos[[#This Row],[Treinamento]]="Experiente",3,4)))+Atributos[[#This Row],[Outros]]</f>
        <v>0</v>
      </c>
    </row>
    <row r="24" spans="2:22" ht="20.25" thickBot="1" x14ac:dyDescent="0.35">
      <c r="B24" s="82" t="s">
        <v>146</v>
      </c>
      <c r="C24" s="83"/>
      <c r="D24" s="84"/>
      <c r="F24" s="82" t="s">
        <v>9</v>
      </c>
      <c r="G24" s="83"/>
      <c r="H24" s="84"/>
      <c r="J24" s="108" t="s">
        <v>48</v>
      </c>
      <c r="L24" s="90" t="s">
        <v>50</v>
      </c>
      <c r="M24" s="14" t="s">
        <v>10</v>
      </c>
      <c r="N24" s="15" t="s">
        <v>51</v>
      </c>
      <c r="O24" s="92" t="s">
        <v>52</v>
      </c>
      <c r="P24" s="92"/>
      <c r="R24" s="26" t="s">
        <v>77</v>
      </c>
      <c r="S24" s="26" t="s">
        <v>18</v>
      </c>
      <c r="T24" s="26" t="s">
        <v>57</v>
      </c>
      <c r="U24" s="38"/>
      <c r="V24" s="26">
        <f>VLOOKUP(S24,$L$3:$P$9,5,FALSE)+IF(Atributos[[#This Row],[Treinamento]] = "Leigo",0,IF(Atributos[[#This Row],[Treinamento]]="Calejado",2,IF(Atributos[[#This Row],[Treinamento]]="Experiente",3,4)))+Atributos[[#This Row],[Outros]]</f>
        <v>0</v>
      </c>
    </row>
    <row r="25" spans="2:22" ht="15.75" customHeight="1" x14ac:dyDescent="0.25">
      <c r="B25" s="7" t="s">
        <v>10</v>
      </c>
      <c r="C25" s="8" t="s">
        <v>147</v>
      </c>
      <c r="D25" s="9" t="s">
        <v>11</v>
      </c>
      <c r="F25" s="111"/>
      <c r="G25" s="112"/>
      <c r="H25" s="113"/>
      <c r="J25" s="109"/>
      <c r="L25" s="91"/>
      <c r="M25" s="67"/>
      <c r="N25" s="35"/>
      <c r="O25" s="85"/>
      <c r="P25" s="86"/>
      <c r="Q25" s="34"/>
      <c r="R25" s="26" t="s">
        <v>78</v>
      </c>
      <c r="S25" s="26" t="s">
        <v>18</v>
      </c>
      <c r="T25" s="26" t="s">
        <v>57</v>
      </c>
      <c r="U25" s="38"/>
      <c r="V25" s="26">
        <f>VLOOKUP(S25,$L$3:$P$9,5,FALSE)+IF(Atributos[[#This Row],[Treinamento]] = "Leigo",0,IF(Atributos[[#This Row],[Treinamento]]="Calejado",2,IF(Atributos[[#This Row],[Treinamento]]="Experiente",3,4)))+Atributos[[#This Row],[Outros]]</f>
        <v>0</v>
      </c>
    </row>
    <row r="26" spans="2:22" ht="15" customHeight="1" x14ac:dyDescent="0.25">
      <c r="B26" s="58"/>
      <c r="C26" s="59">
        <v>0.1</v>
      </c>
      <c r="D26" s="66"/>
      <c r="F26" s="114"/>
      <c r="G26" s="115"/>
      <c r="H26" s="116"/>
      <c r="J26" s="109"/>
      <c r="L26" s="88">
        <f>((M9+N9)*3)+SUM(N25:N31)</f>
        <v>0</v>
      </c>
      <c r="M26" s="68"/>
      <c r="N26" s="34"/>
      <c r="O26" s="85"/>
      <c r="P26" s="86"/>
      <c r="Q26" s="34"/>
      <c r="R26" s="26" t="s">
        <v>79</v>
      </c>
      <c r="S26" s="26" t="s">
        <v>17</v>
      </c>
      <c r="T26" s="26" t="s">
        <v>57</v>
      </c>
      <c r="U26" s="38"/>
      <c r="V26" s="26">
        <f>VLOOKUP(S26,$L$3:$P$9,5,FALSE)+IF(Atributos[[#This Row],[Treinamento]] = "Leigo",0,IF(Atributos[[#This Row],[Treinamento]]="Calejado",2,IF(Atributos[[#This Row],[Treinamento]]="Experiente",3,4)))+Atributos[[#This Row],[Outros]]</f>
        <v>0</v>
      </c>
    </row>
    <row r="27" spans="2:22" ht="15" customHeight="1" x14ac:dyDescent="0.25">
      <c r="B27" s="10"/>
      <c r="C27" s="61">
        <v>0.2</v>
      </c>
      <c r="D27" s="11"/>
      <c r="F27" s="114"/>
      <c r="G27" s="115"/>
      <c r="H27" s="116"/>
      <c r="J27" s="109"/>
      <c r="L27" s="89"/>
      <c r="M27" s="69"/>
      <c r="N27" s="28"/>
      <c r="O27" s="85"/>
      <c r="P27" s="86"/>
      <c r="Q27" s="34"/>
      <c r="R27" s="26" t="s">
        <v>80</v>
      </c>
      <c r="S27" s="26" t="s">
        <v>20</v>
      </c>
      <c r="T27" s="26" t="s">
        <v>57</v>
      </c>
      <c r="U27" s="38"/>
      <c r="V27" s="26">
        <f>VLOOKUP(S27,$L$3:$P$9,5,FALSE)+IF(Atributos[[#This Row],[Treinamento]] = "Leigo",0,IF(Atributos[[#This Row],[Treinamento]]="Calejado",2,IF(Atributos[[#This Row],[Treinamento]]="Experiente",3,4)))+Atributos[[#This Row],[Outros]]</f>
        <v>0</v>
      </c>
    </row>
    <row r="28" spans="2:22" ht="15" customHeight="1" x14ac:dyDescent="0.25">
      <c r="B28" s="10"/>
      <c r="C28" s="61">
        <v>0.3</v>
      </c>
      <c r="D28" s="11"/>
      <c r="F28" s="114"/>
      <c r="G28" s="115"/>
      <c r="H28" s="116"/>
      <c r="J28" s="109"/>
      <c r="L28" s="89"/>
      <c r="M28" s="70"/>
      <c r="N28" s="27"/>
      <c r="O28" s="85"/>
      <c r="P28" s="86"/>
      <c r="R28" s="26" t="s">
        <v>81</v>
      </c>
      <c r="S28" s="26" t="s">
        <v>17</v>
      </c>
      <c r="T28" s="26" t="s">
        <v>57</v>
      </c>
      <c r="U28" s="38"/>
      <c r="V28" s="26">
        <f>VLOOKUP(S28,$L$3:$P$9,5,FALSE)+IF(Atributos[[#This Row],[Treinamento]] = "Leigo",0,IF(Atributos[[#This Row],[Treinamento]]="Calejado",2,IF(Atributos[[#This Row],[Treinamento]]="Experiente",3,4)))+Atributos[[#This Row],[Outros]]</f>
        <v>0</v>
      </c>
    </row>
    <row r="29" spans="2:22" ht="15" customHeight="1" x14ac:dyDescent="0.25">
      <c r="B29" s="10"/>
      <c r="C29" s="61">
        <v>0.4</v>
      </c>
      <c r="D29" s="11"/>
      <c r="F29" s="114"/>
      <c r="G29" s="115"/>
      <c r="H29" s="116"/>
      <c r="J29" s="109"/>
      <c r="L29" s="89"/>
      <c r="M29" s="70"/>
      <c r="N29" s="27"/>
      <c r="O29" s="85"/>
      <c r="P29" s="86"/>
      <c r="R29" s="26" t="s">
        <v>82</v>
      </c>
      <c r="S29" s="26" t="s">
        <v>17</v>
      </c>
      <c r="T29" s="26" t="s">
        <v>57</v>
      </c>
      <c r="U29" s="38"/>
      <c r="V29" s="26">
        <f>VLOOKUP(S29,$L$3:$P$9,5,FALSE)+IF(Atributos[[#This Row],[Treinamento]] = "Leigo",0,IF(Atributos[[#This Row],[Treinamento]]="Calejado",2,IF(Atributos[[#This Row],[Treinamento]]="Experiente",3,4)))+Atributos[[#This Row],[Outros]]</f>
        <v>0</v>
      </c>
    </row>
    <row r="30" spans="2:22" ht="15" customHeight="1" x14ac:dyDescent="0.25">
      <c r="B30" s="10"/>
      <c r="C30" s="61">
        <v>0.5</v>
      </c>
      <c r="D30" s="11"/>
      <c r="F30" s="114"/>
      <c r="G30" s="115"/>
      <c r="H30" s="116"/>
      <c r="J30" s="109"/>
      <c r="L30" s="89"/>
      <c r="M30" s="69"/>
      <c r="N30" s="28"/>
      <c r="O30" s="85"/>
      <c r="P30" s="86"/>
      <c r="R30" s="26" t="s">
        <v>83</v>
      </c>
      <c r="S30" s="26" t="s">
        <v>20</v>
      </c>
      <c r="T30" s="26" t="s">
        <v>57</v>
      </c>
      <c r="U30" s="38"/>
      <c r="V30" s="26">
        <f>VLOOKUP(S30,$L$3:$P$9,5,FALSE)+IF(Atributos[[#This Row],[Treinamento]] = "Leigo",0,IF(Atributos[[#This Row],[Treinamento]]="Calejado",2,IF(Atributos[[#This Row],[Treinamento]]="Experiente",3,4)))+Atributos[[#This Row],[Outros]]</f>
        <v>0</v>
      </c>
    </row>
    <row r="31" spans="2:22" ht="15.75" customHeight="1" thickBot="1" x14ac:dyDescent="0.3">
      <c r="B31" s="10"/>
      <c r="C31" s="61">
        <v>0.6</v>
      </c>
      <c r="D31" s="11"/>
      <c r="F31" s="117"/>
      <c r="G31" s="118"/>
      <c r="H31" s="119"/>
      <c r="J31" s="110"/>
      <c r="L31" s="89"/>
      <c r="M31" s="67"/>
      <c r="N31" s="35"/>
      <c r="O31" s="85"/>
      <c r="P31" s="86"/>
    </row>
    <row r="32" spans="2:22" x14ac:dyDescent="0.25">
      <c r="B32" s="10"/>
      <c r="C32" s="61">
        <v>0.7</v>
      </c>
      <c r="D32" s="11"/>
    </row>
    <row r="33" spans="2:4" x14ac:dyDescent="0.25">
      <c r="B33" s="10"/>
      <c r="C33" s="61">
        <v>0.8</v>
      </c>
      <c r="D33" s="11"/>
    </row>
    <row r="34" spans="2:4" x14ac:dyDescent="0.25">
      <c r="B34" s="10"/>
      <c r="C34" s="61">
        <v>0.9</v>
      </c>
      <c r="D34" s="11"/>
    </row>
    <row r="35" spans="2:4" x14ac:dyDescent="0.25">
      <c r="B35" s="12"/>
      <c r="C35" s="64">
        <v>1</v>
      </c>
      <c r="D35" s="13"/>
    </row>
    <row r="37" spans="2:4" ht="19.5" x14ac:dyDescent="0.25">
      <c r="B37" s="82" t="s">
        <v>8</v>
      </c>
      <c r="C37" s="83"/>
      <c r="D37" s="84"/>
    </row>
    <row r="38" spans="2:4" ht="15.75" x14ac:dyDescent="0.25">
      <c r="B38" s="7" t="s">
        <v>10</v>
      </c>
      <c r="C38" s="8" t="s">
        <v>147</v>
      </c>
      <c r="D38" s="9" t="s">
        <v>148</v>
      </c>
    </row>
    <row r="39" spans="2:4" x14ac:dyDescent="0.25">
      <c r="B39" s="58"/>
      <c r="C39" s="59">
        <v>0.05</v>
      </c>
      <c r="D39" s="60" t="s">
        <v>149</v>
      </c>
    </row>
    <row r="40" spans="2:4" x14ac:dyDescent="0.25">
      <c r="B40" s="10"/>
      <c r="C40" s="61">
        <v>0.05</v>
      </c>
      <c r="D40" s="62" t="s">
        <v>150</v>
      </c>
    </row>
    <row r="41" spans="2:4" x14ac:dyDescent="0.25">
      <c r="B41" s="10"/>
      <c r="C41" s="61">
        <v>0.05</v>
      </c>
      <c r="D41" s="63" t="s">
        <v>151</v>
      </c>
    </row>
    <row r="42" spans="2:4" x14ac:dyDescent="0.25">
      <c r="B42" s="10"/>
      <c r="C42" s="61">
        <v>0.1</v>
      </c>
      <c r="D42" s="63" t="s">
        <v>152</v>
      </c>
    </row>
    <row r="43" spans="2:4" x14ac:dyDescent="0.25">
      <c r="B43" s="10"/>
      <c r="C43" s="61">
        <v>0.15</v>
      </c>
      <c r="D43" s="63" t="s">
        <v>154</v>
      </c>
    </row>
    <row r="44" spans="2:4" x14ac:dyDescent="0.25">
      <c r="B44" s="10"/>
      <c r="C44" s="61">
        <v>0.2</v>
      </c>
      <c r="D44" s="63" t="s">
        <v>153</v>
      </c>
    </row>
    <row r="45" spans="2:4" x14ac:dyDescent="0.25">
      <c r="B45" s="10"/>
      <c r="C45" s="61">
        <v>0.25</v>
      </c>
      <c r="D45" s="63" t="s">
        <v>155</v>
      </c>
    </row>
    <row r="46" spans="2:4" x14ac:dyDescent="0.25">
      <c r="B46" s="10"/>
      <c r="C46" s="61">
        <v>0.3</v>
      </c>
      <c r="D46" s="63"/>
    </row>
    <row r="47" spans="2:4" x14ac:dyDescent="0.25">
      <c r="B47" s="10"/>
      <c r="C47" s="61">
        <v>0.35</v>
      </c>
      <c r="D47" s="63"/>
    </row>
    <row r="48" spans="2:4" x14ac:dyDescent="0.25">
      <c r="B48" s="10"/>
      <c r="C48" s="61">
        <v>0.4</v>
      </c>
      <c r="D48" s="63"/>
    </row>
    <row r="49" spans="2:4" x14ac:dyDescent="0.25">
      <c r="B49" s="10"/>
      <c r="C49" s="61">
        <v>0.45</v>
      </c>
      <c r="D49" s="63"/>
    </row>
    <row r="50" spans="2:4" x14ac:dyDescent="0.25">
      <c r="B50" s="10"/>
      <c r="C50" s="61">
        <v>0.5</v>
      </c>
      <c r="D50" s="63"/>
    </row>
    <row r="51" spans="2:4" x14ac:dyDescent="0.25">
      <c r="B51" s="10"/>
      <c r="C51" s="61">
        <v>0.55000000000000004</v>
      </c>
      <c r="D51" s="63"/>
    </row>
    <row r="52" spans="2:4" x14ac:dyDescent="0.25">
      <c r="B52" s="10"/>
      <c r="C52" s="61">
        <v>0.6</v>
      </c>
      <c r="D52" s="63"/>
    </row>
    <row r="53" spans="2:4" x14ac:dyDescent="0.25">
      <c r="B53" s="10"/>
      <c r="C53" s="61">
        <v>0.65</v>
      </c>
      <c r="D53" s="63"/>
    </row>
    <row r="54" spans="2:4" x14ac:dyDescent="0.25">
      <c r="B54" s="10"/>
      <c r="C54" s="61">
        <v>0.7</v>
      </c>
      <c r="D54" s="63"/>
    </row>
    <row r="55" spans="2:4" x14ac:dyDescent="0.25">
      <c r="B55" s="10"/>
      <c r="C55" s="61">
        <v>0.75</v>
      </c>
      <c r="D55" s="63"/>
    </row>
    <row r="56" spans="2:4" x14ac:dyDescent="0.25">
      <c r="B56" s="10"/>
      <c r="C56" s="61">
        <v>0.8</v>
      </c>
      <c r="D56" s="63"/>
    </row>
    <row r="57" spans="2:4" x14ac:dyDescent="0.25">
      <c r="B57" s="10"/>
      <c r="C57" s="61">
        <v>0.85</v>
      </c>
      <c r="D57" s="63"/>
    </row>
    <row r="58" spans="2:4" x14ac:dyDescent="0.25">
      <c r="B58" s="12"/>
      <c r="C58" s="64">
        <v>0.9</v>
      </c>
      <c r="D58" s="65"/>
    </row>
  </sheetData>
  <mergeCells count="34">
    <mergeCell ref="G6:H6"/>
    <mergeCell ref="G8:H8"/>
    <mergeCell ref="G10:H10"/>
    <mergeCell ref="G12:H12"/>
    <mergeCell ref="P17:P20"/>
    <mergeCell ref="O30:P30"/>
    <mergeCell ref="O31:P31"/>
    <mergeCell ref="L22:P22"/>
    <mergeCell ref="L26:L31"/>
    <mergeCell ref="L24:L25"/>
    <mergeCell ref="O24:P24"/>
    <mergeCell ref="O25:P25"/>
    <mergeCell ref="O26:P26"/>
    <mergeCell ref="O27:P27"/>
    <mergeCell ref="O28:P28"/>
    <mergeCell ref="O29:P29"/>
    <mergeCell ref="O17:O20"/>
    <mergeCell ref="N17:N20"/>
    <mergeCell ref="L17:L20"/>
    <mergeCell ref="M17:M20"/>
    <mergeCell ref="G14:H14"/>
    <mergeCell ref="J2:J22"/>
    <mergeCell ref="B37:D37"/>
    <mergeCell ref="G22:H22"/>
    <mergeCell ref="G16:H16"/>
    <mergeCell ref="G18:H18"/>
    <mergeCell ref="B24:D24"/>
    <mergeCell ref="F24:H24"/>
    <mergeCell ref="B2:D22"/>
    <mergeCell ref="F2:H2"/>
    <mergeCell ref="J24:J31"/>
    <mergeCell ref="F25:H31"/>
    <mergeCell ref="G20:H20"/>
    <mergeCell ref="G4:H4"/>
  </mergeCells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3D23BA-875A-41E5-B597-5B2C8A5A8364}">
          <x14:formula1>
            <xm:f>Treinamento!$A$2:$A$5</xm:f>
          </x14:formula1>
          <xm:sqref>T3:T30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9C691-1EF9-4764-A080-BE553620E14D}">
  <dimension ref="B1:P31"/>
  <sheetViews>
    <sheetView workbookViewId="0">
      <selection activeCell="D7" sqref="D7:L7"/>
    </sheetView>
  </sheetViews>
  <sheetFormatPr defaultRowHeight="15" x14ac:dyDescent="0.25"/>
  <cols>
    <col min="1" max="1" width="1.7109375" customWidth="1"/>
    <col min="2" max="2" width="3.7109375" customWidth="1"/>
    <col min="3" max="3" width="1.7109375" customWidth="1"/>
    <col min="4" max="4" width="11.140625" bestFit="1" customWidth="1"/>
    <col min="5" max="11" width="10.7109375" customWidth="1"/>
    <col min="12" max="12" width="11.7109375" bestFit="1" customWidth="1"/>
    <col min="13" max="13" width="1.7109375" customWidth="1"/>
    <col min="14" max="14" width="11.42578125" bestFit="1" customWidth="1"/>
    <col min="15" max="15" width="6.42578125" bestFit="1" customWidth="1"/>
    <col min="16" max="16" width="7.7109375" bestFit="1" customWidth="1"/>
  </cols>
  <sheetData>
    <row r="1" spans="2:16" ht="0.95" customHeight="1" thickBot="1" x14ac:dyDescent="0.3"/>
    <row r="2" spans="2:16" x14ac:dyDescent="0.25">
      <c r="B2" s="79" t="s">
        <v>89</v>
      </c>
      <c r="D2" s="26" t="s">
        <v>10</v>
      </c>
      <c r="E2" s="26" t="s">
        <v>51</v>
      </c>
      <c r="F2" s="26" t="s">
        <v>12</v>
      </c>
      <c r="G2" s="26" t="s">
        <v>90</v>
      </c>
      <c r="H2" s="26" t="s">
        <v>91</v>
      </c>
      <c r="I2" s="26" t="s">
        <v>11</v>
      </c>
      <c r="J2" s="26" t="s">
        <v>92</v>
      </c>
      <c r="K2" s="26" t="s">
        <v>93</v>
      </c>
      <c r="L2" s="26" t="s">
        <v>94</v>
      </c>
    </row>
    <row r="3" spans="2:16" x14ac:dyDescent="0.25">
      <c r="B3" s="80"/>
      <c r="D3" s="26"/>
      <c r="E3" s="26"/>
      <c r="F3" s="26"/>
      <c r="G3" s="26"/>
      <c r="H3" s="56"/>
      <c r="I3" s="26"/>
      <c r="J3" s="56"/>
      <c r="K3" s="26"/>
      <c r="L3" s="26"/>
    </row>
    <row r="4" spans="2:16" x14ac:dyDescent="0.25">
      <c r="B4" s="80"/>
      <c r="D4" s="26"/>
      <c r="E4" s="26"/>
      <c r="F4" s="26"/>
      <c r="G4" s="26"/>
      <c r="H4" s="26"/>
      <c r="I4" s="26"/>
      <c r="J4" s="26"/>
      <c r="K4" s="26"/>
      <c r="L4" s="26"/>
    </row>
    <row r="5" spans="2:16" ht="15.75" thickBot="1" x14ac:dyDescent="0.3">
      <c r="B5" s="80"/>
    </row>
    <row r="6" spans="2:16" ht="16.5" thickBot="1" x14ac:dyDescent="0.3">
      <c r="B6" s="80"/>
      <c r="D6" s="125" t="s">
        <v>131</v>
      </c>
      <c r="E6" s="126"/>
      <c r="F6" s="126"/>
      <c r="G6" s="126"/>
      <c r="H6" s="126"/>
      <c r="I6" s="126"/>
      <c r="J6" s="126"/>
      <c r="K6" s="126"/>
      <c r="L6" s="127"/>
    </row>
    <row r="7" spans="2:16" ht="50.1" customHeight="1" thickBot="1" x14ac:dyDescent="0.3">
      <c r="B7" s="80"/>
      <c r="D7" s="128"/>
      <c r="E7" s="129"/>
      <c r="F7" s="129"/>
      <c r="G7" s="129"/>
      <c r="H7" s="129"/>
      <c r="I7" s="129"/>
      <c r="J7" s="129"/>
      <c r="K7" s="129"/>
      <c r="L7" s="130"/>
    </row>
    <row r="8" spans="2:16" ht="50.1" customHeight="1" thickBot="1" x14ac:dyDescent="0.3">
      <c r="B8" s="80"/>
      <c r="D8" s="128"/>
      <c r="E8" s="129"/>
      <c r="F8" s="129"/>
      <c r="G8" s="129"/>
      <c r="H8" s="129"/>
      <c r="I8" s="129"/>
      <c r="J8" s="129"/>
      <c r="K8" s="129"/>
      <c r="L8" s="130"/>
    </row>
    <row r="9" spans="2:16" ht="15.75" thickBot="1" x14ac:dyDescent="0.3">
      <c r="B9" s="80"/>
    </row>
    <row r="10" spans="2:16" ht="16.5" thickBot="1" x14ac:dyDescent="0.3">
      <c r="B10" s="80"/>
      <c r="D10" s="125" t="s">
        <v>96</v>
      </c>
      <c r="E10" s="127"/>
      <c r="F10" s="125" t="s">
        <v>97</v>
      </c>
      <c r="G10" s="127"/>
      <c r="I10" s="43" t="s">
        <v>98</v>
      </c>
      <c r="J10" s="44" t="s">
        <v>99</v>
      </c>
      <c r="K10" s="44" t="s">
        <v>51</v>
      </c>
      <c r="L10" s="45" t="s">
        <v>93</v>
      </c>
    </row>
    <row r="11" spans="2:16" x14ac:dyDescent="0.25">
      <c r="B11" s="80"/>
      <c r="D11" s="131">
        <f>7+IF(Básico!P3&gt;0,Básico!P3*2,0)</f>
        <v>7</v>
      </c>
      <c r="E11" s="132"/>
      <c r="F11" s="131">
        <f>D11-SUM(Armamento[Espaço])-SUM(Defesa[Espaço])-SUM(Acessórios[Espaço])</f>
        <v>7</v>
      </c>
      <c r="G11" s="132"/>
      <c r="I11" s="46"/>
      <c r="J11" s="47" t="s">
        <v>144</v>
      </c>
      <c r="K11" s="47" t="s">
        <v>144</v>
      </c>
      <c r="L11" s="48" t="s">
        <v>144</v>
      </c>
    </row>
    <row r="12" spans="2:16" ht="15.75" thickBot="1" x14ac:dyDescent="0.3">
      <c r="B12" s="81"/>
      <c r="D12" s="133"/>
      <c r="E12" s="134"/>
      <c r="F12" s="133"/>
      <c r="G12" s="134"/>
      <c r="I12" s="49"/>
      <c r="J12" s="50" t="s">
        <v>144</v>
      </c>
      <c r="K12" s="50" t="s">
        <v>144</v>
      </c>
      <c r="L12" s="51" t="s">
        <v>144</v>
      </c>
    </row>
    <row r="13" spans="2:16" ht="15.75" thickBot="1" x14ac:dyDescent="0.3"/>
    <row r="14" spans="2:16" ht="20.25" thickBot="1" x14ac:dyDescent="0.3">
      <c r="B14" s="108" t="s">
        <v>100</v>
      </c>
      <c r="D14" s="52" t="s">
        <v>101</v>
      </c>
      <c r="E14" s="53" t="s">
        <v>102</v>
      </c>
      <c r="F14" s="53" t="s">
        <v>14</v>
      </c>
      <c r="G14" s="54" t="s">
        <v>103</v>
      </c>
      <c r="I14" s="135" t="s">
        <v>143</v>
      </c>
      <c r="J14" s="136"/>
      <c r="K14" s="136"/>
      <c r="L14" s="137"/>
      <c r="N14" s="55"/>
      <c r="O14" s="55"/>
      <c r="P14" s="55"/>
    </row>
    <row r="15" spans="2:16" ht="15" customHeight="1" thickTop="1" x14ac:dyDescent="0.25">
      <c r="B15" s="109"/>
      <c r="D15" s="143" t="str">
        <f>IFERROR(VLOOKUP(Básico!G10,Rank[],3,TRUE),"")</f>
        <v/>
      </c>
      <c r="E15" s="143" t="str">
        <f>IF(D15&lt;&gt;"",SUM(Armamento[Custo])+SUM(Acessórios[Custo])+SUM(Defesa[Custo])+SUM(K16:L31),"")</f>
        <v/>
      </c>
      <c r="F15" s="143"/>
      <c r="G15" s="143" t="str">
        <f>IF(D15&lt;&gt;"",D15-E15-F15,"")</f>
        <v/>
      </c>
      <c r="I15" s="138" t="s">
        <v>10</v>
      </c>
      <c r="J15" s="139"/>
      <c r="K15" s="139" t="s">
        <v>142</v>
      </c>
      <c r="L15" s="140"/>
      <c r="N15" s="55"/>
      <c r="O15" s="55"/>
      <c r="P15" s="55"/>
    </row>
    <row r="16" spans="2:16" ht="15" customHeight="1" x14ac:dyDescent="0.25">
      <c r="B16" s="109"/>
      <c r="D16" s="144"/>
      <c r="E16" s="144"/>
      <c r="F16" s="144"/>
      <c r="G16" s="144"/>
      <c r="I16" s="141"/>
      <c r="J16" s="142"/>
      <c r="K16" s="142"/>
      <c r="L16" s="146"/>
      <c r="N16" s="55"/>
      <c r="O16" s="55"/>
      <c r="P16" s="55"/>
    </row>
    <row r="17" spans="2:16" ht="15" customHeight="1" x14ac:dyDescent="0.25">
      <c r="B17" s="109"/>
      <c r="D17" s="144"/>
      <c r="E17" s="144"/>
      <c r="F17" s="144"/>
      <c r="G17" s="144"/>
      <c r="I17" s="141"/>
      <c r="J17" s="142"/>
      <c r="K17" s="142"/>
      <c r="L17" s="146"/>
      <c r="N17" s="55"/>
      <c r="O17" s="55"/>
      <c r="P17" s="55"/>
    </row>
    <row r="18" spans="2:16" ht="15" customHeight="1" x14ac:dyDescent="0.25">
      <c r="B18" s="109"/>
      <c r="D18" s="144"/>
      <c r="E18" s="144"/>
      <c r="F18" s="144"/>
      <c r="G18" s="144"/>
      <c r="H18" s="57"/>
      <c r="I18" s="141"/>
      <c r="J18" s="142"/>
      <c r="K18" s="142"/>
      <c r="L18" s="146"/>
      <c r="N18" s="55"/>
      <c r="O18" s="55"/>
      <c r="P18" s="55"/>
    </row>
    <row r="19" spans="2:16" ht="15.75" customHeight="1" thickBot="1" x14ac:dyDescent="0.3">
      <c r="B19" s="110"/>
      <c r="D19" s="145"/>
      <c r="E19" s="145"/>
      <c r="F19" s="145"/>
      <c r="G19" s="145"/>
      <c r="I19" s="141"/>
      <c r="J19" s="142"/>
      <c r="K19" s="142"/>
      <c r="L19" s="146"/>
      <c r="N19" s="55"/>
      <c r="O19" s="55"/>
      <c r="P19" s="55"/>
    </row>
    <row r="20" spans="2:16" ht="15.75" customHeight="1" thickBot="1" x14ac:dyDescent="0.3">
      <c r="I20" s="141"/>
      <c r="J20" s="142"/>
      <c r="K20" s="142"/>
      <c r="L20" s="146"/>
    </row>
    <row r="21" spans="2:16" ht="16.5" customHeight="1" thickBot="1" x14ac:dyDescent="0.3">
      <c r="B21" s="108" t="s">
        <v>14</v>
      </c>
      <c r="D21" s="40" t="s">
        <v>95</v>
      </c>
      <c r="E21" s="41" t="s">
        <v>51</v>
      </c>
      <c r="F21" s="42" t="s">
        <v>93</v>
      </c>
      <c r="I21" s="141"/>
      <c r="J21" s="142"/>
      <c r="K21" s="142"/>
      <c r="L21" s="146"/>
    </row>
    <row r="22" spans="2:16" ht="15.75" customHeight="1" thickTop="1" x14ac:dyDescent="0.25">
      <c r="B22" s="109"/>
      <c r="D22" s="26"/>
      <c r="E22" s="26"/>
      <c r="F22" s="26"/>
      <c r="I22" s="141"/>
      <c r="J22" s="142"/>
      <c r="K22" s="142"/>
      <c r="L22" s="146"/>
    </row>
    <row r="23" spans="2:16" ht="15" customHeight="1" x14ac:dyDescent="0.25">
      <c r="B23" s="109"/>
      <c r="D23" s="26"/>
      <c r="E23" s="56"/>
      <c r="F23" s="26"/>
      <c r="I23" s="141"/>
      <c r="J23" s="142"/>
      <c r="K23" s="142"/>
      <c r="L23" s="146"/>
    </row>
    <row r="24" spans="2:16" ht="15" customHeight="1" x14ac:dyDescent="0.25">
      <c r="B24" s="109"/>
      <c r="D24" s="26"/>
      <c r="E24" s="26"/>
      <c r="F24" s="26"/>
      <c r="I24" s="141"/>
      <c r="J24" s="142"/>
      <c r="K24" s="142"/>
      <c r="L24" s="146"/>
    </row>
    <row r="25" spans="2:16" ht="15" customHeight="1" x14ac:dyDescent="0.25">
      <c r="B25" s="109"/>
      <c r="D25" s="26"/>
      <c r="E25" s="26"/>
      <c r="F25" s="26"/>
      <c r="I25" s="141"/>
      <c r="J25" s="142"/>
      <c r="K25" s="142"/>
      <c r="L25" s="146"/>
    </row>
    <row r="26" spans="2:16" ht="15.75" customHeight="1" x14ac:dyDescent="0.25">
      <c r="B26" s="109"/>
      <c r="D26" s="26"/>
      <c r="E26" s="26"/>
      <c r="F26" s="26"/>
      <c r="I26" s="141"/>
      <c r="J26" s="142"/>
      <c r="K26" s="142"/>
      <c r="L26" s="146"/>
    </row>
    <row r="27" spans="2:16" ht="15" customHeight="1" x14ac:dyDescent="0.25">
      <c r="B27" s="109"/>
      <c r="D27" s="26"/>
      <c r="E27" s="26"/>
      <c r="F27" s="26"/>
      <c r="I27" s="141"/>
      <c r="J27" s="142"/>
      <c r="K27" s="142"/>
      <c r="L27" s="146"/>
    </row>
    <row r="28" spans="2:16" ht="15" customHeight="1" x14ac:dyDescent="0.25">
      <c r="B28" s="109"/>
      <c r="D28" s="26"/>
      <c r="E28" s="26"/>
      <c r="F28" s="26"/>
      <c r="I28" s="141"/>
      <c r="J28" s="142"/>
      <c r="K28" s="142"/>
      <c r="L28" s="146"/>
    </row>
    <row r="29" spans="2:16" ht="15" customHeight="1" x14ac:dyDescent="0.25">
      <c r="B29" s="109"/>
      <c r="D29" s="26"/>
      <c r="E29" s="26"/>
      <c r="F29" s="26"/>
      <c r="I29" s="141"/>
      <c r="J29" s="142"/>
      <c r="K29" s="142"/>
      <c r="L29" s="146"/>
    </row>
    <row r="30" spans="2:16" ht="15" customHeight="1" x14ac:dyDescent="0.25">
      <c r="B30" s="109"/>
      <c r="D30" s="26"/>
      <c r="E30" s="26"/>
      <c r="F30" s="26"/>
      <c r="I30" s="141"/>
      <c r="J30" s="142"/>
      <c r="K30" s="142"/>
      <c r="L30" s="146"/>
    </row>
    <row r="31" spans="2:16" ht="15.75" customHeight="1" thickBot="1" x14ac:dyDescent="0.3">
      <c r="B31" s="110"/>
      <c r="D31" s="26"/>
      <c r="E31" s="26"/>
      <c r="F31" s="26"/>
      <c r="I31" s="147"/>
      <c r="J31" s="148"/>
      <c r="K31" s="148"/>
      <c r="L31" s="149"/>
    </row>
  </sheetData>
  <mergeCells count="49">
    <mergeCell ref="I31:J31"/>
    <mergeCell ref="K31:L31"/>
    <mergeCell ref="I27:J27"/>
    <mergeCell ref="K27:L27"/>
    <mergeCell ref="I28:J28"/>
    <mergeCell ref="K28:L28"/>
    <mergeCell ref="I29:J29"/>
    <mergeCell ref="K29:L29"/>
    <mergeCell ref="I25:J25"/>
    <mergeCell ref="K25:L25"/>
    <mergeCell ref="I26:J26"/>
    <mergeCell ref="K26:L26"/>
    <mergeCell ref="I30:J30"/>
    <mergeCell ref="K30:L30"/>
    <mergeCell ref="I22:J22"/>
    <mergeCell ref="K22:L22"/>
    <mergeCell ref="I23:J23"/>
    <mergeCell ref="K23:L23"/>
    <mergeCell ref="I24:J24"/>
    <mergeCell ref="K24:L24"/>
    <mergeCell ref="K19:L19"/>
    <mergeCell ref="I20:J20"/>
    <mergeCell ref="K20:L20"/>
    <mergeCell ref="I21:J21"/>
    <mergeCell ref="K21:L21"/>
    <mergeCell ref="B21:B31"/>
    <mergeCell ref="I14:L14"/>
    <mergeCell ref="I15:J15"/>
    <mergeCell ref="K15:L15"/>
    <mergeCell ref="I16:J16"/>
    <mergeCell ref="B14:B19"/>
    <mergeCell ref="D15:D19"/>
    <mergeCell ref="E15:E19"/>
    <mergeCell ref="F15:F19"/>
    <mergeCell ref="G15:G19"/>
    <mergeCell ref="K16:L16"/>
    <mergeCell ref="I17:J17"/>
    <mergeCell ref="K17:L17"/>
    <mergeCell ref="I18:J18"/>
    <mergeCell ref="K18:L18"/>
    <mergeCell ref="I19:J19"/>
    <mergeCell ref="B2:B12"/>
    <mergeCell ref="D6:L6"/>
    <mergeCell ref="D7:L7"/>
    <mergeCell ref="D8:L8"/>
    <mergeCell ref="D10:E10"/>
    <mergeCell ref="F10:G10"/>
    <mergeCell ref="D11:E12"/>
    <mergeCell ref="F11:G12"/>
  </mergeCells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74E58-DEAC-40E7-862B-B789E20723ED}">
  <dimension ref="A1:C8"/>
  <sheetViews>
    <sheetView workbookViewId="0">
      <selection activeCell="C4" sqref="C4"/>
    </sheetView>
  </sheetViews>
  <sheetFormatPr defaultRowHeight="15" x14ac:dyDescent="0.25"/>
  <cols>
    <col min="1" max="1" width="10" bestFit="1" customWidth="1"/>
    <col min="2" max="2" width="14.5703125" bestFit="1" customWidth="1"/>
    <col min="3" max="3" width="12.42578125" bestFit="1" customWidth="1"/>
  </cols>
  <sheetData>
    <row r="1" spans="1:3" x14ac:dyDescent="0.25">
      <c r="A1" s="26" t="s">
        <v>132</v>
      </c>
      <c r="B1" s="26" t="s">
        <v>133</v>
      </c>
      <c r="C1" s="26" t="s">
        <v>100</v>
      </c>
    </row>
    <row r="2" spans="1:3" x14ac:dyDescent="0.25">
      <c r="A2" s="26" t="s">
        <v>138</v>
      </c>
      <c r="B2" s="26">
        <v>200</v>
      </c>
      <c r="C2" s="26">
        <v>120</v>
      </c>
    </row>
    <row r="3" spans="1:3" x14ac:dyDescent="0.25">
      <c r="A3" s="26" t="s">
        <v>137</v>
      </c>
      <c r="B3" s="26">
        <v>100</v>
      </c>
      <c r="C3" s="26">
        <v>80</v>
      </c>
    </row>
    <row r="4" spans="1:3" x14ac:dyDescent="0.25">
      <c r="A4" s="26" t="s">
        <v>136</v>
      </c>
      <c r="B4" s="26">
        <v>50</v>
      </c>
      <c r="C4" s="26">
        <v>60</v>
      </c>
    </row>
    <row r="5" spans="1:3" x14ac:dyDescent="0.25">
      <c r="A5" s="26" t="s">
        <v>135</v>
      </c>
      <c r="B5" s="26">
        <v>20</v>
      </c>
      <c r="C5" s="26">
        <v>40</v>
      </c>
    </row>
    <row r="6" spans="1:3" x14ac:dyDescent="0.25">
      <c r="A6" s="26" t="s">
        <v>134</v>
      </c>
      <c r="B6" s="26">
        <v>0</v>
      </c>
      <c r="C6" s="26">
        <v>20</v>
      </c>
    </row>
    <row r="7" spans="1:3" x14ac:dyDescent="0.25">
      <c r="A7" s="26" t="s">
        <v>139</v>
      </c>
      <c r="B7" s="26">
        <v>500</v>
      </c>
      <c r="C7" s="26">
        <v>200</v>
      </c>
    </row>
    <row r="8" spans="1:3" x14ac:dyDescent="0.25">
      <c r="A8" s="26" t="s">
        <v>140</v>
      </c>
      <c r="B8" s="26">
        <v>1000</v>
      </c>
      <c r="C8" s="26" t="s">
        <v>141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2B5F-CCAA-4F35-ABBE-C6E25CFCBB47}">
  <sheetPr>
    <tabColor theme="9" tint="0.59999389629810485"/>
  </sheetPr>
  <dimension ref="A1:B15"/>
  <sheetViews>
    <sheetView topLeftCell="A2" workbookViewId="0">
      <selection activeCell="F3" sqref="F3"/>
    </sheetView>
  </sheetViews>
  <sheetFormatPr defaultRowHeight="15" x14ac:dyDescent="0.25"/>
  <cols>
    <col min="1" max="2" width="20.7109375" customWidth="1"/>
  </cols>
  <sheetData>
    <row r="1" spans="1:2" x14ac:dyDescent="0.25">
      <c r="A1" s="26" t="s">
        <v>94</v>
      </c>
      <c r="B1" s="26" t="s">
        <v>9</v>
      </c>
    </row>
    <row r="2" spans="1:2" ht="230.1" customHeight="1" x14ac:dyDescent="0.25">
      <c r="A2" s="26" t="s">
        <v>104</v>
      </c>
      <c r="B2" s="36" t="s">
        <v>105</v>
      </c>
    </row>
    <row r="3" spans="1:2" ht="230.1" customHeight="1" x14ac:dyDescent="0.25">
      <c r="A3" s="26" t="s">
        <v>106</v>
      </c>
      <c r="B3" s="36" t="s">
        <v>107</v>
      </c>
    </row>
    <row r="4" spans="1:2" ht="230.1" customHeight="1" x14ac:dyDescent="0.25">
      <c r="A4" s="26" t="s">
        <v>108</v>
      </c>
      <c r="B4" s="36" t="s">
        <v>109</v>
      </c>
    </row>
    <row r="5" spans="1:2" ht="230.1" customHeight="1" x14ac:dyDescent="0.25">
      <c r="A5" s="26" t="s">
        <v>110</v>
      </c>
      <c r="B5" s="36" t="s">
        <v>111</v>
      </c>
    </row>
    <row r="6" spans="1:2" ht="230.1" customHeight="1" x14ac:dyDescent="0.25">
      <c r="A6" s="26" t="s">
        <v>112</v>
      </c>
      <c r="B6" s="36" t="s">
        <v>113</v>
      </c>
    </row>
    <row r="7" spans="1:2" ht="230.1" customHeight="1" x14ac:dyDescent="0.25">
      <c r="A7" s="26" t="s">
        <v>114</v>
      </c>
      <c r="B7" s="36" t="s">
        <v>115</v>
      </c>
    </row>
    <row r="8" spans="1:2" ht="230.1" customHeight="1" x14ac:dyDescent="0.25">
      <c r="A8" s="26" t="s">
        <v>116</v>
      </c>
      <c r="B8" s="36" t="s">
        <v>117</v>
      </c>
    </row>
    <row r="9" spans="1:2" ht="230.1" customHeight="1" x14ac:dyDescent="0.25">
      <c r="A9" s="26" t="s">
        <v>118</v>
      </c>
      <c r="B9" s="36" t="s">
        <v>119</v>
      </c>
    </row>
    <row r="10" spans="1:2" ht="230.1" customHeight="1" x14ac:dyDescent="0.25">
      <c r="A10" s="26" t="s">
        <v>108</v>
      </c>
      <c r="B10" s="36" t="s">
        <v>120</v>
      </c>
    </row>
    <row r="11" spans="1:2" ht="230.1" customHeight="1" x14ac:dyDescent="0.25">
      <c r="A11" s="26" t="s">
        <v>121</v>
      </c>
      <c r="B11" s="36" t="s">
        <v>122</v>
      </c>
    </row>
    <row r="12" spans="1:2" ht="230.1" customHeight="1" x14ac:dyDescent="0.25">
      <c r="A12" s="26" t="s">
        <v>123</v>
      </c>
      <c r="B12" s="36" t="s">
        <v>124</v>
      </c>
    </row>
    <row r="13" spans="1:2" ht="230.1" customHeight="1" x14ac:dyDescent="0.25">
      <c r="A13" s="26" t="s">
        <v>125</v>
      </c>
      <c r="B13" s="36" t="s">
        <v>126</v>
      </c>
    </row>
    <row r="14" spans="1:2" ht="230.1" customHeight="1" x14ac:dyDescent="0.25">
      <c r="A14" s="26" t="s">
        <v>127</v>
      </c>
      <c r="B14" s="36" t="s">
        <v>128</v>
      </c>
    </row>
    <row r="15" spans="1:2" ht="230.1" customHeight="1" x14ac:dyDescent="0.25">
      <c r="A15" s="26" t="s">
        <v>129</v>
      </c>
      <c r="B15" s="36" t="s">
        <v>130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CFF7-1B4F-4AB7-95D7-9067EE83BDCC}">
  <dimension ref="A1:B22"/>
  <sheetViews>
    <sheetView workbookViewId="0">
      <selection activeCell="A3" sqref="A3"/>
    </sheetView>
  </sheetViews>
  <sheetFormatPr defaultRowHeight="15" x14ac:dyDescent="0.25"/>
  <cols>
    <col min="1" max="1" width="10" bestFit="1" customWidth="1"/>
  </cols>
  <sheetData>
    <row r="1" spans="1:1" x14ac:dyDescent="0.25">
      <c r="A1" s="26" t="s">
        <v>11</v>
      </c>
    </row>
    <row r="2" spans="1:1" x14ac:dyDescent="0.25">
      <c r="A2" s="26" t="s">
        <v>57</v>
      </c>
    </row>
    <row r="3" spans="1:1" x14ac:dyDescent="0.25">
      <c r="A3" s="26" t="s">
        <v>85</v>
      </c>
    </row>
    <row r="4" spans="1:1" x14ac:dyDescent="0.25">
      <c r="A4" s="26" t="s">
        <v>87</v>
      </c>
    </row>
    <row r="5" spans="1:1" x14ac:dyDescent="0.25">
      <c r="A5" s="26" t="s">
        <v>88</v>
      </c>
    </row>
    <row r="22" spans="2:2" x14ac:dyDescent="0.25">
      <c r="B22" s="3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2ED28-5B50-4C09-9044-29010E67E478}">
  <dimension ref="A1:G6"/>
  <sheetViews>
    <sheetView workbookViewId="0">
      <selection activeCell="G2" sqref="G2"/>
    </sheetView>
  </sheetViews>
  <sheetFormatPr defaultRowHeight="15" x14ac:dyDescent="0.25"/>
  <cols>
    <col min="1" max="1" width="13.28515625" bestFit="1" customWidth="1"/>
    <col min="2" max="4" width="13.7109375" bestFit="1" customWidth="1"/>
    <col min="5" max="5" width="18" bestFit="1" customWidth="1"/>
    <col min="6" max="7" width="19" bestFit="1" customWidth="1"/>
  </cols>
  <sheetData>
    <row r="1" spans="1:7" x14ac:dyDescent="0.25">
      <c r="A1" s="26" t="s">
        <v>26</v>
      </c>
      <c r="B1" s="26" t="s">
        <v>32</v>
      </c>
      <c r="C1" s="26" t="s">
        <v>33</v>
      </c>
      <c r="D1" s="26" t="s">
        <v>35</v>
      </c>
      <c r="E1" s="26" t="s">
        <v>34</v>
      </c>
      <c r="F1" s="26" t="s">
        <v>36</v>
      </c>
      <c r="G1" s="26" t="s">
        <v>37</v>
      </c>
    </row>
    <row r="2" spans="1:7" x14ac:dyDescent="0.25">
      <c r="A2" t="s">
        <v>31</v>
      </c>
      <c r="B2">
        <v>10</v>
      </c>
      <c r="C2">
        <v>2</v>
      </c>
      <c r="D2">
        <v>10</v>
      </c>
      <c r="E2">
        <v>2</v>
      </c>
      <c r="F2">
        <v>2</v>
      </c>
      <c r="G2">
        <v>2</v>
      </c>
    </row>
    <row r="3" spans="1:7" x14ac:dyDescent="0.25">
      <c r="A3" t="s">
        <v>27</v>
      </c>
      <c r="B3">
        <v>20</v>
      </c>
      <c r="C3">
        <v>3</v>
      </c>
      <c r="D3">
        <v>12</v>
      </c>
      <c r="E3">
        <v>5</v>
      </c>
      <c r="F3">
        <v>3</v>
      </c>
      <c r="G3">
        <v>4</v>
      </c>
    </row>
    <row r="4" spans="1:7" x14ac:dyDescent="0.25">
      <c r="A4" t="s">
        <v>28</v>
      </c>
      <c r="B4">
        <v>16</v>
      </c>
      <c r="C4">
        <v>4</v>
      </c>
      <c r="D4">
        <v>16</v>
      </c>
      <c r="E4">
        <v>4</v>
      </c>
      <c r="F4">
        <v>4</v>
      </c>
      <c r="G4">
        <v>4</v>
      </c>
    </row>
    <row r="5" spans="1:7" x14ac:dyDescent="0.25">
      <c r="A5" t="s">
        <v>29</v>
      </c>
      <c r="B5">
        <v>12</v>
      </c>
      <c r="C5">
        <v>5</v>
      </c>
      <c r="D5">
        <v>20</v>
      </c>
      <c r="E5">
        <v>3</v>
      </c>
      <c r="F5">
        <v>5</v>
      </c>
      <c r="G5">
        <v>4</v>
      </c>
    </row>
    <row r="6" spans="1:7" x14ac:dyDescent="0.25">
      <c r="A6" t="s">
        <v>30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Básico</vt:lpstr>
      <vt:lpstr>Equipamento</vt:lpstr>
      <vt:lpstr>Rank</vt:lpstr>
      <vt:lpstr>Tipos das Armas</vt:lpstr>
      <vt:lpstr>Treinamento</vt:lpstr>
      <vt:lpstr>Classe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Gabriel de Paula</dc:creator>
  <cp:lastModifiedBy>Mateus Gabriel de Paula</cp:lastModifiedBy>
  <dcterms:created xsi:type="dcterms:W3CDTF">2024-03-11T20:21:12Z</dcterms:created>
  <dcterms:modified xsi:type="dcterms:W3CDTF">2024-08-18T03:42:53Z</dcterms:modified>
</cp:coreProperties>
</file>