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RPG\STARS\"/>
    </mc:Choice>
  </mc:AlternateContent>
  <xr:revisionPtr revIDLastSave="0" documentId="13_ncr:1_{9012AB79-C4D4-4D46-97F4-5C6D94A09C2B}" xr6:coauthVersionLast="47" xr6:coauthVersionMax="47" xr10:uidLastSave="{00000000-0000-0000-0000-000000000000}"/>
  <bookViews>
    <workbookView xWindow="-120" yWindow="-120" windowWidth="19470" windowHeight="11760" xr2:uid="{4073238E-9271-45EA-8CBF-C0C9658822BB}"/>
  </bookViews>
  <sheets>
    <sheet name="Básico" sheetId="1" r:id="rId1"/>
    <sheet name="Inventário" sheetId="5" r:id="rId2"/>
    <sheet name="Poderes" sheetId="10" r:id="rId3"/>
    <sheet name="Rank" sheetId="9" state="hidden" r:id="rId4"/>
    <sheet name="Armas" sheetId="7" state="hidden" r:id="rId5"/>
    <sheet name="Armadura" sheetId="8" state="hidden" r:id="rId6"/>
    <sheet name="Classes" sheetId="2" state="hidden" r:id="rId7"/>
    <sheet name="Conversores" sheetId="11" state="hidden" r:id="rId8"/>
    <sheet name="Característica" sheetId="4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B6" i="11"/>
  <c r="A6" i="11" l="1"/>
  <c r="A6" i="2"/>
  <c r="O8" i="1"/>
  <c r="D15" i="5"/>
  <c r="L12" i="5"/>
  <c r="L11" i="5"/>
  <c r="K12" i="5"/>
  <c r="K11" i="5"/>
  <c r="J12" i="5"/>
  <c r="J11" i="5"/>
  <c r="U10" i="1" l="1"/>
  <c r="D2" i="11"/>
  <c r="C2" i="11"/>
  <c r="B2" i="11"/>
  <c r="E4" i="5"/>
  <c r="F4" i="5"/>
  <c r="G4" i="5"/>
  <c r="H4" i="5"/>
  <c r="I4" i="5"/>
  <c r="J4" i="5"/>
  <c r="K4" i="5"/>
  <c r="L4" i="5"/>
  <c r="D8" i="5" s="1"/>
  <c r="L3" i="5"/>
  <c r="D7" i="5" s="1"/>
  <c r="K3" i="5"/>
  <c r="J3" i="5"/>
  <c r="I3" i="5"/>
  <c r="H3" i="5"/>
  <c r="G3" i="5"/>
  <c r="F3" i="5"/>
  <c r="E3" i="5"/>
  <c r="E2" i="11" l="1"/>
  <c r="E15" i="5"/>
  <c r="G15" i="5" s="1"/>
  <c r="O3" i="1"/>
  <c r="D11" i="5" s="1"/>
  <c r="O4" i="1"/>
  <c r="O5" i="1"/>
  <c r="L17" i="1" s="1"/>
  <c r="O6" i="1"/>
  <c r="O7" i="1"/>
  <c r="O9" i="1"/>
  <c r="D4" i="11" l="1"/>
  <c r="B4" i="11"/>
  <c r="C4" i="11"/>
  <c r="C3" i="11"/>
  <c r="D3" i="11"/>
  <c r="B3" i="11"/>
  <c r="U7" i="1"/>
  <c r="U19" i="1"/>
  <c r="U12" i="1"/>
  <c r="U25" i="1"/>
  <c r="U18" i="1"/>
  <c r="U16" i="1"/>
  <c r="U27" i="1"/>
  <c r="U28" i="1"/>
  <c r="U3" i="1"/>
  <c r="U15" i="1"/>
  <c r="U21" i="1"/>
  <c r="U22" i="1"/>
  <c r="U11" i="1"/>
  <c r="U23" i="1"/>
  <c r="U24" i="1"/>
  <c r="U26" i="1"/>
  <c r="U4" i="1"/>
  <c r="U14" i="1"/>
  <c r="U20" i="1"/>
  <c r="U29" i="1"/>
  <c r="U17" i="1"/>
  <c r="U5" i="1"/>
  <c r="U8" i="1"/>
  <c r="U13" i="1"/>
  <c r="U9" i="1"/>
  <c r="U6" i="1"/>
  <c r="F11" i="5"/>
  <c r="N17" i="1"/>
  <c r="E4" i="11" l="1"/>
  <c r="E3" i="11"/>
  <c r="O12" i="1" l="1"/>
  <c r="M14" i="1"/>
  <c r="O14" i="1" s="1"/>
  <c r="M13" i="1"/>
  <c r="O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Eder</author>
  </authors>
  <commentList>
    <comment ref="P12" authorId="0" shapeId="0" xr:uid="{73A2EDDB-3762-4D01-B206-7745F0687884}">
      <text>
        <r>
          <rPr>
            <b/>
            <sz val="9"/>
            <color indexed="81"/>
            <rFont val="Segoe UI"/>
            <family val="2"/>
          </rPr>
          <t>Mateus do futuro, as células estão invisíveis aqui, lembrar de marcar em algum lugar mais secreto</t>
        </r>
      </text>
    </comment>
    <comment ref="P13" authorId="0" shapeId="0" xr:uid="{2315A8E5-21B9-42F4-824F-624589C8C70B}">
      <text>
        <r>
          <rPr>
            <b/>
            <sz val="9"/>
            <color indexed="81"/>
            <rFont val="Segoe UI"/>
            <family val="2"/>
          </rPr>
          <t>Mateus do futuro, você é burro ein? Para desolcutar os pontos você muda o tipo do conteúdo da célula</t>
        </r>
      </text>
    </comment>
  </commentList>
</comments>
</file>

<file path=xl/sharedStrings.xml><?xml version="1.0" encoding="utf-8"?>
<sst xmlns="http://schemas.openxmlformats.org/spreadsheetml/2006/main" count="616" uniqueCount="266">
  <si>
    <t>Características Básicas</t>
  </si>
  <si>
    <t>Nome:</t>
  </si>
  <si>
    <t>Idade:</t>
  </si>
  <si>
    <t>Sexo:</t>
  </si>
  <si>
    <t>Data nasc.:</t>
  </si>
  <si>
    <t>Local nasc.:</t>
  </si>
  <si>
    <t>Antepassado:</t>
  </si>
  <si>
    <t>Trilha:</t>
  </si>
  <si>
    <t>Classe:</t>
  </si>
  <si>
    <t>Atributos e Saúde</t>
  </si>
  <si>
    <t>Força</t>
  </si>
  <si>
    <t>Atributo</t>
  </si>
  <si>
    <t>Total</t>
  </si>
  <si>
    <t>Destreza</t>
  </si>
  <si>
    <t>Inteligência</t>
  </si>
  <si>
    <t>Poder</t>
  </si>
  <si>
    <t>Constituição</t>
  </si>
  <si>
    <t>Carisma</t>
  </si>
  <si>
    <t>0%</t>
  </si>
  <si>
    <t>Sabedoria</t>
  </si>
  <si>
    <t>Atual</t>
  </si>
  <si>
    <t>Perdido</t>
  </si>
  <si>
    <t>Restante</t>
  </si>
  <si>
    <t>Expo. Caótica:</t>
  </si>
  <si>
    <t>Nome</t>
  </si>
  <si>
    <t>Duelista</t>
  </si>
  <si>
    <t>Especialista</t>
  </si>
  <si>
    <t>Individualista</t>
  </si>
  <si>
    <t>PV INI</t>
  </si>
  <si>
    <t>PP INI</t>
  </si>
  <si>
    <t>PS INI</t>
  </si>
  <si>
    <t>PV LEV</t>
  </si>
  <si>
    <t>PP LEV</t>
  </si>
  <si>
    <t>PS LEV</t>
  </si>
  <si>
    <t>PV</t>
  </si>
  <si>
    <t>PP</t>
  </si>
  <si>
    <t>PS</t>
  </si>
  <si>
    <t>Defesa Passiva</t>
  </si>
  <si>
    <t>Deslocamento</t>
  </si>
  <si>
    <t>Característica</t>
  </si>
  <si>
    <t>Tipo</t>
  </si>
  <si>
    <t>Extrovertido</t>
  </si>
  <si>
    <t>Amigável</t>
  </si>
  <si>
    <t>Focado</t>
  </si>
  <si>
    <t>Valente</t>
  </si>
  <si>
    <t>Determinado</t>
  </si>
  <si>
    <t>Altruísta</t>
  </si>
  <si>
    <t>Positivo</t>
  </si>
  <si>
    <t>Atento</t>
  </si>
  <si>
    <t>Criativo</t>
  </si>
  <si>
    <t>Ágil</t>
  </si>
  <si>
    <t>Descrição</t>
  </si>
  <si>
    <t>Positiva</t>
  </si>
  <si>
    <r>
      <t xml:space="preserve">Você ganha +1 em testes de </t>
    </r>
    <r>
      <rPr>
        <b/>
        <sz val="12"/>
        <color theme="1"/>
        <rFont val="Calibri"/>
        <family val="2"/>
        <scheme val="minor"/>
      </rPr>
      <t>Diplomacia</t>
    </r>
    <r>
      <rPr>
        <sz val="12"/>
        <color theme="1"/>
        <rFont val="Calibri"/>
        <family val="2"/>
        <scheme val="minor"/>
      </rPr>
      <t>.</t>
    </r>
  </si>
  <si>
    <r>
      <t xml:space="preserve">Durante uma cena de descanso, você e seus aliados recuperam 2 </t>
    </r>
    <r>
      <rPr>
        <b/>
        <sz val="12"/>
        <color theme="1"/>
        <rFont val="Calibri"/>
        <family val="2"/>
        <scheme val="minor"/>
      </rPr>
      <t>Pontos de Sanidade</t>
    </r>
    <r>
      <rPr>
        <sz val="12"/>
        <color theme="1"/>
        <rFont val="Calibri"/>
        <family val="2"/>
        <scheme val="minor"/>
      </rPr>
      <t xml:space="preserve"> a mais.</t>
    </r>
  </si>
  <si>
    <t>Durante uma cena de investigação, recebe +1 em testes de procurar pistas.</t>
  </si>
  <si>
    <r>
      <t xml:space="preserve">Você recebe +1 em testes de </t>
    </r>
    <r>
      <rPr>
        <b/>
        <sz val="12"/>
        <color theme="1"/>
        <rFont val="Calibri"/>
        <family val="2"/>
        <scheme val="minor"/>
      </rPr>
      <t>Vontade.</t>
    </r>
  </si>
  <si>
    <t>Uma vez por dia, quando falha em algum teste, pode escolher realizar este teste novamente.</t>
  </si>
  <si>
    <t>Quando realiza um teste de ajudar com algum aliado, você dobra o bônus do auxílio.</t>
  </si>
  <si>
    <t>Quando sofre um dano de sanidade, você diminui em -1 o dano.</t>
  </si>
  <si>
    <r>
      <t xml:space="preserve">Você recebe +1 em teste de </t>
    </r>
    <r>
      <rPr>
        <b/>
        <sz val="12"/>
        <color theme="1"/>
        <rFont val="Calibri"/>
        <family val="2"/>
        <scheme val="minor"/>
      </rPr>
      <t>Intuição.</t>
    </r>
  </si>
  <si>
    <t>Aumenta a DT para resistir seus poderes e itens em +1.</t>
  </si>
  <si>
    <t>O seu deslocamento aumenta em +1.</t>
  </si>
  <si>
    <t>Ignorante</t>
  </si>
  <si>
    <t>Desequilibrado</t>
  </si>
  <si>
    <t>Negativa</t>
  </si>
  <si>
    <t>Introvertido</t>
  </si>
  <si>
    <r>
      <t xml:space="preserve">Você tem -1 em testes de </t>
    </r>
    <r>
      <rPr>
        <b/>
        <sz val="12"/>
        <color theme="1"/>
        <rFont val="Calibri"/>
        <family val="2"/>
        <scheme val="minor"/>
      </rPr>
      <t>Diplomacia</t>
    </r>
  </si>
  <si>
    <t>Disperso</t>
  </si>
  <si>
    <t>Ingênuo</t>
  </si>
  <si>
    <t>Lerdo</t>
  </si>
  <si>
    <t>Negativo</t>
  </si>
  <si>
    <t>Durante uma cena de investigação, recebe -1 em testes de procurar pistas.</t>
  </si>
  <si>
    <r>
      <t xml:space="preserve">Você tem -1 em testes de </t>
    </r>
    <r>
      <rPr>
        <b/>
        <sz val="12"/>
        <color theme="1"/>
        <rFont val="Calibri"/>
        <family val="2"/>
        <scheme val="minor"/>
      </rPr>
      <t>Tática.</t>
    </r>
  </si>
  <si>
    <r>
      <t xml:space="preserve">Você tem -1 em testes de </t>
    </r>
    <r>
      <rPr>
        <b/>
        <sz val="12"/>
        <color theme="1"/>
        <rFont val="Calibri"/>
        <family val="2"/>
        <scheme val="minor"/>
      </rPr>
      <t>Vontade.</t>
    </r>
  </si>
  <si>
    <r>
      <t xml:space="preserve">Você tem -1 em testes de </t>
    </r>
    <r>
      <rPr>
        <b/>
        <sz val="12"/>
        <color theme="1"/>
        <rFont val="Calibri"/>
        <family val="2"/>
        <scheme val="minor"/>
      </rPr>
      <t>Intuição</t>
    </r>
    <r>
      <rPr>
        <sz val="12"/>
        <color theme="1"/>
        <rFont val="Calibri"/>
        <family val="2"/>
        <scheme val="minor"/>
      </rPr>
      <t>.</t>
    </r>
  </si>
  <si>
    <t>O seu deslocamento aumenta em -1.</t>
  </si>
  <si>
    <t>Quando sofre um dano de sanidade, você aumenta em +1 o dano.</t>
  </si>
  <si>
    <t>Armamento</t>
  </si>
  <si>
    <t>Custo</t>
  </si>
  <si>
    <t>Dano</t>
  </si>
  <si>
    <t>Crítico</t>
  </si>
  <si>
    <t>Alcance</t>
  </si>
  <si>
    <t>Recarga</t>
  </si>
  <si>
    <t>Espaço</t>
  </si>
  <si>
    <t>Especial</t>
  </si>
  <si>
    <t>Adaga</t>
  </si>
  <si>
    <t>Sangrenta</t>
  </si>
  <si>
    <t>Curto</t>
  </si>
  <si>
    <t>Bastão</t>
  </si>
  <si>
    <t>Versátil</t>
  </si>
  <si>
    <t>10/+1d</t>
  </si>
  <si>
    <t>9/+1d</t>
  </si>
  <si>
    <t>Coronhada</t>
  </si>
  <si>
    <t>Discreta</t>
  </si>
  <si>
    <t>Desarmado</t>
  </si>
  <si>
    <t>Faca</t>
  </si>
  <si>
    <t>Lança</t>
  </si>
  <si>
    <t>Estendida</t>
  </si>
  <si>
    <t>Manchete</t>
  </si>
  <si>
    <t>Martelo</t>
  </si>
  <si>
    <t>Coluna1</t>
  </si>
  <si>
    <t>Arma</t>
  </si>
  <si>
    <t>----</t>
  </si>
  <si>
    <t>1d3</t>
  </si>
  <si>
    <t>Impacto</t>
  </si>
  <si>
    <t>1d4</t>
  </si>
  <si>
    <t>Cortante</t>
  </si>
  <si>
    <t>1d6</t>
  </si>
  <si>
    <t>8/+2d</t>
  </si>
  <si>
    <t>Simples</t>
  </si>
  <si>
    <t>1d6/1d8</t>
  </si>
  <si>
    <t>1d8</t>
  </si>
  <si>
    <t>Perfurante</t>
  </si>
  <si>
    <t>Consecutivo</t>
  </si>
  <si>
    <t>Cone</t>
  </si>
  <si>
    <t>A arma realiza um ataque em cone que acerta todos no alcance, o mesmo teste é feito para todos no alcance de 3m de largura.</t>
  </si>
  <si>
    <t xml:space="preserve">A arma é rápida e ágil, permitindo atacar em seguida. Se você for sucedido em um ataque, no seu próximo ataque pode gastar uma ação de movimento para receber +1 no ataque (Cumulativo). </t>
  </si>
  <si>
    <t>Em um teste de Prestidigitação para esconder esta arma, recebe +5 no teste.</t>
  </si>
  <si>
    <t>A arma é capaz de realizar ataques em uma distância maior. Você pode atacar personagens em um alcance de até 3m.</t>
  </si>
  <si>
    <t>A arma tem um corte afiado, fazendo o alvo sangrar, quando acerta o alvo, você pode escolher não dar o dano da arma e fazer com que o alvo faça um teste de Fortitude (DT 10 + Agi) ou ficara com a condição sangrando, só pode ser usada em armas de dano Cortante.</t>
  </si>
  <si>
    <t>Eletrizante</t>
  </si>
  <si>
    <t>Envenenada</t>
  </si>
  <si>
    <t>A arma tem uma espécie de circuito elétrico que pode ser ativado, quando acerta um alvo, você pode escolher não dar o dano da arma e fazer com que o alvo faça um teste Fortitude (DT 10 + Agi) ou ficara com a condição em choque</t>
  </si>
  <si>
    <t>A arma tem um forte veneno imbuído, quando acerta um alvo, você faz com que ele faça um teste de Fortitude (DT 10 + For) ou ficara com a condição Envenenado, tomando 1d6 de dano.</t>
  </si>
  <si>
    <t>Você pode escolher segurar essa arma com uma ou duas mãos para aumentar o seu dano.</t>
  </si>
  <si>
    <t>A arma é de pequeno porte e pode ser escondida com maior facilidade. Quando realiza um teste de Prestidigitação para esconde-la, recebe +5 no teste.</t>
  </si>
  <si>
    <t>Potente</t>
  </si>
  <si>
    <t>A arma é grande e rápida, permitindo um manuseio acrobático e atlético melhor. Quando realiza um teste de Manobra com esta arma, ganha +1 no teste.</t>
  </si>
  <si>
    <t>Mira Livre</t>
  </si>
  <si>
    <t>Uma arma que já possui assistência tática ao mirar, não recebe a penalidade por não estar mirando em um alvo adjacente a outra pessoa.</t>
  </si>
  <si>
    <t>Rajada</t>
  </si>
  <si>
    <t>A arma é automática e consegue realizar diversos disparos. Quando realiza um ataque com essa arma, pode gastar uma ação completa ao invés de padrão para realizar um ataque adicional, porém com -2 no teste de ataque.</t>
  </si>
  <si>
    <t>Cajado</t>
  </si>
  <si>
    <t>1d10</t>
  </si>
  <si>
    <t>Arco</t>
  </si>
  <si>
    <t>Livre</t>
  </si>
  <si>
    <t>Flechas</t>
  </si>
  <si>
    <t>Besta</t>
  </si>
  <si>
    <t>1d12</t>
  </si>
  <si>
    <t>10/+2d</t>
  </si>
  <si>
    <t>Médio</t>
  </si>
  <si>
    <t>1/Movimento</t>
  </si>
  <si>
    <t>Pistola</t>
  </si>
  <si>
    <t>8/+1d</t>
  </si>
  <si>
    <t>5/Movimento</t>
  </si>
  <si>
    <t>Munição Leve</t>
  </si>
  <si>
    <t>Revólver</t>
  </si>
  <si>
    <t>9/+2d</t>
  </si>
  <si>
    <t>Balístico</t>
  </si>
  <si>
    <t>Fuzil de Caça</t>
  </si>
  <si>
    <t>2d8</t>
  </si>
  <si>
    <t>Munição Pesada</t>
  </si>
  <si>
    <t>Quantidade máx. (espaço)</t>
  </si>
  <si>
    <t>Quantidade atual</t>
  </si>
  <si>
    <t>Armadura</t>
  </si>
  <si>
    <t>Defesa</t>
  </si>
  <si>
    <t>Leve</t>
  </si>
  <si>
    <t>Pesada</t>
  </si>
  <si>
    <t>Escudo</t>
  </si>
  <si>
    <t>Efeito do Especial das Armas</t>
  </si>
  <si>
    <t>Acessórios</t>
  </si>
  <si>
    <t>Crédito</t>
  </si>
  <si>
    <t>Rank</t>
  </si>
  <si>
    <t>E</t>
  </si>
  <si>
    <t>Influência</t>
  </si>
  <si>
    <t>Ilimitado</t>
  </si>
  <si>
    <t>Z</t>
  </si>
  <si>
    <t>S</t>
  </si>
  <si>
    <t>A</t>
  </si>
  <si>
    <t>B</t>
  </si>
  <si>
    <t>C</t>
  </si>
  <si>
    <t>D</t>
  </si>
  <si>
    <t>Cu</t>
  </si>
  <si>
    <t>Crédito Max</t>
  </si>
  <si>
    <t>Crédito Gas.</t>
  </si>
  <si>
    <t>Crédito Atu.</t>
  </si>
  <si>
    <t>Outros</t>
  </si>
  <si>
    <t>As modificações não serão exibidas em qualquer lugar da planilha. Eu, Mateus, recomendo apagar esse aviso e criar uma tabela por si próprio para saber quais armas/armadura colocou modificações</t>
  </si>
  <si>
    <t>Seja livre para escolher também não fazê-lo, mas provavelmente eu não bolarei um jeito.</t>
  </si>
  <si>
    <t>Manoplas</t>
  </si>
  <si>
    <t>Tática</t>
  </si>
  <si>
    <t>Machadinha</t>
  </si>
  <si>
    <t>10/+3d</t>
  </si>
  <si>
    <t>Nunchaku</t>
  </si>
  <si>
    <t>Corrente</t>
  </si>
  <si>
    <t>Espada</t>
  </si>
  <si>
    <t>1d8/10</t>
  </si>
  <si>
    <t>Rapieira</t>
  </si>
  <si>
    <t>7/+2d</t>
  </si>
  <si>
    <t>Perf/Cort</t>
  </si>
  <si>
    <t>Machado</t>
  </si>
  <si>
    <t>Marreta</t>
  </si>
  <si>
    <t>2d4</t>
  </si>
  <si>
    <t>Acha</t>
  </si>
  <si>
    <t>10/+6d</t>
  </si>
  <si>
    <t>Foice</t>
  </si>
  <si>
    <t>Kataná</t>
  </si>
  <si>
    <t>2d6</t>
  </si>
  <si>
    <t>Espada Grande</t>
  </si>
  <si>
    <t>Arco de Caça</t>
  </si>
  <si>
    <t>Balestra</t>
  </si>
  <si>
    <t>Longo</t>
  </si>
  <si>
    <t>Submetralhadora</t>
  </si>
  <si>
    <t>Espingarda</t>
  </si>
  <si>
    <t>4d6</t>
  </si>
  <si>
    <t>10/+4d</t>
  </si>
  <si>
    <t>6m</t>
  </si>
  <si>
    <t>2/Completa</t>
  </si>
  <si>
    <t>Cartucho</t>
  </si>
  <si>
    <t>Fuzil de Assalto</t>
  </si>
  <si>
    <t>7/+4d</t>
  </si>
  <si>
    <t>2d10</t>
  </si>
  <si>
    <t>Fuzil de Precisão</t>
  </si>
  <si>
    <t>Metralhadora Pesada</t>
  </si>
  <si>
    <t>4d8</t>
  </si>
  <si>
    <t>10/Completa</t>
  </si>
  <si>
    <t>Rajada e Fixa</t>
  </si>
  <si>
    <t>Munição Maciça</t>
  </si>
  <si>
    <t>Lança Mísseis</t>
  </si>
  <si>
    <t>10d10</t>
  </si>
  <si>
    <t>10/+10d</t>
  </si>
  <si>
    <t>1/Completa</t>
  </si>
  <si>
    <t>Bazuca</t>
  </si>
  <si>
    <t>Foguete</t>
  </si>
  <si>
    <t>Causa dano em seu alvo e a seres até 3m dele, esses seres podem fazer um teste de Reflexos (DT 15) para reduzir o dano pela metade.</t>
  </si>
  <si>
    <t>Quando realiza um ataque, gasta uma ação completa para um ataque adicional -2 no ataque, além disso, precisa de 3 ou mais de força ou terá que montá-la no chão com uma ação padrão, ficando imóvel a utilizando</t>
  </si>
  <si>
    <t>Perícias</t>
  </si>
  <si>
    <t>Atri. Base</t>
  </si>
  <si>
    <t>Treinamento</t>
  </si>
  <si>
    <t>Acrobacia</t>
  </si>
  <si>
    <t>Adestramento</t>
  </si>
  <si>
    <t>Atuação</t>
  </si>
  <si>
    <t>Ciência</t>
  </si>
  <si>
    <t>Diplomacia</t>
  </si>
  <si>
    <t>Enganação</t>
  </si>
  <si>
    <t>Fortitude</t>
  </si>
  <si>
    <t>Furtividade</t>
  </si>
  <si>
    <t>História</t>
  </si>
  <si>
    <t>Intimidação</t>
  </si>
  <si>
    <t>Intuição</t>
  </si>
  <si>
    <t>Iniciativa</t>
  </si>
  <si>
    <t>Investigação</t>
  </si>
  <si>
    <t>Lutar</t>
  </si>
  <si>
    <t>Medicina</t>
  </si>
  <si>
    <t>Ocultismo</t>
  </si>
  <si>
    <t>Percepção</t>
  </si>
  <si>
    <t>Pilotagem</t>
  </si>
  <si>
    <t>Pontaria</t>
  </si>
  <si>
    <t>Prestidigitação</t>
  </si>
  <si>
    <t>Reflexos</t>
  </si>
  <si>
    <t>Religião</t>
  </si>
  <si>
    <t>Sobrevivência</t>
  </si>
  <si>
    <t>Tecnologia</t>
  </si>
  <si>
    <t>Vontade</t>
  </si>
  <si>
    <t>Calejado</t>
  </si>
  <si>
    <t>Experiente</t>
  </si>
  <si>
    <t>Leigo</t>
  </si>
  <si>
    <t>Versado</t>
  </si>
  <si>
    <t>Atletismo</t>
  </si>
  <si>
    <t>Poderes</t>
  </si>
  <si>
    <t>Anotações</t>
  </si>
  <si>
    <t>Valor Total</t>
  </si>
  <si>
    <t>5%</t>
  </si>
  <si>
    <t>Após Inicial</t>
  </si>
  <si>
    <t>Cicatrizante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</si>
</sst>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0" x14ac:knownFonts="1">
    <font>
      <sz val="12"/>
      <color theme="1"/>
      <name val="Calibri"/>
      <family val="2"/>
      <scheme val="minor"/>
    </font>
    <font>
      <sz val="14"/>
      <color theme="1"/>
      <name val="Agency FB"/>
      <family val="2"/>
    </font>
    <font>
      <b/>
      <sz val="14"/>
      <color theme="1"/>
      <name val="Agency FB"/>
      <family val="2"/>
    </font>
    <font>
      <sz val="12"/>
      <color theme="1"/>
      <name val="Agency FB"/>
      <family val="2"/>
    </font>
    <font>
      <b/>
      <sz val="12"/>
      <color theme="1"/>
      <name val="Agency FB"/>
      <family val="2"/>
    </font>
    <font>
      <sz val="12"/>
      <color theme="1"/>
      <name val="Arial Narrow"/>
      <family val="2"/>
    </font>
    <font>
      <b/>
      <sz val="14"/>
      <color theme="0"/>
      <name val="Agency FB"/>
      <family val="2"/>
    </font>
    <font>
      <b/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Agency FB"/>
      <family val="2"/>
    </font>
    <font>
      <sz val="48"/>
      <color theme="1"/>
      <name val="Agency FB"/>
      <family val="2"/>
    </font>
    <font>
      <sz val="48"/>
      <name val="Agency FB"/>
      <family val="2"/>
    </font>
    <font>
      <b/>
      <sz val="12"/>
      <color theme="0"/>
      <name val="Calibri"/>
      <family val="2"/>
      <scheme val="minor"/>
    </font>
    <font>
      <sz val="36"/>
      <color theme="1"/>
      <name val="Agency FB"/>
      <family val="2"/>
    </font>
    <font>
      <sz val="9"/>
      <color theme="1"/>
      <name val="Calibri"/>
      <family val="2"/>
      <scheme val="minor"/>
    </font>
    <font>
      <sz val="16"/>
      <color theme="0"/>
      <name val="Agency FB"/>
      <family val="2"/>
    </font>
    <font>
      <sz val="36"/>
      <color theme="0"/>
      <name val="Algerian"/>
      <family val="5"/>
    </font>
    <font>
      <sz val="16"/>
      <color theme="1"/>
      <name val="Agency FB"/>
      <family val="2"/>
    </font>
    <font>
      <sz val="28"/>
      <color theme="1"/>
      <name val="Agency FB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2" tint="-9.9978637043366805E-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7" xfId="0" applyBorder="1"/>
    <xf numFmtId="0" fontId="0" fillId="0" borderId="18" xfId="0" applyBorder="1"/>
    <xf numFmtId="0" fontId="4" fillId="2" borderId="12" xfId="0" applyFont="1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4" borderId="0" xfId="0" applyFont="1" applyFill="1" applyAlignment="1">
      <alignment horizontal="center"/>
    </xf>
    <xf numFmtId="9" fontId="6" fillId="4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0" fontId="10" fillId="6" borderId="23" xfId="0" applyFont="1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9" borderId="31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13" fillId="6" borderId="27" xfId="0" applyFont="1" applyFill="1" applyBorder="1" applyAlignment="1">
      <alignment horizontal="center" vertical="center"/>
    </xf>
    <xf numFmtId="0" fontId="13" fillId="6" borderId="28" xfId="0" applyFont="1" applyFill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13" fillId="6" borderId="28" xfId="0" applyFont="1" applyFill="1" applyBorder="1" applyAlignment="1">
      <alignment horizontal="center"/>
    </xf>
    <xf numFmtId="0" fontId="13" fillId="6" borderId="27" xfId="0" applyFont="1" applyFill="1" applyBorder="1" applyAlignment="1">
      <alignment horizontal="center"/>
    </xf>
    <xf numFmtId="0" fontId="13" fillId="6" borderId="29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36" xfId="0" applyBorder="1"/>
    <xf numFmtId="0" fontId="18" fillId="0" borderId="0" xfId="0" applyFont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16" xfId="0" applyBorder="1"/>
    <xf numFmtId="0" fontId="0" fillId="0" borderId="40" xfId="0" applyBorder="1"/>
    <xf numFmtId="0" fontId="10" fillId="4" borderId="37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4" borderId="41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14" fontId="0" fillId="0" borderId="13" xfId="0" applyNumberFormat="1" applyBorder="1" applyAlignment="1">
      <alignment horizontal="left" vertical="top"/>
    </xf>
    <xf numFmtId="14" fontId="0" fillId="0" borderId="15" xfId="0" applyNumberFormat="1" applyBorder="1" applyAlignment="1">
      <alignment horizontal="left" vertical="top"/>
    </xf>
    <xf numFmtId="49" fontId="0" fillId="0" borderId="13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 vertical="center" textRotation="90"/>
    </xf>
    <xf numFmtId="0" fontId="2" fillId="10" borderId="20" xfId="0" applyFont="1" applyFill="1" applyBorder="1" applyAlignment="1">
      <alignment horizontal="center" vertical="center" textRotation="90"/>
    </xf>
    <xf numFmtId="0" fontId="2" fillId="10" borderId="2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12" fillId="7" borderId="25" xfId="0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/>
    </xf>
    <xf numFmtId="0" fontId="17" fillId="4" borderId="24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9" fontId="0" fillId="0" borderId="13" xfId="0" applyNumberFormat="1" applyBorder="1" applyAlignment="1">
      <alignment horizontal="left" vertical="top"/>
    </xf>
    <xf numFmtId="0" fontId="2" fillId="2" borderId="19" xfId="0" applyFont="1" applyFill="1" applyBorder="1" applyAlignment="1">
      <alignment horizontal="center" vertical="center" textRotation="90"/>
    </xf>
    <xf numFmtId="0" fontId="2" fillId="2" borderId="20" xfId="0" applyFont="1" applyFill="1" applyBorder="1" applyAlignment="1">
      <alignment horizontal="center" vertical="center" textRotation="90"/>
    </xf>
    <xf numFmtId="0" fontId="2" fillId="2" borderId="21" xfId="0" applyFont="1" applyFill="1" applyBorder="1" applyAlignment="1">
      <alignment horizontal="center" vertical="center" textRotation="90"/>
    </xf>
    <xf numFmtId="0" fontId="16" fillId="4" borderId="1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</cellXfs>
  <cellStyles count="1">
    <cellStyle name="Normal" xfId="0" builtinId="0"/>
  </cellStyles>
  <dxfs count="59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 style="thin">
          <color theme="0"/>
        </left>
        <right/>
        <vertical style="thin">
          <color theme="0"/>
        </vertical>
      </border>
    </dxf>
    <dxf>
      <border diagonalUp="0" diagonalDown="0">
        <left style="thin">
          <color theme="0"/>
        </left>
        <right style="thin">
          <color theme="0"/>
        </right>
        <vertical style="thin">
          <color theme="0"/>
        </vertical>
      </border>
    </dxf>
    <dxf>
      <border diagonalUp="0" diagonalDown="0">
        <left style="thin">
          <color theme="0"/>
        </left>
        <right style="thin">
          <color theme="0"/>
        </right>
        <vertical style="thin">
          <color theme="0"/>
        </vertical>
      </border>
    </dxf>
    <dxf>
      <border diagonalUp="0" diagonalDown="0">
        <left/>
        <right style="thin">
          <color theme="0"/>
        </right>
        <vertical style="thin">
          <color theme="0"/>
        </vertical>
      </border>
    </dxf>
    <dxf>
      <border outline="0">
        <top style="thin">
          <color theme="0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gency FB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gency FB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gency FB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gency FB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0A6FE-D3C4-4703-A6C7-FC8F64084EAA}" name="Atributos" displayName="Atributos" ref="L2:O9" totalsRowShown="0" headerRowDxfId="58">
  <tableColumns count="4">
    <tableColumn id="1" xr3:uid="{3EA2015F-70EF-4307-869C-F23210BE116E}" name="Atributo" dataDxfId="57"/>
    <tableColumn id="2" xr3:uid="{0106D45B-4C6F-45D6-9EB2-E884FBC6D86C}" name="0%" dataDxfId="56"/>
    <tableColumn id="3" xr3:uid="{7287A439-BE4B-4E8A-B426-E64004D3073E}" name="Outros" dataDxfId="55"/>
    <tableColumn id="4" xr3:uid="{CFF39998-A4F7-49F9-8AB6-18DFD9CBAA9F}" name="Total" dataDxfId="54">
      <calculatedColumnFormula>Atributos[[#This Row],[0%]]+Atributos[[#This Row],[Outros]]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79295-B67B-4D33-AA21-8047DCB05240}" name="PV_PS_PP" displayName="PV_PS_PP" ref="L11:O14" totalsRowShown="0" headerRowDxfId="53">
  <tableColumns count="4">
    <tableColumn id="1" xr3:uid="{F9EEC9DA-DCA4-46C3-8C3B-1D5F94F78A18}" name="Atributo"/>
    <tableColumn id="2" xr3:uid="{A44A46F8-730E-41A8-AA99-2611AFFFB307}" name="Atual" dataDxfId="52">
      <calculatedColumnFormula>IF(OR($G$16="",$G$20=0%), (P12),VLOOKUP(IF(PV_PS_PP[[#This Row],[Atributo]]="PP", "Poder", IF(PV_PS_PP[[#This Row],[Atributo]]="PS", "Sabedoria", "Constituição")),Conversores[],5))</calculatedColumnFormula>
    </tableColumn>
    <tableColumn id="3" xr3:uid="{61C65F42-B899-4074-9871-856397DAF0E3}" name="Perdido" dataDxfId="51"/>
    <tableColumn id="4" xr3:uid="{E2C6A595-E717-4479-843D-FCFA1E16F9DC}" name="Restante" dataDxfId="50">
      <calculatedColumnFormula>PV_PS_PP[[#This Row],[Atual]]-PV_PS_PP[[#This Row],[Perdido]]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C7030D9-DB8D-4B9F-A0E3-BB68F26A787F}" name="Perícias" displayName="Perícias" ref="Q2:U29" totalsRowShown="0" headerRowDxfId="49" dataDxfId="48" tableBorderDxfId="47">
  <autoFilter ref="Q2:U29" xr:uid="{25D3FF41-6782-423C-A402-1BBB0D31B575}"/>
  <tableColumns count="5">
    <tableColumn id="1" xr3:uid="{7FBA01DA-75BC-4F57-9B95-300D5AE74011}" name="Perícias" dataDxfId="46"/>
    <tableColumn id="2" xr3:uid="{A94353F4-DB7A-4108-AC59-C5ECE7938261}" name="Atri. Base" dataDxfId="45"/>
    <tableColumn id="3" xr3:uid="{CA178111-923F-4AAC-BE6B-6ED105AD0C08}" name="Treinamento" dataDxfId="44"/>
    <tableColumn id="4" xr3:uid="{C0C69E54-9745-4796-857F-3CBBB161F49B}" name="Outros" dataDxfId="43"/>
    <tableColumn id="6" xr3:uid="{04B45BEA-414E-4FE4-A528-9D801A934C12}" name="Total" dataDxfId="42">
      <calculatedColumnFormula>IF(Perícias[[#This Row],[Treinamento]]="Calejado",2,IF(Perícias[[#This Row],[Treinamento]]="Experiente",3,IF(Perícias[[#This Row],[Treinamento]]="Versado",4,0)))+VLOOKUP(Perícias[[#This Row],[Atri. Base]],Atributos[],4,FALSE)+Perícias[[#This Row],[Outros]]</calculatedColumnFormula>
    </tableColumn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CA3A28-3409-45F3-938F-D36B8235F2D1}" name="Poderia" displayName="Poderia" ref="B23:D29" totalsRowShown="0" headerRowDxfId="41">
  <tableColumns count="3">
    <tableColumn id="1" xr3:uid="{8C902A06-E3D3-4A90-BFF6-6DF7541D10C5}" name="Nome"/>
    <tableColumn id="2" xr3:uid="{EBF31EA0-5F73-40E8-8136-03E2777B20C8}" name="Tipo"/>
    <tableColumn id="3" xr3:uid="{738FF485-56D9-4F01-9E89-7AB986F4F191}" name="Dano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4FC45A-22AD-4CD4-AFA9-5BACFADE921E}" name="Armamento" displayName="Armamento" ref="D2:L4" totalsRowShown="0" headerRowDxfId="40" dataDxfId="39" tableBorderDxfId="38">
  <tableColumns count="9">
    <tableColumn id="1" xr3:uid="{0562DEEB-57DC-4B8B-AC63-70F444B9FA4B}" name="Nome" dataDxfId="37"/>
    <tableColumn id="2" xr3:uid="{7ACD76F1-A844-4C0A-BCAA-EA7ADEC691F9}" name="Custo" dataDxfId="36">
      <calculatedColumnFormula>IF(Armamento[[#This Row],[Nome]]&lt;&gt;"", VLOOKUP(Armamento[[#This Row],[Nome]],Armas[],2,TRUE),"")</calculatedColumnFormula>
    </tableColumn>
    <tableColumn id="3" xr3:uid="{E9D77B2F-7418-412D-B1F1-D39F24AA36EE}" name="Dano" dataDxfId="35">
      <calculatedColumnFormula>IF(Armamento[[#This Row],[Nome]]&lt;&gt;"", VLOOKUP(Armamento[[#This Row],[Nome]],Armas[],3,TRUE),"")</calculatedColumnFormula>
    </tableColumn>
    <tableColumn id="4" xr3:uid="{80232C20-3ACA-43D2-911F-BA3D5557E2FD}" name="Crítico" dataDxfId="34">
      <calculatedColumnFormula>IF(Armamento[[#This Row],[Nome]]&lt;&gt;"", VLOOKUP(Armamento[[#This Row],[Nome]],Armas[],4,TRUE),"")</calculatedColumnFormula>
    </tableColumn>
    <tableColumn id="5" xr3:uid="{553E17FD-088F-4E50-B041-2D1A1BC420F0}" name="Alcance" dataDxfId="33">
      <calculatedColumnFormula>IF(Armamento[[#This Row],[Nome]]&lt;&gt;"", VLOOKUP(Armamento[[#This Row],[Nome]],Armas[],5,TRUE),"")</calculatedColumnFormula>
    </tableColumn>
    <tableColumn id="6" xr3:uid="{C8711E6A-CC5B-411A-90D3-45801F3FA689}" name="Tipo" dataDxfId="32">
      <calculatedColumnFormula>IF(Armamento[[#This Row],[Nome]]&lt;&gt;"", VLOOKUP(Armamento[[#This Row],[Nome]],Armas[],6,TRUE),"")</calculatedColumnFormula>
    </tableColumn>
    <tableColumn id="7" xr3:uid="{601D6A76-6719-4954-B30B-2BD8BD7F383F}" name="Recarga" dataDxfId="31">
      <calculatedColumnFormula>IF(Armamento[[#This Row],[Nome]]&lt;&gt;"", VLOOKUP(Armamento[[#This Row],[Nome]],Armas[],7,TRUE),"")</calculatedColumnFormula>
    </tableColumn>
    <tableColumn id="8" xr3:uid="{6ACE2CB5-1418-4AEB-B2C9-C8D671EA9E8B}" name="Espaço" dataDxfId="30">
      <calculatedColumnFormula>IF(Armamento[[#This Row],[Nome]]&lt;&gt;"", VLOOKUP(Armamento[[#This Row],[Nome]],Armas[],8,TRUE),"")</calculatedColumnFormula>
    </tableColumn>
    <tableColumn id="9" xr3:uid="{0833C002-A05F-4022-BDFD-27898776F194}" name="Especial" dataDxfId="29">
      <calculatedColumnFormula>IF(Armamento[[#This Row],[Nome]]&lt;&gt;"", VLOOKUP(Armamento[[#This Row],[Nome]],Armas[],9,TRUE),"")</calculatedColumnFormula>
    </tableColumn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3DF3D9-1D2B-4B18-8444-D5F7E78CC6F6}" name="Defesa" displayName="Defesa" ref="I10:L12" totalsRowShown="0" headerRowDxfId="28" headerRowBorderDxfId="27" tableBorderDxfId="26" totalsRowBorderDxfId="25">
  <tableColumns count="4">
    <tableColumn id="1" xr3:uid="{C954A768-A9A6-461B-A474-FBC4D6A956CB}" name="Armadura" dataDxfId="24"/>
    <tableColumn id="2" xr3:uid="{A945FDC9-F678-4D82-80DE-172E17199BDE}" name="Defesa" dataDxfId="23">
      <calculatedColumnFormula>IF(I11="","",VLOOKUP(I11,Armadura[],2,FALSE))</calculatedColumnFormula>
    </tableColumn>
    <tableColumn id="3" xr3:uid="{940538CD-FF65-4833-9339-5ADEFB07A9AE}" name="Custo" dataDxfId="22">
      <calculatedColumnFormula>IF(I11="","",VLOOKUP(I11,Armadura[],3,FALSE))</calculatedColumnFormula>
    </tableColumn>
    <tableColumn id="4" xr3:uid="{8F98812E-F515-4CAA-BA83-ADD9228D1B3C}" name="Espaço" dataDxfId="21">
      <calculatedColumnFormula>IF(I11="","",VLOOKUP(I11,Armadura[],4,FALSE))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4780CC-7BC6-4739-BB77-F6470335EE76}" name="Acessórios" displayName="Acessórios" ref="N2:P12" totalsRowShown="0" headerRowDxfId="20" headerRowBorderDxfId="19" tableBorderDxfId="18">
  <tableColumns count="3">
    <tableColumn id="1" xr3:uid="{23C1D738-76A8-4765-86AF-5C1915ECEB57}" name="Acessórios"/>
    <tableColumn id="2" xr3:uid="{BF8D34C8-DF01-40B2-8B1E-C68E1BA93A9C}" name="Custo"/>
    <tableColumn id="3" xr3:uid="{3B1D236E-9D37-47D3-85A5-471CC36FCE78}" name="Espaço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6B4665-56B2-41F0-AB40-AFB1D0EB9E2A}" name="Rank" displayName="Rank" ref="A1:C9" totalsRowShown="0">
  <autoFilter ref="A1:C9" xr:uid="{C1968E66-3B80-49C7-93DC-5AFC6529CF76}"/>
  <tableColumns count="3">
    <tableColumn id="1" xr3:uid="{966A8A38-50B7-456B-9CBE-85BEDE064E9D}" name="Rank"/>
    <tableColumn id="2" xr3:uid="{B60CB387-C036-48C5-9293-D28C5AEEA6DE}" name="Influência"/>
    <tableColumn id="3" xr3:uid="{AA56B6F5-7D70-4B30-8651-20AFFB2D3680}" name="Crédit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B13562-624A-4D38-8156-AFEB497DA7FE}" name="Armas" displayName="Armas" ref="A1:K41" totalsRowShown="0">
  <autoFilter ref="A1:K41" xr:uid="{08A89561-F05D-499E-B2F2-CF93D68FCF7C}"/>
  <sortState xmlns:xlrd2="http://schemas.microsoft.com/office/spreadsheetml/2017/richdata2" ref="A2:K41">
    <sortCondition ref="A1:A41"/>
  </sortState>
  <tableColumns count="11">
    <tableColumn id="1" xr3:uid="{9D9CF772-48C8-4B1E-937B-92A1C5D8E450}" name="Arma"/>
    <tableColumn id="2" xr3:uid="{EED66938-BD7D-4FB0-A4A2-41F1F034F88F}" name="Custo" dataDxfId="17"/>
    <tableColumn id="3" xr3:uid="{E16947B4-C01E-4041-BEA7-FC4E8D1A3D8E}" name="Dano"/>
    <tableColumn id="4" xr3:uid="{70E4723A-435B-408F-ABAB-797E7E3F9F15}" name="Crítico"/>
    <tableColumn id="5" xr3:uid="{1B17B6D8-BDA2-47D2-AB4F-C6D3642E9EFA}" name="Alcance"/>
    <tableColumn id="6" xr3:uid="{3128EF95-EFD6-445A-AD8C-7E46000703BB}" name="Tipo"/>
    <tableColumn id="7" xr3:uid="{8E94A5E0-A319-47DB-9905-52803741C5C3}" name="Recarga"/>
    <tableColumn id="8" xr3:uid="{CA6D7E17-45EF-4770-888C-BB57FA73F686}" name="Espaço" dataDxfId="16"/>
    <tableColumn id="9" xr3:uid="{F43C3A81-25DA-4239-B314-7DAD55D570B3}" name="Especial"/>
    <tableColumn id="10" xr3:uid="{175DA6D6-C770-4A01-B0A9-754C2B584D31}" name="Coluna1"/>
    <tableColumn id="11" xr3:uid="{2236EC28-6154-4BAD-A5C7-30894543E3E7}" name="Descriçã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BBCF4D-58D5-4B52-9AAD-190EEAB42362}" name="Especial" displayName="Especial" ref="M1:N15" totalsRowShown="0">
  <autoFilter ref="M1:N15" xr:uid="{CB62EEA2-C77E-400B-BC35-88B163A669EA}"/>
  <tableColumns count="2">
    <tableColumn id="1" xr3:uid="{18AFFA8B-49A9-4FF5-9431-2110F798F18A}" name="Especial"/>
    <tableColumn id="2" xr3:uid="{3D536BBE-BF68-4BAC-9041-E4FAD0586A58}" name="Descriçã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79E7F4-067C-4A2A-B5B4-5818EA73D010}" name="Armadura" displayName="Armadura" ref="A1:D4" totalsRowShown="0">
  <autoFilter ref="A1:D4" xr:uid="{68C5C784-F769-4FD3-93CE-8BCEE5067957}"/>
  <tableColumns count="4">
    <tableColumn id="1" xr3:uid="{7FD22644-534D-41AC-9E84-9342B3C3EE13}" name="Armadura"/>
    <tableColumn id="2" xr3:uid="{DBC79017-BEEF-44A7-A663-B097CF2443C5}" name="Defesa" dataDxfId="15"/>
    <tableColumn id="3" xr3:uid="{6496A476-3A5E-4C9E-A4C4-68699412949C}" name="Custo" dataDxfId="14"/>
    <tableColumn id="4" xr3:uid="{692B1557-6BD7-426D-AA1B-122331D94828}" name="Espaço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DC866A-4124-42DD-A43D-346E6A68F730}" name="Classes" displayName="Classes" ref="A1:G4" totalsRowShown="0" headerRowDxfId="12">
  <autoFilter ref="A1:G4" xr:uid="{D8CF8C02-5BCA-4375-9892-47B6A6A5A812}"/>
  <tableColumns count="7">
    <tableColumn id="1" xr3:uid="{C30012D6-FF2B-4FEC-94E9-55121A7264CB}" name="Nome" dataDxfId="11"/>
    <tableColumn id="2" xr3:uid="{19054EE7-CE35-4532-8BF3-D28377D41F6A}" name="PV INI" dataDxfId="10"/>
    <tableColumn id="3" xr3:uid="{710D2A5D-E85D-46FF-BB1E-3FB8E4E47F46}" name="PP INI" dataDxfId="9"/>
    <tableColumn id="4" xr3:uid="{DA229E06-EDBA-48BF-B1FA-114C9F221173}" name="PS INI" dataDxfId="8"/>
    <tableColumn id="5" xr3:uid="{04ADFC84-2893-4BBE-94E8-FCC265613980}" name="PV LEV" dataDxfId="7"/>
    <tableColumn id="6" xr3:uid="{3709A0D4-5BE8-4309-B2CB-359BABD256C8}" name="PP LEV" dataDxfId="6"/>
    <tableColumn id="7" xr3:uid="{0051042A-EF43-475A-A298-61C81E47CF87}" name="PS LEV" dataDxf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D5C0B7-FB4C-4672-B191-C4CAEF224A21}" name="Conversores" displayName="Conversores" ref="A1:E4" totalsRowShown="0">
  <autoFilter ref="A1:E4" xr:uid="{44D5C0B7-FB4C-4672-B191-C4CAEF224A21}"/>
  <sortState xmlns:xlrd2="http://schemas.microsoft.com/office/spreadsheetml/2017/richdata2" ref="A2:E4">
    <sortCondition ref="A1:A4"/>
  </sortState>
  <tableColumns count="5">
    <tableColumn id="1" xr3:uid="{E4523443-B162-4085-AD62-481A2A42479F}" name="Atributo"/>
    <tableColumn id="2" xr3:uid="{BC1A746F-8460-472B-8597-795A084C9AEF}" name="Valor Total" dataDxfId="4">
      <calculatedColumnFormula>_xlfn.XLOOKUP(A2,Atributos[Atributo],Atributos[Total])+Básico!P12</calculatedColumnFormula>
    </tableColumn>
    <tableColumn id="3" xr3:uid="{C9D7853E-1B60-455E-BA37-23CFA6C79D5F}" name="5%" dataDxfId="3">
      <calculatedColumnFormula>VLOOKUP($B$6,Classes[],IF(Conversores[[#This Row],[Atributo]]="Sabedoria",4, IF(Conversores[[#This Row],[Atributo]]="Poder",3,2)))+_xlfn.XLOOKUP(Conversores[[#This Row],[Atributo]],Atributos[Atributo],Atributos[Total],0)</calculatedColumnFormula>
    </tableColumn>
    <tableColumn id="4" xr3:uid="{13F3AE3B-5403-4DA3-A77C-DFCD7EEBCB5B}" name="Após Inicial" dataDxfId="2">
      <calculatedColumnFormula>(($A$6-5%)/5%)*(VLOOKUP($B$6,Classes[],IF(Conversores[[#This Row],[Atributo]]="Sabedoria",7, IF(Conversores[[#This Row],[Atributo]]="Poder",6,5)))+_xlfn.XLOOKUP(Conversores[[#This Row],[Atributo]],Atributos[Atributo],Atributos[Total],0))</calculatedColumnFormula>
    </tableColumn>
    <tableColumn id="5" xr3:uid="{173E7A5A-14AC-47E5-B44C-29EC4F7BFF3B}" name="Total" dataDxfId="1">
      <calculatedColumnFormula>SUM(Conversores[[#This Row],[Valor Total]:[Após Inicial]])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4FEA4A-8531-4408-B286-EC54514D7513}" name="Tabela5" displayName="Tabela5" ref="A1:D18" totalsRowShown="0" headerRowDxfId="0">
  <autoFilter ref="A1:D18" xr:uid="{492D992F-AD56-4A0B-B8F3-2C5D6E94EFE4}"/>
  <tableColumns count="4">
    <tableColumn id="1" xr3:uid="{4EB4CBA2-3C1C-4005-B1E7-F601DEEF10FD}" name="Nome"/>
    <tableColumn id="2" xr3:uid="{D42DADC7-CE9C-4F25-BA69-6A52E8A53E4D}" name="Tipo"/>
    <tableColumn id="3" xr3:uid="{D0CED672-C9EB-45EC-99B3-1C28DE68FA75}" name="Atributo"/>
    <tableColumn id="4" xr3:uid="{D8A6885F-D94E-41F3-8537-2FC882D82B2C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CA22-6B1D-4061-977A-3B8DA5B2F9BB}">
  <dimension ref="B1:U29"/>
  <sheetViews>
    <sheetView tabSelected="1" topLeftCell="H1" workbookViewId="0">
      <selection activeCell="N14" sqref="N14"/>
    </sheetView>
  </sheetViews>
  <sheetFormatPr defaultRowHeight="15.75" x14ac:dyDescent="0.25"/>
  <cols>
    <col min="1" max="1" width="0.875" customWidth="1"/>
    <col min="5" max="5" width="3.125" customWidth="1"/>
    <col min="6" max="6" width="9.75" style="2" bestFit="1" customWidth="1"/>
    <col min="9" max="9" width="5.625" customWidth="1"/>
    <col min="10" max="10" width="3.375" customWidth="1"/>
    <col min="11" max="11" width="1.625" customWidth="1"/>
    <col min="12" max="12" width="10.625" bestFit="1" customWidth="1"/>
    <col min="13" max="13" width="11.5" customWidth="1"/>
    <col min="14" max="14" width="13.375" customWidth="1"/>
    <col min="15" max="15" width="12.375" bestFit="1" customWidth="1"/>
    <col min="16" max="16" width="1.625" customWidth="1"/>
    <col min="17" max="17" width="13" style="20" customWidth="1"/>
    <col min="18" max="18" width="12" customWidth="1"/>
    <col min="19" max="19" width="12.25" customWidth="1"/>
    <col min="20" max="20" width="9" customWidth="1"/>
    <col min="21" max="21" width="9" style="9"/>
  </cols>
  <sheetData>
    <row r="1" spans="2:21" ht="5.0999999999999996" customHeight="1" thickBot="1" x14ac:dyDescent="0.3"/>
    <row r="2" spans="2:21" ht="20.25" customHeight="1" thickBot="1" x14ac:dyDescent="0.35">
      <c r="B2" s="57"/>
      <c r="C2" s="58"/>
      <c r="D2" s="59"/>
      <c r="F2" s="66" t="s">
        <v>0</v>
      </c>
      <c r="G2" s="67"/>
      <c r="H2" s="68"/>
      <c r="J2" s="110" t="s">
        <v>9</v>
      </c>
      <c r="L2" s="12" t="s">
        <v>11</v>
      </c>
      <c r="M2" s="13" t="s">
        <v>18</v>
      </c>
      <c r="N2" s="13" t="s">
        <v>177</v>
      </c>
      <c r="O2" s="12" t="s">
        <v>12</v>
      </c>
      <c r="Q2" s="42" t="s">
        <v>227</v>
      </c>
      <c r="R2" s="42" t="s">
        <v>228</v>
      </c>
      <c r="S2" s="42" t="s">
        <v>229</v>
      </c>
      <c r="T2" s="42" t="s">
        <v>177</v>
      </c>
      <c r="U2" s="42" t="s">
        <v>12</v>
      </c>
    </row>
    <row r="3" spans="2:21" x14ac:dyDescent="0.25">
      <c r="B3" s="60"/>
      <c r="C3" s="61"/>
      <c r="D3" s="62"/>
      <c r="F3" s="3"/>
      <c r="G3" s="4"/>
      <c r="H3" s="4"/>
      <c r="J3" s="111"/>
      <c r="L3" s="11" t="s">
        <v>10</v>
      </c>
      <c r="M3" s="10">
        <v>0</v>
      </c>
      <c r="N3" s="10">
        <v>0</v>
      </c>
      <c r="O3" s="16">
        <f>Atributos[[#This Row],[0%]]+Atributos[[#This Row],[Outros]]</f>
        <v>0</v>
      </c>
      <c r="Q3" s="9" t="s">
        <v>230</v>
      </c>
      <c r="R3" s="9" t="s">
        <v>13</v>
      </c>
      <c r="S3" s="9" t="s">
        <v>257</v>
      </c>
      <c r="T3" s="1"/>
      <c r="U3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4" spans="2:21" x14ac:dyDescent="0.25">
      <c r="B4" s="60"/>
      <c r="C4" s="61"/>
      <c r="D4" s="62"/>
      <c r="E4" s="5"/>
      <c r="F4" s="6" t="s">
        <v>1</v>
      </c>
      <c r="G4" s="69"/>
      <c r="H4" s="70"/>
      <c r="J4" s="111"/>
      <c r="L4" s="11" t="s">
        <v>14</v>
      </c>
      <c r="M4" s="10">
        <v>0</v>
      </c>
      <c r="N4" s="10">
        <v>0</v>
      </c>
      <c r="O4" s="16">
        <f>Atributos[[#This Row],[0%]]+Atributos[[#This Row],[Outros]]</f>
        <v>0</v>
      </c>
      <c r="Q4" s="9" t="s">
        <v>231</v>
      </c>
      <c r="R4" s="9" t="s">
        <v>19</v>
      </c>
      <c r="S4" s="9" t="s">
        <v>257</v>
      </c>
      <c r="T4" s="1"/>
      <c r="U4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5" spans="2:21" x14ac:dyDescent="0.25">
      <c r="B5" s="60"/>
      <c r="C5" s="61"/>
      <c r="D5" s="62"/>
      <c r="G5" s="2"/>
      <c r="H5" s="2"/>
      <c r="J5" s="111"/>
      <c r="L5" s="11" t="s">
        <v>13</v>
      </c>
      <c r="M5" s="10">
        <v>0</v>
      </c>
      <c r="N5" s="10">
        <v>0</v>
      </c>
      <c r="O5" s="16">
        <f>Atributos[[#This Row],[0%]]+Atributos[[#This Row],[Outros]]</f>
        <v>0</v>
      </c>
      <c r="Q5" s="9" t="s">
        <v>259</v>
      </c>
      <c r="R5" s="9" t="s">
        <v>10</v>
      </c>
      <c r="S5" s="9" t="s">
        <v>257</v>
      </c>
      <c r="T5" s="1"/>
      <c r="U5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6" spans="2:21" x14ac:dyDescent="0.25">
      <c r="B6" s="60"/>
      <c r="C6" s="61"/>
      <c r="D6" s="62"/>
      <c r="F6" s="6" t="s">
        <v>2</v>
      </c>
      <c r="G6" s="71"/>
      <c r="H6" s="70"/>
      <c r="J6" s="111"/>
      <c r="L6" s="11" t="s">
        <v>15</v>
      </c>
      <c r="M6" s="10">
        <v>0</v>
      </c>
      <c r="N6" s="10">
        <v>0</v>
      </c>
      <c r="O6" s="16">
        <f>Atributos[[#This Row],[0%]]+Atributos[[#This Row],[Outros]]</f>
        <v>0</v>
      </c>
      <c r="Q6" s="9" t="s">
        <v>232</v>
      </c>
      <c r="R6" s="9" t="s">
        <v>17</v>
      </c>
      <c r="S6" s="9" t="s">
        <v>257</v>
      </c>
      <c r="T6" s="1"/>
      <c r="U6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7" spans="2:21" x14ac:dyDescent="0.25">
      <c r="B7" s="60"/>
      <c r="C7" s="61"/>
      <c r="D7" s="62"/>
      <c r="G7" s="2"/>
      <c r="H7" s="2"/>
      <c r="J7" s="111"/>
      <c r="L7" s="11" t="s">
        <v>19</v>
      </c>
      <c r="M7" s="10">
        <v>0</v>
      </c>
      <c r="N7" s="10">
        <v>0</v>
      </c>
      <c r="O7" s="16">
        <f>Atributos[[#This Row],[0%]]+Atributos[[#This Row],[Outros]]</f>
        <v>0</v>
      </c>
      <c r="Q7" s="9" t="s">
        <v>233</v>
      </c>
      <c r="R7" s="9" t="s">
        <v>14</v>
      </c>
      <c r="S7" s="9" t="s">
        <v>257</v>
      </c>
      <c r="T7" s="1"/>
      <c r="U7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8" spans="2:21" x14ac:dyDescent="0.25">
      <c r="B8" s="60"/>
      <c r="C8" s="61"/>
      <c r="D8" s="62"/>
      <c r="F8" s="6" t="s">
        <v>3</v>
      </c>
      <c r="G8" s="71"/>
      <c r="H8" s="70"/>
      <c r="J8" s="111"/>
      <c r="L8" s="11" t="s">
        <v>16</v>
      </c>
      <c r="M8" s="10">
        <v>0</v>
      </c>
      <c r="N8" s="10">
        <v>0</v>
      </c>
      <c r="O8" s="16">
        <f>Atributos[[#This Row],[0%]]+Atributos[[#This Row],[Outros]]</f>
        <v>0</v>
      </c>
      <c r="Q8" s="9" t="s">
        <v>234</v>
      </c>
      <c r="R8" s="9" t="s">
        <v>17</v>
      </c>
      <c r="S8" s="9" t="s">
        <v>257</v>
      </c>
      <c r="T8" s="1"/>
      <c r="U8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9" spans="2:21" x14ac:dyDescent="0.25">
      <c r="B9" s="60"/>
      <c r="C9" s="61"/>
      <c r="D9" s="62"/>
      <c r="G9" s="2"/>
      <c r="H9" s="2"/>
      <c r="J9" s="111"/>
      <c r="L9" s="11" t="s">
        <v>17</v>
      </c>
      <c r="M9" s="10">
        <v>0</v>
      </c>
      <c r="N9" s="10">
        <v>0</v>
      </c>
      <c r="O9" s="16">
        <f>Atributos[[#This Row],[0%]]+Atributos[[#This Row],[Outros]]</f>
        <v>0</v>
      </c>
      <c r="Q9" s="9" t="s">
        <v>235</v>
      </c>
      <c r="R9" s="9" t="s">
        <v>17</v>
      </c>
      <c r="S9" s="9" t="s">
        <v>257</v>
      </c>
      <c r="T9" s="1"/>
      <c r="U9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10" spans="2:21" ht="15.75" customHeight="1" x14ac:dyDescent="0.25">
      <c r="B10" s="60"/>
      <c r="C10" s="61"/>
      <c r="D10" s="62"/>
      <c r="F10" s="6" t="s">
        <v>4</v>
      </c>
      <c r="G10" s="72"/>
      <c r="H10" s="73"/>
      <c r="J10" s="111"/>
      <c r="Q10" s="9" t="s">
        <v>236</v>
      </c>
      <c r="R10" s="9" t="s">
        <v>16</v>
      </c>
      <c r="S10" s="9" t="s">
        <v>257</v>
      </c>
      <c r="T10" s="1"/>
      <c r="U10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11" spans="2:21" ht="15.75" customHeight="1" x14ac:dyDescent="0.25">
      <c r="B11" s="60"/>
      <c r="C11" s="61"/>
      <c r="D11" s="62"/>
      <c r="G11" s="2"/>
      <c r="H11" s="2"/>
      <c r="J11" s="111"/>
      <c r="L11" s="14" t="s">
        <v>11</v>
      </c>
      <c r="M11" s="15" t="s">
        <v>20</v>
      </c>
      <c r="N11" s="14" t="s">
        <v>21</v>
      </c>
      <c r="O11" s="14" t="s">
        <v>22</v>
      </c>
      <c r="Q11" s="9" t="s">
        <v>237</v>
      </c>
      <c r="R11" s="9" t="s">
        <v>13</v>
      </c>
      <c r="S11" s="9" t="s">
        <v>257</v>
      </c>
      <c r="T11" s="1"/>
      <c r="U11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12" spans="2:21" x14ac:dyDescent="0.25">
      <c r="B12" s="60"/>
      <c r="C12" s="61"/>
      <c r="D12" s="62"/>
      <c r="F12" s="6" t="s">
        <v>5</v>
      </c>
      <c r="G12" s="71"/>
      <c r="H12" s="70"/>
      <c r="J12" s="111"/>
      <c r="L12" s="11" t="s">
        <v>34</v>
      </c>
      <c r="M12" s="10">
        <f>IF(OR($G$16="",$G$20=0%), (P12),VLOOKUP(IF(PV_PS_PP[[#This Row],[Atributo]]="PP", "Poder", IF(PV_PS_PP[[#This Row],[Atributo]]="PS", "Sabedoria", "Constituição")),Conversores[],5))</f>
        <v>7</v>
      </c>
      <c r="N12" s="10"/>
      <c r="O12" s="16">
        <f>PV_PS_PP[[#This Row],[Atual]]-PV_PS_PP[[#This Row],[Perdido]]</f>
        <v>7</v>
      </c>
      <c r="P12" s="20">
        <v>7</v>
      </c>
      <c r="Q12" s="9" t="s">
        <v>238</v>
      </c>
      <c r="R12" s="9" t="s">
        <v>14</v>
      </c>
      <c r="S12" s="9" t="s">
        <v>257</v>
      </c>
      <c r="T12" s="1"/>
      <c r="U12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13" spans="2:21" x14ac:dyDescent="0.25">
      <c r="B13" s="60"/>
      <c r="C13" s="61"/>
      <c r="D13" s="62"/>
      <c r="G13" s="2"/>
      <c r="H13" s="2"/>
      <c r="J13" s="111"/>
      <c r="L13" s="11" t="s">
        <v>35</v>
      </c>
      <c r="M13" s="10">
        <f>IF(OR($G$16="",$G$20=0%), (P13),VLOOKUP(IF(PV_PS_PP[[#This Row],[Atributo]]="PP", "Poder", IF(PV_PS_PP[[#This Row],[Atributo]]="PS", "Sabedoria", "Constituição")),Conversores[],5))</f>
        <v>2</v>
      </c>
      <c r="N13" s="10"/>
      <c r="O13" s="16">
        <f>PV_PS_PP[[#This Row],[Atual]]-PV_PS_PP[[#This Row],[Perdido]]</f>
        <v>2</v>
      </c>
      <c r="P13" s="20">
        <v>2</v>
      </c>
      <c r="Q13" s="9" t="s">
        <v>239</v>
      </c>
      <c r="R13" s="9" t="s">
        <v>17</v>
      </c>
      <c r="S13" s="9" t="s">
        <v>257</v>
      </c>
      <c r="T13" s="1"/>
      <c r="U13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14" spans="2:21" x14ac:dyDescent="0.25">
      <c r="B14" s="60"/>
      <c r="C14" s="61"/>
      <c r="D14" s="62"/>
      <c r="F14" s="6" t="s">
        <v>6</v>
      </c>
      <c r="G14" s="71"/>
      <c r="H14" s="70"/>
      <c r="J14" s="111"/>
      <c r="L14" s="11" t="s">
        <v>36</v>
      </c>
      <c r="M14" s="10">
        <f>IF(OR($G$16="",$G$20=0%), (P14),VLOOKUP(IF(PV_PS_PP[[#This Row],[Atributo]]="PP", "Poder", IF(PV_PS_PP[[#This Row],[Atributo]]="PS", "Sabedoria", "Constituição")),Conversores[],5))</f>
        <v>7</v>
      </c>
      <c r="N14" s="10"/>
      <c r="O14" s="16">
        <f>PV_PS_PP[[#This Row],[Atual]]-PV_PS_PP[[#This Row],[Perdido]]</f>
        <v>7</v>
      </c>
      <c r="P14" s="20">
        <v>7</v>
      </c>
      <c r="Q14" s="9" t="s">
        <v>240</v>
      </c>
      <c r="R14" s="9" t="s">
        <v>19</v>
      </c>
      <c r="S14" s="9" t="s">
        <v>257</v>
      </c>
      <c r="T14" s="1"/>
      <c r="U14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15" spans="2:21" x14ac:dyDescent="0.25">
      <c r="B15" s="60"/>
      <c r="C15" s="61"/>
      <c r="D15" s="62"/>
      <c r="G15" s="2"/>
      <c r="H15" s="2"/>
      <c r="J15" s="111"/>
      <c r="Q15" s="9" t="s">
        <v>241</v>
      </c>
      <c r="R15" s="9" t="s">
        <v>13</v>
      </c>
      <c r="S15" s="9" t="s">
        <v>257</v>
      </c>
      <c r="T15" s="1"/>
      <c r="U15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16" spans="2:21" x14ac:dyDescent="0.25">
      <c r="B16" s="60"/>
      <c r="C16" s="61"/>
      <c r="D16" s="62"/>
      <c r="F16" s="6" t="s">
        <v>8</v>
      </c>
      <c r="G16" s="74"/>
      <c r="H16" s="75"/>
      <c r="J16" s="111"/>
      <c r="L16" s="21" t="s">
        <v>37</v>
      </c>
      <c r="M16" s="21" t="s">
        <v>39</v>
      </c>
      <c r="N16" s="21" t="s">
        <v>38</v>
      </c>
      <c r="O16" s="21" t="s">
        <v>163</v>
      </c>
      <c r="Q16" s="9" t="s">
        <v>242</v>
      </c>
      <c r="R16" s="9" t="s">
        <v>14</v>
      </c>
      <c r="S16" s="9" t="s">
        <v>257</v>
      </c>
      <c r="T16" s="1"/>
      <c r="U16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17" spans="2:21" x14ac:dyDescent="0.25">
      <c r="B17" s="60"/>
      <c r="C17" s="61"/>
      <c r="D17" s="62"/>
      <c r="G17" s="2"/>
      <c r="H17" s="2"/>
      <c r="J17" s="111"/>
      <c r="L17" s="103">
        <f>5+VLOOKUP("Destreza",Atributos[],4,FALSE)+SUM(Inventário!J11:J12)+IF(G14="Policial",2,0)</f>
        <v>5</v>
      </c>
      <c r="M17" s="106"/>
      <c r="N17" s="97" t="str">
        <f>CONCATENATE(7+VLOOKUP("Destreza",Atributos[],4,FALSE)+IF(M17="Lerdo",-1,IF(M17="Ágil",1,0)),"m")</f>
        <v>7m</v>
      </c>
      <c r="O17" s="100"/>
      <c r="Q17" s="9" t="s">
        <v>243</v>
      </c>
      <c r="R17" s="9" t="s">
        <v>10</v>
      </c>
      <c r="S17" s="9" t="s">
        <v>257</v>
      </c>
      <c r="T17" s="1"/>
      <c r="U17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18" spans="2:21" x14ac:dyDescent="0.25">
      <c r="B18" s="60"/>
      <c r="C18" s="61"/>
      <c r="D18" s="62"/>
      <c r="E18" s="5"/>
      <c r="F18" s="6" t="s">
        <v>7</v>
      </c>
      <c r="G18" s="71"/>
      <c r="H18" s="70"/>
      <c r="J18" s="111"/>
      <c r="L18" s="104"/>
      <c r="M18" s="107"/>
      <c r="N18" s="98"/>
      <c r="O18" s="101"/>
      <c r="Q18" s="9" t="s">
        <v>244</v>
      </c>
      <c r="R18" s="9" t="s">
        <v>14</v>
      </c>
      <c r="S18" s="9" t="s">
        <v>257</v>
      </c>
      <c r="T18" s="1"/>
      <c r="U18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19" spans="2:21" x14ac:dyDescent="0.25">
      <c r="B19" s="60"/>
      <c r="C19" s="61"/>
      <c r="D19" s="62"/>
      <c r="F19" s="7"/>
      <c r="G19" s="7"/>
      <c r="H19" s="7"/>
      <c r="J19" s="111"/>
      <c r="L19" s="104"/>
      <c r="M19" s="107"/>
      <c r="N19" s="98"/>
      <c r="O19" s="101"/>
      <c r="Q19" s="9" t="s">
        <v>245</v>
      </c>
      <c r="R19" s="9" t="s">
        <v>14</v>
      </c>
      <c r="S19" s="9" t="s">
        <v>257</v>
      </c>
      <c r="T19" s="1"/>
      <c r="U19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20" spans="2:21" ht="16.5" thickBot="1" x14ac:dyDescent="0.3">
      <c r="B20" s="63"/>
      <c r="C20" s="64"/>
      <c r="D20" s="65"/>
      <c r="E20" s="5"/>
      <c r="F20" s="8" t="s">
        <v>23</v>
      </c>
      <c r="G20" s="109">
        <v>0</v>
      </c>
      <c r="H20" s="70"/>
      <c r="J20" s="112"/>
      <c r="L20" s="105"/>
      <c r="M20" s="108"/>
      <c r="N20" s="99"/>
      <c r="O20" s="102"/>
      <c r="P20" s="20" t="s">
        <v>257</v>
      </c>
      <c r="Q20" s="9" t="s">
        <v>246</v>
      </c>
      <c r="R20" s="9" t="s">
        <v>19</v>
      </c>
      <c r="S20" s="9" t="s">
        <v>257</v>
      </c>
      <c r="T20" s="1"/>
      <c r="U20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21" spans="2:21" ht="16.5" thickBot="1" x14ac:dyDescent="0.3">
      <c r="P21" s="20" t="s">
        <v>255</v>
      </c>
      <c r="Q21" s="9" t="s">
        <v>247</v>
      </c>
      <c r="R21" s="9" t="s">
        <v>13</v>
      </c>
      <c r="S21" s="9" t="s">
        <v>257</v>
      </c>
      <c r="T21" s="1"/>
      <c r="U21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22" spans="2:21" ht="20.25" thickBot="1" x14ac:dyDescent="0.3">
      <c r="B22" s="54" t="s">
        <v>260</v>
      </c>
      <c r="C22" s="55"/>
      <c r="D22" s="56"/>
      <c r="F22" s="54" t="s">
        <v>51</v>
      </c>
      <c r="G22" s="55"/>
      <c r="H22" s="56"/>
      <c r="J22" s="85" t="s">
        <v>261</v>
      </c>
      <c r="L22" s="88"/>
      <c r="M22" s="89"/>
      <c r="N22" s="89"/>
      <c r="O22" s="90"/>
      <c r="P22" s="20" t="s">
        <v>256</v>
      </c>
      <c r="Q22" s="9" t="s">
        <v>248</v>
      </c>
      <c r="R22" s="9" t="s">
        <v>13</v>
      </c>
      <c r="S22" s="9" t="s">
        <v>257</v>
      </c>
      <c r="T22" s="1"/>
      <c r="U22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23" spans="2:21" x14ac:dyDescent="0.25">
      <c r="B23" s="48" t="s">
        <v>24</v>
      </c>
      <c r="C23" s="49" t="s">
        <v>40</v>
      </c>
      <c r="D23" s="50" t="s">
        <v>80</v>
      </c>
      <c r="F23" s="76"/>
      <c r="G23" s="77"/>
      <c r="H23" s="78"/>
      <c r="J23" s="86"/>
      <c r="L23" s="91"/>
      <c r="M23" s="92"/>
      <c r="N23" s="92"/>
      <c r="O23" s="93"/>
      <c r="P23" s="20" t="s">
        <v>258</v>
      </c>
      <c r="Q23" s="9" t="s">
        <v>249</v>
      </c>
      <c r="R23" s="9" t="s">
        <v>13</v>
      </c>
      <c r="S23" s="9" t="s">
        <v>257</v>
      </c>
      <c r="T23" s="1"/>
      <c r="U23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24" spans="2:21" x14ac:dyDescent="0.25">
      <c r="B24" s="43"/>
      <c r="D24" s="44"/>
      <c r="F24" s="79"/>
      <c r="G24" s="80"/>
      <c r="H24" s="81"/>
      <c r="J24" s="86"/>
      <c r="L24" s="91"/>
      <c r="M24" s="92"/>
      <c r="N24" s="92"/>
      <c r="O24" s="93"/>
      <c r="Q24" s="9" t="s">
        <v>250</v>
      </c>
      <c r="R24" s="9" t="s">
        <v>13</v>
      </c>
      <c r="S24" s="9" t="s">
        <v>257</v>
      </c>
      <c r="T24" s="1"/>
      <c r="U24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25" spans="2:21" x14ac:dyDescent="0.25">
      <c r="B25" s="43"/>
      <c r="D25" s="44"/>
      <c r="F25" s="79"/>
      <c r="G25" s="80"/>
      <c r="H25" s="81"/>
      <c r="J25" s="86"/>
      <c r="L25" s="91"/>
      <c r="M25" s="92"/>
      <c r="N25" s="92"/>
      <c r="O25" s="93"/>
      <c r="Q25" s="9" t="s">
        <v>251</v>
      </c>
      <c r="R25" s="9" t="s">
        <v>14</v>
      </c>
      <c r="S25" s="9" t="s">
        <v>257</v>
      </c>
      <c r="T25" s="1"/>
      <c r="U25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26" spans="2:21" x14ac:dyDescent="0.25">
      <c r="B26" s="43"/>
      <c r="D26" s="44"/>
      <c r="F26" s="79"/>
      <c r="G26" s="80"/>
      <c r="H26" s="81"/>
      <c r="J26" s="86"/>
      <c r="L26" s="91"/>
      <c r="M26" s="92"/>
      <c r="N26" s="92"/>
      <c r="O26" s="93"/>
      <c r="Q26" s="9" t="s">
        <v>252</v>
      </c>
      <c r="R26" s="9" t="s">
        <v>19</v>
      </c>
      <c r="S26" s="9" t="s">
        <v>257</v>
      </c>
      <c r="T26" s="1"/>
      <c r="U26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27" spans="2:21" x14ac:dyDescent="0.25">
      <c r="B27" s="43"/>
      <c r="D27" s="44"/>
      <c r="F27" s="79"/>
      <c r="G27" s="80"/>
      <c r="H27" s="81"/>
      <c r="J27" s="86"/>
      <c r="L27" s="91"/>
      <c r="M27" s="92"/>
      <c r="N27" s="92"/>
      <c r="O27" s="93"/>
      <c r="Q27" s="9" t="s">
        <v>181</v>
      </c>
      <c r="R27" s="9" t="s">
        <v>14</v>
      </c>
      <c r="S27" s="9" t="s">
        <v>257</v>
      </c>
      <c r="T27" s="1"/>
      <c r="U27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28" spans="2:21" x14ac:dyDescent="0.25">
      <c r="B28" s="43"/>
      <c r="D28" s="44"/>
      <c r="F28" s="79"/>
      <c r="G28" s="80"/>
      <c r="H28" s="81"/>
      <c r="J28" s="86"/>
      <c r="L28" s="91"/>
      <c r="M28" s="92"/>
      <c r="N28" s="92"/>
      <c r="O28" s="93"/>
      <c r="Q28" s="9" t="s">
        <v>253</v>
      </c>
      <c r="R28" s="9" t="s">
        <v>14</v>
      </c>
      <c r="S28" s="9" t="s">
        <v>257</v>
      </c>
      <c r="T28" s="1"/>
      <c r="U28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  <row r="29" spans="2:21" ht="16.5" thickBot="1" x14ac:dyDescent="0.3">
      <c r="B29" s="45"/>
      <c r="C29" s="46"/>
      <c r="D29" s="47"/>
      <c r="F29" s="82"/>
      <c r="G29" s="83"/>
      <c r="H29" s="84"/>
      <c r="J29" s="87"/>
      <c r="L29" s="94"/>
      <c r="M29" s="95"/>
      <c r="N29" s="95"/>
      <c r="O29" s="96"/>
      <c r="Q29" s="9" t="s">
        <v>254</v>
      </c>
      <c r="R29" s="9" t="s">
        <v>19</v>
      </c>
      <c r="S29" s="9" t="s">
        <v>257</v>
      </c>
      <c r="T29" s="1"/>
      <c r="U29" s="9">
        <f>IF(Perícias[[#This Row],[Treinamento]]="Calejado",2,IF(Perícias[[#This Row],[Treinamento]]="Experiente",3,IF(Perícias[[#This Row],[Treinamento]]="Versado",4,0)))+VLOOKUP(Perícias[[#This Row],[Atri. Base]],Atributos[],4,FALSE)+Perícias[[#This Row],[Outros]]</f>
        <v>0</v>
      </c>
    </row>
  </sheetData>
  <mergeCells count="21">
    <mergeCell ref="F23:H29"/>
    <mergeCell ref="J22:J29"/>
    <mergeCell ref="L22:O29"/>
    <mergeCell ref="N17:N20"/>
    <mergeCell ref="O17:O20"/>
    <mergeCell ref="L17:L20"/>
    <mergeCell ref="M17:M20"/>
    <mergeCell ref="G18:H18"/>
    <mergeCell ref="G20:H20"/>
    <mergeCell ref="J2:J20"/>
    <mergeCell ref="B22:D22"/>
    <mergeCell ref="B2:D20"/>
    <mergeCell ref="F2:H2"/>
    <mergeCell ref="G4:H4"/>
    <mergeCell ref="G6:H6"/>
    <mergeCell ref="G8:H8"/>
    <mergeCell ref="G10:H10"/>
    <mergeCell ref="G12:H12"/>
    <mergeCell ref="G14:H14"/>
    <mergeCell ref="G16:H16"/>
    <mergeCell ref="F22:H22"/>
  </mergeCells>
  <dataValidations count="1">
    <dataValidation type="list" allowBlank="1" showInputMessage="1" showErrorMessage="1" sqref="S3:S29" xr:uid="{DB348B77-F1A0-40E7-A3E4-0B9AA3FAF538}">
      <formula1>$P$20:$P$23</formula1>
    </dataValidation>
  </dataValidations>
  <pageMargins left="0.511811024" right="0.511811024" top="0.78740157499999996" bottom="0.78740157499999996" header="0.31496062000000002" footer="0.31496062000000002"/>
  <pageSetup paperSize="0" orientation="portrait" horizontalDpi="0" verticalDpi="0" copies="0"/>
  <legacy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6D99-E9B4-4F8A-952D-DF5503FBB4EC}">
  <dimension ref="B1:P19"/>
  <sheetViews>
    <sheetView workbookViewId="0">
      <selection activeCell="N9" sqref="N9"/>
    </sheetView>
  </sheetViews>
  <sheetFormatPr defaultRowHeight="15.75" x14ac:dyDescent="0.25"/>
  <cols>
    <col min="1" max="1" width="0.875" customWidth="1"/>
    <col min="2" max="2" width="4" bestFit="1" customWidth="1"/>
    <col min="3" max="3" width="0.875" customWidth="1"/>
    <col min="4" max="4" width="10.75" bestFit="1" customWidth="1"/>
    <col min="5" max="5" width="10.875" bestFit="1" customWidth="1"/>
    <col min="6" max="6" width="10.5" bestFit="1" customWidth="1"/>
    <col min="7" max="7" width="10.375" bestFit="1" customWidth="1"/>
    <col min="8" max="8" width="10.875" customWidth="1"/>
    <col min="9" max="9" width="10.75" customWidth="1"/>
    <col min="10" max="10" width="11.625" bestFit="1" customWidth="1"/>
    <col min="11" max="11" width="10.75" bestFit="1" customWidth="1"/>
    <col min="12" max="12" width="11.625" bestFit="1" customWidth="1"/>
    <col min="13" max="13" width="0.875" customWidth="1"/>
    <col min="14" max="14" width="13.75" bestFit="1" customWidth="1"/>
    <col min="15" max="15" width="9.625" bestFit="1" customWidth="1"/>
    <col min="16" max="16" width="10.75" bestFit="1" customWidth="1"/>
  </cols>
  <sheetData>
    <row r="1" spans="2:16" ht="5.0999999999999996" customHeight="1" thickBot="1" x14ac:dyDescent="0.3"/>
    <row r="2" spans="2:16" ht="15.75" customHeight="1" thickBot="1" x14ac:dyDescent="0.3">
      <c r="B2" s="110" t="s">
        <v>78</v>
      </c>
      <c r="D2" s="1" t="s">
        <v>24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40</v>
      </c>
      <c r="J2" s="1" t="s">
        <v>83</v>
      </c>
      <c r="K2" s="1" t="s">
        <v>84</v>
      </c>
      <c r="L2" s="1" t="s">
        <v>85</v>
      </c>
      <c r="N2" s="35" t="s">
        <v>161</v>
      </c>
      <c r="O2" s="34" t="s">
        <v>79</v>
      </c>
      <c r="P2" s="36" t="s">
        <v>84</v>
      </c>
    </row>
    <row r="3" spans="2:16" ht="16.5" thickTop="1" x14ac:dyDescent="0.25">
      <c r="B3" s="111"/>
      <c r="D3" s="9"/>
      <c r="E3" s="9" t="str">
        <f>IF(Armamento[[#This Row],[Nome]]&lt;&gt;"", VLOOKUP(Armamento[[#This Row],[Nome]],Armas[],2,TRUE),"")</f>
        <v/>
      </c>
      <c r="F3" s="9" t="str">
        <f>IF(Armamento[[#This Row],[Nome]]&lt;&gt;"", VLOOKUP(Armamento[[#This Row],[Nome]],Armas[],3,TRUE),"")</f>
        <v/>
      </c>
      <c r="G3" s="9" t="str">
        <f>IF(Armamento[[#This Row],[Nome]]&lt;&gt;"", VLOOKUP(Armamento[[#This Row],[Nome]],Armas[],4,TRUE),"")</f>
        <v/>
      </c>
      <c r="H3" s="9" t="str">
        <f>IF(Armamento[[#This Row],[Nome]]&lt;&gt;"", VLOOKUP(Armamento[[#This Row],[Nome]],Armas[],5,TRUE),"")</f>
        <v/>
      </c>
      <c r="I3" s="9" t="str">
        <f>IF(Armamento[[#This Row],[Nome]]&lt;&gt;"", VLOOKUP(Armamento[[#This Row],[Nome]],Armas[],6,TRUE),"")</f>
        <v/>
      </c>
      <c r="J3" s="9" t="str">
        <f>IF(Armamento[[#This Row],[Nome]]&lt;&gt;"", VLOOKUP(Armamento[[#This Row],[Nome]],Armas[],7,TRUE),"")</f>
        <v/>
      </c>
      <c r="K3" s="9" t="str">
        <f>IF(Armamento[[#This Row],[Nome]]&lt;&gt;"", VLOOKUP(Armamento[[#This Row],[Nome]],Armas[],8,TRUE),"")</f>
        <v/>
      </c>
      <c r="L3" s="9" t="str">
        <f>IF(Armamento[[#This Row],[Nome]]&lt;&gt;"", VLOOKUP(Armamento[[#This Row],[Nome]],Armas[],9,TRUE),"")</f>
        <v/>
      </c>
      <c r="N3" t="s">
        <v>265</v>
      </c>
      <c r="O3">
        <v>5</v>
      </c>
      <c r="P3">
        <v>1</v>
      </c>
    </row>
    <row r="4" spans="2:16" x14ac:dyDescent="0.25">
      <c r="B4" s="111"/>
      <c r="D4" s="9"/>
      <c r="E4" s="9" t="str">
        <f>IF(Armamento[[#This Row],[Nome]]&lt;&gt;"", VLOOKUP(Armamento[[#This Row],[Nome]],Armas[],2,TRUE),"")</f>
        <v/>
      </c>
      <c r="F4" s="9" t="str">
        <f>IF(Armamento[[#This Row],[Nome]]&lt;&gt;"", VLOOKUP(Armamento[[#This Row],[Nome]],Armas[],3,TRUE),"")</f>
        <v/>
      </c>
      <c r="G4" s="9" t="str">
        <f>IF(Armamento[[#This Row],[Nome]]&lt;&gt;"", VLOOKUP(Armamento[[#This Row],[Nome]],Armas[],4,TRUE),"")</f>
        <v/>
      </c>
      <c r="H4" s="9" t="str">
        <f>IF(Armamento[[#This Row],[Nome]]&lt;&gt;"", VLOOKUP(Armamento[[#This Row],[Nome]],Armas[],5,TRUE),"")</f>
        <v/>
      </c>
      <c r="I4" s="9" t="str">
        <f>IF(Armamento[[#This Row],[Nome]]&lt;&gt;"", VLOOKUP(Armamento[[#This Row],[Nome]],Armas[],6,TRUE),"")</f>
        <v/>
      </c>
      <c r="J4" s="9" t="str">
        <f>IF(Armamento[[#This Row],[Nome]]&lt;&gt;"", VLOOKUP(Armamento[[#This Row],[Nome]],Armas[],7,TRUE),"")</f>
        <v/>
      </c>
      <c r="K4" s="9" t="str">
        <f>IF(Armamento[[#This Row],[Nome]]&lt;&gt;"", VLOOKUP(Armamento[[#This Row],[Nome]],Armas[],8,TRUE),"")</f>
        <v/>
      </c>
      <c r="L4" s="9" t="str">
        <f>IF(Armamento[[#This Row],[Nome]]&lt;&gt;"", VLOOKUP(Armamento[[#This Row],[Nome]],Armas[],9,TRUE),"")</f>
        <v/>
      </c>
      <c r="O4" s="22"/>
    </row>
    <row r="5" spans="2:16" ht="16.5" thickBot="1" x14ac:dyDescent="0.3">
      <c r="B5" s="111"/>
    </row>
    <row r="6" spans="2:16" ht="15.75" customHeight="1" thickBot="1" x14ac:dyDescent="0.3">
      <c r="B6" s="111"/>
      <c r="D6" s="134" t="s">
        <v>160</v>
      </c>
      <c r="E6" s="135"/>
      <c r="F6" s="135"/>
      <c r="G6" s="135"/>
      <c r="H6" s="135"/>
      <c r="I6" s="135"/>
      <c r="J6" s="135"/>
      <c r="K6" s="135"/>
      <c r="L6" s="136"/>
    </row>
    <row r="7" spans="2:16" ht="30" customHeight="1" thickBot="1" x14ac:dyDescent="0.3">
      <c r="B7" s="111"/>
      <c r="D7" s="137" t="str">
        <f>IF(L3="","",IF(L3="----","",CONCATENATE(L3,": ",VLOOKUP(L3,Especial[],2,FALSE))))</f>
        <v/>
      </c>
      <c r="E7" s="138"/>
      <c r="F7" s="138"/>
      <c r="G7" s="138"/>
      <c r="H7" s="138"/>
      <c r="I7" s="138"/>
      <c r="J7" s="138"/>
      <c r="K7" s="138"/>
      <c r="L7" s="139"/>
    </row>
    <row r="8" spans="2:16" ht="30" customHeight="1" thickBot="1" x14ac:dyDescent="0.3">
      <c r="B8" s="111"/>
      <c r="D8" s="137" t="str">
        <f>IF(L4="","",IF(L4="----","",CONCATENATE(L4,": ",VLOOKUP(L4,Especial[],2,FALSE))))</f>
        <v/>
      </c>
      <c r="E8" s="138"/>
      <c r="F8" s="138"/>
      <c r="G8" s="138"/>
      <c r="H8" s="138"/>
      <c r="I8" s="138"/>
      <c r="J8" s="138"/>
      <c r="K8" s="138"/>
      <c r="L8" s="139"/>
    </row>
    <row r="9" spans="2:16" ht="16.5" thickBot="1" x14ac:dyDescent="0.3">
      <c r="B9" s="111"/>
    </row>
    <row r="10" spans="2:16" ht="16.5" thickBot="1" x14ac:dyDescent="0.3">
      <c r="B10" s="111"/>
      <c r="D10" s="134" t="s">
        <v>153</v>
      </c>
      <c r="E10" s="136"/>
      <c r="F10" s="134" t="s">
        <v>154</v>
      </c>
      <c r="G10" s="136"/>
      <c r="I10" s="28" t="s">
        <v>155</v>
      </c>
      <c r="J10" s="29" t="s">
        <v>156</v>
      </c>
      <c r="K10" s="29" t="s">
        <v>79</v>
      </c>
      <c r="L10" s="30" t="s">
        <v>84</v>
      </c>
    </row>
    <row r="11" spans="2:16" x14ac:dyDescent="0.25">
      <c r="B11" s="111"/>
      <c r="D11" s="140">
        <f>7+(VLOOKUP("Força", Atributos[],4,FALSE))*2</f>
        <v>7</v>
      </c>
      <c r="E11" s="141"/>
      <c r="F11" s="140">
        <f>D11-SUM(Armamento[Espaço])-SUM(Defesa[Espaço])-SUM(Acessórios[Espaço])</f>
        <v>6</v>
      </c>
      <c r="G11" s="141"/>
      <c r="I11" s="26"/>
      <c r="J11" s="25" t="str">
        <f>IF(I11="","",VLOOKUP(I11,Armadura[],2,FALSE))</f>
        <v/>
      </c>
      <c r="K11" s="25" t="str">
        <f>IF(I11="","",VLOOKUP(I11,Armadura[],3,FALSE))</f>
        <v/>
      </c>
      <c r="L11" s="27" t="str">
        <f>IF(I11="","",VLOOKUP(I11,Armadura[],4,FALSE))</f>
        <v/>
      </c>
    </row>
    <row r="12" spans="2:16" ht="16.5" thickBot="1" x14ac:dyDescent="0.3">
      <c r="B12" s="112"/>
      <c r="D12" s="142"/>
      <c r="E12" s="143"/>
      <c r="F12" s="142"/>
      <c r="G12" s="143"/>
      <c r="I12" s="31"/>
      <c r="J12" s="32" t="str">
        <f>IF(I12="","",VLOOKUP(I12,Armadura[],2,FALSE))</f>
        <v/>
      </c>
      <c r="K12" s="32" t="str">
        <f>IF(I12="","",VLOOKUP(I12,Armadura[],3,FALSE))</f>
        <v/>
      </c>
      <c r="L12" s="33" t="str">
        <f>IF(I12="","",VLOOKUP(I12,Armadura[],4,FALSE))</f>
        <v/>
      </c>
    </row>
    <row r="13" spans="2:16" ht="16.5" thickBot="1" x14ac:dyDescent="0.3"/>
    <row r="14" spans="2:16" ht="20.25" thickBot="1" x14ac:dyDescent="0.3">
      <c r="B14" s="85" t="s">
        <v>162</v>
      </c>
      <c r="D14" s="37" t="s">
        <v>174</v>
      </c>
      <c r="E14" s="38" t="s">
        <v>175</v>
      </c>
      <c r="F14" s="38" t="s">
        <v>177</v>
      </c>
      <c r="G14" s="39" t="s">
        <v>176</v>
      </c>
      <c r="I14" s="113" t="s">
        <v>178</v>
      </c>
      <c r="J14" s="114"/>
      <c r="K14" s="114"/>
      <c r="L14" s="115"/>
      <c r="N14" s="122" t="s">
        <v>179</v>
      </c>
      <c r="O14" s="123"/>
      <c r="P14" s="124"/>
    </row>
    <row r="15" spans="2:16" x14ac:dyDescent="0.25">
      <c r="B15" s="86"/>
      <c r="D15" s="131" t="str">
        <f>IF(Básico!$O$17&lt;&gt;"",VLOOKUP(Básico!$O$17,Rank[],3,FALSE),"")</f>
        <v/>
      </c>
      <c r="E15" s="131" t="str">
        <f>IF(D15&lt;&gt;"",SUM(Armamento[Custo])+SUM(Acessórios[Custo])+SUM(Defesa[Custo]),"")</f>
        <v/>
      </c>
      <c r="F15" s="131"/>
      <c r="G15" s="131" t="str">
        <f>IF(D15&lt;&gt;"",D15-E15-F15,"")</f>
        <v/>
      </c>
      <c r="I15" s="116"/>
      <c r="J15" s="117"/>
      <c r="K15" s="117"/>
      <c r="L15" s="118"/>
      <c r="N15" s="125"/>
      <c r="O15" s="126"/>
      <c r="P15" s="127"/>
    </row>
    <row r="16" spans="2:16" x14ac:dyDescent="0.25">
      <c r="B16" s="86"/>
      <c r="D16" s="132"/>
      <c r="E16" s="132"/>
      <c r="F16" s="132"/>
      <c r="G16" s="132"/>
      <c r="I16" s="116"/>
      <c r="J16" s="117"/>
      <c r="K16" s="117"/>
      <c r="L16" s="118"/>
      <c r="N16" s="125"/>
      <c r="O16" s="126"/>
      <c r="P16" s="127"/>
    </row>
    <row r="17" spans="2:16" x14ac:dyDescent="0.25">
      <c r="B17" s="86"/>
      <c r="D17" s="132"/>
      <c r="E17" s="132"/>
      <c r="F17" s="132"/>
      <c r="G17" s="132"/>
      <c r="I17" s="116"/>
      <c r="J17" s="117"/>
      <c r="K17" s="117"/>
      <c r="L17" s="118"/>
      <c r="N17" s="125"/>
      <c r="O17" s="126"/>
      <c r="P17" s="127"/>
    </row>
    <row r="18" spans="2:16" x14ac:dyDescent="0.25">
      <c r="B18" s="86"/>
      <c r="D18" s="132"/>
      <c r="E18" s="132"/>
      <c r="F18" s="132"/>
      <c r="G18" s="132"/>
      <c r="H18" s="41"/>
      <c r="I18" s="116"/>
      <c r="J18" s="117"/>
      <c r="K18" s="117"/>
      <c r="L18" s="118"/>
      <c r="N18" s="125"/>
      <c r="O18" s="126"/>
      <c r="P18" s="127"/>
    </row>
    <row r="19" spans="2:16" ht="16.5" thickBot="1" x14ac:dyDescent="0.3">
      <c r="B19" s="87"/>
      <c r="D19" s="133"/>
      <c r="E19" s="133"/>
      <c r="F19" s="133"/>
      <c r="G19" s="133"/>
      <c r="I19" s="119"/>
      <c r="J19" s="120"/>
      <c r="K19" s="120"/>
      <c r="L19" s="121"/>
      <c r="N19" s="128"/>
      <c r="O19" s="129"/>
      <c r="P19" s="130"/>
    </row>
  </sheetData>
  <mergeCells count="15">
    <mergeCell ref="B2:B12"/>
    <mergeCell ref="D6:L6"/>
    <mergeCell ref="D7:L7"/>
    <mergeCell ref="D8:L8"/>
    <mergeCell ref="D10:E10"/>
    <mergeCell ref="D11:E12"/>
    <mergeCell ref="F10:G10"/>
    <mergeCell ref="F11:G12"/>
    <mergeCell ref="I14:L19"/>
    <mergeCell ref="N14:P19"/>
    <mergeCell ref="B14:B19"/>
    <mergeCell ref="D15:D19"/>
    <mergeCell ref="E15:E19"/>
    <mergeCell ref="G15:G19"/>
    <mergeCell ref="F15:F1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8E3D-06C1-48D8-B7DA-8368984086F2}">
  <dimension ref="A1"/>
  <sheetViews>
    <sheetView workbookViewId="0">
      <selection activeCell="A8" sqref="A8"/>
    </sheetView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CE96-FE29-48FF-A9E4-FD30AE69F3F0}">
  <dimension ref="A1:C9"/>
  <sheetViews>
    <sheetView workbookViewId="0">
      <selection activeCell="A10" sqref="A10"/>
    </sheetView>
  </sheetViews>
  <sheetFormatPr defaultRowHeight="15.75" x14ac:dyDescent="0.25"/>
  <cols>
    <col min="1" max="1" width="9.625" customWidth="1"/>
  </cols>
  <sheetData>
    <row r="1" spans="1:3" x14ac:dyDescent="0.25">
      <c r="A1" t="s">
        <v>163</v>
      </c>
      <c r="B1" t="s">
        <v>165</v>
      </c>
      <c r="C1" t="s">
        <v>162</v>
      </c>
    </row>
    <row r="2" spans="1:3" x14ac:dyDescent="0.25">
      <c r="A2" t="s">
        <v>164</v>
      </c>
      <c r="B2">
        <v>0</v>
      </c>
      <c r="C2">
        <v>20</v>
      </c>
    </row>
    <row r="3" spans="1:3" x14ac:dyDescent="0.25">
      <c r="A3" t="s">
        <v>172</v>
      </c>
      <c r="B3">
        <v>20</v>
      </c>
      <c r="C3">
        <v>40</v>
      </c>
    </row>
    <row r="4" spans="1:3" x14ac:dyDescent="0.25">
      <c r="A4" t="s">
        <v>171</v>
      </c>
      <c r="B4">
        <v>50</v>
      </c>
      <c r="C4">
        <v>50</v>
      </c>
    </row>
    <row r="5" spans="1:3" x14ac:dyDescent="0.25">
      <c r="A5" t="s">
        <v>170</v>
      </c>
      <c r="B5">
        <v>100</v>
      </c>
      <c r="C5">
        <v>80</v>
      </c>
    </row>
    <row r="6" spans="1:3" x14ac:dyDescent="0.25">
      <c r="A6" t="s">
        <v>169</v>
      </c>
      <c r="B6">
        <v>200</v>
      </c>
      <c r="C6">
        <v>120</v>
      </c>
    </row>
    <row r="7" spans="1:3" x14ac:dyDescent="0.25">
      <c r="A7" t="s">
        <v>168</v>
      </c>
      <c r="B7">
        <v>500</v>
      </c>
      <c r="C7">
        <v>200</v>
      </c>
    </row>
    <row r="8" spans="1:3" x14ac:dyDescent="0.25">
      <c r="A8" t="s">
        <v>167</v>
      </c>
      <c r="B8">
        <v>1000</v>
      </c>
      <c r="C8" s="40" t="s">
        <v>166</v>
      </c>
    </row>
    <row r="9" spans="1:3" x14ac:dyDescent="0.25">
      <c r="A9" t="s">
        <v>173</v>
      </c>
      <c r="B9">
        <v>0</v>
      </c>
      <c r="C9" s="40" t="s">
        <v>166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5CB5-7312-4687-A4FE-8A5BC7432291}">
  <dimension ref="A1:N41"/>
  <sheetViews>
    <sheetView topLeftCell="A4" workbookViewId="0">
      <selection activeCell="J6" sqref="J6"/>
    </sheetView>
  </sheetViews>
  <sheetFormatPr defaultRowHeight="15.75" x14ac:dyDescent="0.25"/>
  <cols>
    <col min="1" max="1" width="10.125" bestFit="1" customWidth="1"/>
    <col min="2" max="2" width="7.625" bestFit="1" customWidth="1"/>
    <col min="10" max="10" width="9.75" bestFit="1" customWidth="1"/>
    <col min="11" max="11" width="11" bestFit="1" customWidth="1"/>
    <col min="13" max="13" width="10.75" bestFit="1" customWidth="1"/>
  </cols>
  <sheetData>
    <row r="1" spans="1:14" x14ac:dyDescent="0.25">
      <c r="A1" t="s">
        <v>102</v>
      </c>
      <c r="B1" t="s">
        <v>79</v>
      </c>
      <c r="C1" t="s">
        <v>80</v>
      </c>
      <c r="D1" t="s">
        <v>81</v>
      </c>
      <c r="E1" t="s">
        <v>82</v>
      </c>
      <c r="F1" t="s">
        <v>40</v>
      </c>
      <c r="G1" t="s">
        <v>83</v>
      </c>
      <c r="H1" t="s">
        <v>84</v>
      </c>
      <c r="I1" t="s">
        <v>85</v>
      </c>
      <c r="J1" t="s">
        <v>101</v>
      </c>
      <c r="K1" t="s">
        <v>51</v>
      </c>
      <c r="M1" t="s">
        <v>85</v>
      </c>
      <c r="N1" t="s">
        <v>51</v>
      </c>
    </row>
    <row r="2" spans="1:14" x14ac:dyDescent="0.25">
      <c r="A2" t="s">
        <v>194</v>
      </c>
      <c r="B2" s="23">
        <v>5</v>
      </c>
      <c r="C2" t="s">
        <v>139</v>
      </c>
      <c r="D2" t="s">
        <v>183</v>
      </c>
      <c r="E2" s="22" t="s">
        <v>103</v>
      </c>
      <c r="F2" t="s">
        <v>107</v>
      </c>
      <c r="G2" s="22" t="s">
        <v>103</v>
      </c>
      <c r="H2" s="23">
        <v>3</v>
      </c>
      <c r="I2" s="22" t="s">
        <v>103</v>
      </c>
      <c r="J2" t="s">
        <v>181</v>
      </c>
      <c r="M2" t="s">
        <v>114</v>
      </c>
      <c r="N2" t="s">
        <v>117</v>
      </c>
    </row>
    <row r="3" spans="1:14" x14ac:dyDescent="0.25">
      <c r="A3" t="s">
        <v>86</v>
      </c>
      <c r="B3" s="23">
        <v>2</v>
      </c>
      <c r="C3" t="s">
        <v>106</v>
      </c>
      <c r="D3" t="s">
        <v>109</v>
      </c>
      <c r="E3" s="22" t="s">
        <v>103</v>
      </c>
      <c r="F3" t="s">
        <v>107</v>
      </c>
      <c r="G3" s="22" t="s">
        <v>103</v>
      </c>
      <c r="H3" s="23">
        <v>1</v>
      </c>
      <c r="I3" t="s">
        <v>87</v>
      </c>
      <c r="J3" t="s">
        <v>110</v>
      </c>
      <c r="M3" t="s">
        <v>115</v>
      </c>
      <c r="N3" t="s">
        <v>116</v>
      </c>
    </row>
    <row r="4" spans="1:14" x14ac:dyDescent="0.25">
      <c r="A4" t="s">
        <v>135</v>
      </c>
      <c r="B4" s="23">
        <v>4</v>
      </c>
      <c r="C4" t="s">
        <v>108</v>
      </c>
      <c r="D4" t="s">
        <v>109</v>
      </c>
      <c r="E4" t="s">
        <v>88</v>
      </c>
      <c r="F4" t="s">
        <v>113</v>
      </c>
      <c r="G4" s="22" t="s">
        <v>136</v>
      </c>
      <c r="H4" s="23">
        <v>2</v>
      </c>
      <c r="I4" s="22" t="s">
        <v>103</v>
      </c>
      <c r="J4" t="s">
        <v>110</v>
      </c>
      <c r="M4" t="s">
        <v>94</v>
      </c>
      <c r="N4" t="s">
        <v>118</v>
      </c>
    </row>
    <row r="5" spans="1:14" x14ac:dyDescent="0.25">
      <c r="A5" t="s">
        <v>200</v>
      </c>
      <c r="B5" s="23">
        <v>6</v>
      </c>
      <c r="C5" t="s">
        <v>134</v>
      </c>
      <c r="D5" t="s">
        <v>140</v>
      </c>
      <c r="E5" t="s">
        <v>141</v>
      </c>
      <c r="F5" t="s">
        <v>113</v>
      </c>
      <c r="G5" s="22" t="s">
        <v>136</v>
      </c>
      <c r="H5" s="23">
        <v>2</v>
      </c>
      <c r="I5" s="22" t="s">
        <v>103</v>
      </c>
      <c r="J5" t="s">
        <v>181</v>
      </c>
      <c r="M5" t="s">
        <v>98</v>
      </c>
      <c r="N5" t="s">
        <v>119</v>
      </c>
    </row>
    <row r="6" spans="1:14" x14ac:dyDescent="0.25">
      <c r="A6" t="s">
        <v>201</v>
      </c>
      <c r="B6" s="23">
        <v>6</v>
      </c>
      <c r="C6" t="s">
        <v>139</v>
      </c>
      <c r="D6" t="s">
        <v>148</v>
      </c>
      <c r="E6" t="s">
        <v>202</v>
      </c>
      <c r="F6" t="s">
        <v>113</v>
      </c>
      <c r="G6" t="s">
        <v>142</v>
      </c>
      <c r="H6" s="23">
        <v>2</v>
      </c>
      <c r="I6" s="22" t="s">
        <v>103</v>
      </c>
      <c r="J6" t="s">
        <v>181</v>
      </c>
      <c r="M6" t="s">
        <v>87</v>
      </c>
      <c r="N6" t="s">
        <v>120</v>
      </c>
    </row>
    <row r="7" spans="1:14" x14ac:dyDescent="0.25">
      <c r="A7" t="s">
        <v>89</v>
      </c>
      <c r="B7" s="23">
        <v>2</v>
      </c>
      <c r="C7" t="s">
        <v>111</v>
      </c>
      <c r="D7" t="s">
        <v>91</v>
      </c>
      <c r="E7" s="22" t="s">
        <v>103</v>
      </c>
      <c r="F7" t="s">
        <v>105</v>
      </c>
      <c r="G7" s="22" t="s">
        <v>103</v>
      </c>
      <c r="H7" s="23">
        <v>1</v>
      </c>
      <c r="I7" t="s">
        <v>90</v>
      </c>
      <c r="J7" t="s">
        <v>110</v>
      </c>
      <c r="M7" t="s">
        <v>121</v>
      </c>
      <c r="N7" t="s">
        <v>123</v>
      </c>
    </row>
    <row r="8" spans="1:14" x14ac:dyDescent="0.25">
      <c r="A8" t="s">
        <v>138</v>
      </c>
      <c r="B8" s="23">
        <v>5</v>
      </c>
      <c r="C8" t="s">
        <v>112</v>
      </c>
      <c r="D8" t="s">
        <v>140</v>
      </c>
      <c r="E8" t="s">
        <v>141</v>
      </c>
      <c r="F8" t="s">
        <v>113</v>
      </c>
      <c r="G8" t="s">
        <v>142</v>
      </c>
      <c r="H8" s="23">
        <v>2</v>
      </c>
      <c r="I8" s="22" t="s">
        <v>103</v>
      </c>
      <c r="J8" t="s">
        <v>110</v>
      </c>
      <c r="M8" t="s">
        <v>122</v>
      </c>
      <c r="N8" t="s">
        <v>124</v>
      </c>
    </row>
    <row r="9" spans="1:14" x14ac:dyDescent="0.25">
      <c r="A9" t="s">
        <v>133</v>
      </c>
      <c r="B9" s="23">
        <v>2</v>
      </c>
      <c r="C9" t="s">
        <v>134</v>
      </c>
      <c r="D9" t="s">
        <v>92</v>
      </c>
      <c r="E9" s="22" t="s">
        <v>103</v>
      </c>
      <c r="F9" t="s">
        <v>105</v>
      </c>
      <c r="G9" s="22" t="s">
        <v>103</v>
      </c>
      <c r="H9" s="23">
        <v>2</v>
      </c>
      <c r="I9" s="22" t="s">
        <v>127</v>
      </c>
      <c r="J9" t="s">
        <v>110</v>
      </c>
      <c r="M9" t="s">
        <v>90</v>
      </c>
      <c r="N9" t="s">
        <v>125</v>
      </c>
    </row>
    <row r="10" spans="1:14" x14ac:dyDescent="0.25">
      <c r="A10" t="s">
        <v>209</v>
      </c>
      <c r="B10" s="23">
        <v>5</v>
      </c>
      <c r="C10" s="22" t="s">
        <v>103</v>
      </c>
      <c r="D10" s="22" t="s">
        <v>103</v>
      </c>
      <c r="E10" s="22" t="s">
        <v>103</v>
      </c>
      <c r="F10" s="22" t="s">
        <v>103</v>
      </c>
      <c r="G10" s="22" t="s">
        <v>103</v>
      </c>
      <c r="H10" s="23">
        <v>1</v>
      </c>
      <c r="I10" s="22" t="s">
        <v>103</v>
      </c>
      <c r="J10" t="s">
        <v>181</v>
      </c>
      <c r="M10" t="s">
        <v>94</v>
      </c>
      <c r="N10" t="s">
        <v>126</v>
      </c>
    </row>
    <row r="11" spans="1:14" x14ac:dyDescent="0.25">
      <c r="A11" t="s">
        <v>93</v>
      </c>
      <c r="B11" s="24" t="s">
        <v>103</v>
      </c>
      <c r="C11" t="s">
        <v>106</v>
      </c>
      <c r="D11" t="s">
        <v>91</v>
      </c>
      <c r="E11" s="22" t="s">
        <v>103</v>
      </c>
      <c r="F11" t="s">
        <v>105</v>
      </c>
      <c r="G11" s="22" t="s">
        <v>103</v>
      </c>
      <c r="H11" s="24" t="s">
        <v>103</v>
      </c>
      <c r="I11" s="22" t="s">
        <v>103</v>
      </c>
      <c r="J11" t="s">
        <v>110</v>
      </c>
      <c r="M11" t="s">
        <v>127</v>
      </c>
      <c r="N11" t="s">
        <v>128</v>
      </c>
    </row>
    <row r="12" spans="1:14" x14ac:dyDescent="0.25">
      <c r="A12" t="s">
        <v>185</v>
      </c>
      <c r="B12" s="23">
        <v>2</v>
      </c>
      <c r="C12" t="s">
        <v>112</v>
      </c>
      <c r="D12" t="s">
        <v>91</v>
      </c>
      <c r="E12" s="22" t="s">
        <v>103</v>
      </c>
      <c r="F12" t="s">
        <v>105</v>
      </c>
      <c r="G12" s="22" t="s">
        <v>103</v>
      </c>
      <c r="H12" s="23">
        <v>1</v>
      </c>
      <c r="I12" t="s">
        <v>98</v>
      </c>
      <c r="J12" t="s">
        <v>181</v>
      </c>
      <c r="M12" t="s">
        <v>129</v>
      </c>
      <c r="N12" t="s">
        <v>130</v>
      </c>
    </row>
    <row r="13" spans="1:14" x14ac:dyDescent="0.25">
      <c r="A13" t="s">
        <v>95</v>
      </c>
      <c r="B13" s="24" t="s">
        <v>103</v>
      </c>
      <c r="C13" t="s">
        <v>104</v>
      </c>
      <c r="D13" t="s">
        <v>91</v>
      </c>
      <c r="E13" s="22" t="s">
        <v>103</v>
      </c>
      <c r="F13" t="s">
        <v>105</v>
      </c>
      <c r="G13" s="22" t="s">
        <v>103</v>
      </c>
      <c r="H13" s="24" t="s">
        <v>103</v>
      </c>
      <c r="I13" s="22" t="s">
        <v>103</v>
      </c>
      <c r="J13" t="s">
        <v>110</v>
      </c>
      <c r="M13" t="s">
        <v>131</v>
      </c>
      <c r="N13" t="s">
        <v>132</v>
      </c>
    </row>
    <row r="14" spans="1:14" x14ac:dyDescent="0.25">
      <c r="A14" t="s">
        <v>186</v>
      </c>
      <c r="B14" s="23">
        <v>4</v>
      </c>
      <c r="C14" t="s">
        <v>187</v>
      </c>
      <c r="D14" t="s">
        <v>92</v>
      </c>
      <c r="E14" s="22" t="s">
        <v>103</v>
      </c>
      <c r="F14" t="s">
        <v>107</v>
      </c>
      <c r="G14" s="22" t="s">
        <v>103</v>
      </c>
      <c r="H14" s="23">
        <v>2</v>
      </c>
      <c r="I14" t="s">
        <v>90</v>
      </c>
      <c r="J14" t="s">
        <v>181</v>
      </c>
      <c r="M14" t="s">
        <v>217</v>
      </c>
      <c r="N14" t="s">
        <v>226</v>
      </c>
    </row>
    <row r="15" spans="1:14" x14ac:dyDescent="0.25">
      <c r="A15" t="s">
        <v>199</v>
      </c>
      <c r="B15" s="23">
        <v>5</v>
      </c>
      <c r="C15" t="s">
        <v>198</v>
      </c>
      <c r="D15" t="s">
        <v>148</v>
      </c>
      <c r="E15" s="22" t="s">
        <v>103</v>
      </c>
      <c r="F15" t="s">
        <v>107</v>
      </c>
      <c r="G15" s="22" t="s">
        <v>103</v>
      </c>
      <c r="H15" s="23">
        <v>3</v>
      </c>
      <c r="I15" t="s">
        <v>127</v>
      </c>
      <c r="J15" t="s">
        <v>181</v>
      </c>
      <c r="M15" t="s">
        <v>223</v>
      </c>
      <c r="N15" t="s">
        <v>225</v>
      </c>
    </row>
    <row r="16" spans="1:14" x14ac:dyDescent="0.25">
      <c r="A16" t="s">
        <v>204</v>
      </c>
      <c r="B16" s="23">
        <v>10</v>
      </c>
      <c r="C16" t="s">
        <v>205</v>
      </c>
      <c r="D16" t="s">
        <v>206</v>
      </c>
      <c r="E16" t="s">
        <v>207</v>
      </c>
      <c r="F16" t="s">
        <v>149</v>
      </c>
      <c r="G16" t="s">
        <v>208</v>
      </c>
      <c r="H16" s="23">
        <v>3</v>
      </c>
      <c r="I16" t="s">
        <v>115</v>
      </c>
      <c r="J16" t="s">
        <v>181</v>
      </c>
    </row>
    <row r="17" spans="1:10" x14ac:dyDescent="0.25">
      <c r="A17" t="s">
        <v>96</v>
      </c>
      <c r="B17" s="23">
        <v>1</v>
      </c>
      <c r="C17" t="s">
        <v>106</v>
      </c>
      <c r="D17" t="s">
        <v>92</v>
      </c>
      <c r="E17" s="22" t="s">
        <v>103</v>
      </c>
      <c r="F17" t="s">
        <v>107</v>
      </c>
      <c r="G17" s="22" t="s">
        <v>103</v>
      </c>
      <c r="H17" s="23">
        <v>1</v>
      </c>
      <c r="I17" t="s">
        <v>94</v>
      </c>
      <c r="J17" t="s">
        <v>110</v>
      </c>
    </row>
    <row r="18" spans="1:10" x14ac:dyDescent="0.25">
      <c r="A18" t="s">
        <v>137</v>
      </c>
      <c r="B18" s="23">
        <v>2</v>
      </c>
      <c r="C18" s="22" t="s">
        <v>103</v>
      </c>
      <c r="D18" s="22" t="s">
        <v>103</v>
      </c>
      <c r="E18" s="22" t="s">
        <v>103</v>
      </c>
      <c r="F18" s="22" t="s">
        <v>103</v>
      </c>
      <c r="G18" s="22" t="s">
        <v>103</v>
      </c>
      <c r="H18" s="23">
        <v>1</v>
      </c>
      <c r="I18" s="22" t="s">
        <v>103</v>
      </c>
      <c r="J18" t="s">
        <v>110</v>
      </c>
    </row>
    <row r="19" spans="1:10" x14ac:dyDescent="0.25">
      <c r="A19" t="s">
        <v>224</v>
      </c>
      <c r="B19" s="23">
        <v>20</v>
      </c>
      <c r="C19" s="22" t="s">
        <v>103</v>
      </c>
      <c r="D19" s="22" t="s">
        <v>103</v>
      </c>
      <c r="E19" s="22" t="s">
        <v>103</v>
      </c>
      <c r="F19" s="22" t="s">
        <v>103</v>
      </c>
      <c r="G19" s="22" t="s">
        <v>103</v>
      </c>
      <c r="H19" s="24" t="s">
        <v>103</v>
      </c>
      <c r="I19" s="22" t="s">
        <v>103</v>
      </c>
      <c r="J19" t="s">
        <v>181</v>
      </c>
    </row>
    <row r="20" spans="1:10" x14ac:dyDescent="0.25">
      <c r="A20" t="s">
        <v>196</v>
      </c>
      <c r="B20" s="23">
        <v>5</v>
      </c>
      <c r="C20" t="s">
        <v>193</v>
      </c>
      <c r="D20" t="s">
        <v>195</v>
      </c>
      <c r="E20" s="22" t="s">
        <v>103</v>
      </c>
      <c r="F20" t="s">
        <v>107</v>
      </c>
      <c r="G20" s="22" t="s">
        <v>103</v>
      </c>
      <c r="H20" s="23">
        <v>3</v>
      </c>
      <c r="I20" t="s">
        <v>98</v>
      </c>
      <c r="J20" t="s">
        <v>181</v>
      </c>
    </row>
    <row r="21" spans="1:10" x14ac:dyDescent="0.25">
      <c r="A21" t="s">
        <v>210</v>
      </c>
      <c r="B21" s="23">
        <v>20</v>
      </c>
      <c r="C21" t="s">
        <v>151</v>
      </c>
      <c r="D21" t="s">
        <v>148</v>
      </c>
      <c r="E21" t="s">
        <v>141</v>
      </c>
      <c r="F21" t="s">
        <v>149</v>
      </c>
      <c r="G21" t="s">
        <v>145</v>
      </c>
      <c r="H21" s="23">
        <v>3</v>
      </c>
      <c r="I21" t="s">
        <v>131</v>
      </c>
      <c r="J21" t="s">
        <v>181</v>
      </c>
    </row>
    <row r="22" spans="1:10" x14ac:dyDescent="0.25">
      <c r="A22" t="s">
        <v>150</v>
      </c>
      <c r="B22" s="23">
        <v>6</v>
      </c>
      <c r="C22" t="s">
        <v>151</v>
      </c>
      <c r="D22" t="s">
        <v>148</v>
      </c>
      <c r="E22" t="s">
        <v>141</v>
      </c>
      <c r="F22" t="s">
        <v>149</v>
      </c>
      <c r="G22" t="s">
        <v>142</v>
      </c>
      <c r="H22" s="23">
        <v>2</v>
      </c>
      <c r="I22" t="s">
        <v>129</v>
      </c>
      <c r="J22" t="s">
        <v>110</v>
      </c>
    </row>
    <row r="23" spans="1:10" x14ac:dyDescent="0.25">
      <c r="A23" t="s">
        <v>213</v>
      </c>
      <c r="B23" s="23">
        <v>40</v>
      </c>
      <c r="C23" t="s">
        <v>212</v>
      </c>
      <c r="D23" t="s">
        <v>211</v>
      </c>
      <c r="E23" t="s">
        <v>202</v>
      </c>
      <c r="F23" t="s">
        <v>149</v>
      </c>
      <c r="G23" t="s">
        <v>142</v>
      </c>
      <c r="H23" s="23">
        <v>3</v>
      </c>
      <c r="I23" s="22" t="s">
        <v>129</v>
      </c>
      <c r="J23" t="s">
        <v>181</v>
      </c>
    </row>
    <row r="24" spans="1:10" x14ac:dyDescent="0.25">
      <c r="A24" t="s">
        <v>197</v>
      </c>
      <c r="B24" s="23">
        <v>5</v>
      </c>
      <c r="C24" t="s">
        <v>134</v>
      </c>
      <c r="D24" t="s">
        <v>92</v>
      </c>
      <c r="E24" s="22" t="s">
        <v>103</v>
      </c>
      <c r="F24" t="s">
        <v>107</v>
      </c>
      <c r="G24" s="22" t="s">
        <v>103</v>
      </c>
      <c r="H24" s="23">
        <v>2</v>
      </c>
      <c r="I24" t="s">
        <v>114</v>
      </c>
      <c r="J24" t="s">
        <v>181</v>
      </c>
    </row>
    <row r="25" spans="1:10" x14ac:dyDescent="0.25">
      <c r="A25" t="s">
        <v>97</v>
      </c>
      <c r="B25" s="23">
        <v>4</v>
      </c>
      <c r="C25" t="s">
        <v>112</v>
      </c>
      <c r="D25" t="s">
        <v>92</v>
      </c>
      <c r="E25" t="s">
        <v>88</v>
      </c>
      <c r="F25" t="s">
        <v>113</v>
      </c>
      <c r="G25" s="22" t="s">
        <v>103</v>
      </c>
      <c r="H25" s="23">
        <v>2</v>
      </c>
      <c r="I25" t="s">
        <v>98</v>
      </c>
      <c r="J25" t="s">
        <v>110</v>
      </c>
    </row>
    <row r="26" spans="1:10" x14ac:dyDescent="0.25">
      <c r="A26" t="s">
        <v>219</v>
      </c>
      <c r="B26" s="23">
        <v>100</v>
      </c>
      <c r="C26" t="s">
        <v>220</v>
      </c>
      <c r="D26" t="s">
        <v>221</v>
      </c>
      <c r="E26" t="s">
        <v>202</v>
      </c>
      <c r="F26" t="s">
        <v>105</v>
      </c>
      <c r="G26" t="s">
        <v>222</v>
      </c>
      <c r="H26" s="23">
        <v>10</v>
      </c>
      <c r="I26" t="s">
        <v>223</v>
      </c>
      <c r="J26" t="s">
        <v>181</v>
      </c>
    </row>
    <row r="27" spans="1:10" x14ac:dyDescent="0.25">
      <c r="A27" t="s">
        <v>182</v>
      </c>
      <c r="B27" s="23">
        <v>2</v>
      </c>
      <c r="C27" t="s">
        <v>108</v>
      </c>
      <c r="D27" t="s">
        <v>183</v>
      </c>
      <c r="E27" t="s">
        <v>88</v>
      </c>
      <c r="F27" t="s">
        <v>107</v>
      </c>
      <c r="G27" s="22" t="s">
        <v>103</v>
      </c>
      <c r="H27" s="23">
        <v>1</v>
      </c>
      <c r="I27" s="22" t="s">
        <v>103</v>
      </c>
      <c r="J27" t="s">
        <v>181</v>
      </c>
    </row>
    <row r="28" spans="1:10" x14ac:dyDescent="0.25">
      <c r="A28" t="s">
        <v>191</v>
      </c>
      <c r="B28" s="23">
        <v>4</v>
      </c>
      <c r="C28" t="s">
        <v>112</v>
      </c>
      <c r="D28" t="s">
        <v>140</v>
      </c>
      <c r="E28" s="22" t="s">
        <v>103</v>
      </c>
      <c r="F28" t="s">
        <v>107</v>
      </c>
      <c r="G28" s="22" t="s">
        <v>103</v>
      </c>
      <c r="H28" s="23">
        <v>2</v>
      </c>
      <c r="I28" s="22" t="s">
        <v>103</v>
      </c>
      <c r="J28" t="s">
        <v>181</v>
      </c>
    </row>
    <row r="29" spans="1:10" x14ac:dyDescent="0.25">
      <c r="A29" t="s">
        <v>99</v>
      </c>
      <c r="B29" s="23">
        <v>2</v>
      </c>
      <c r="C29" t="s">
        <v>112</v>
      </c>
      <c r="D29" t="s">
        <v>92</v>
      </c>
      <c r="E29" s="22" t="s">
        <v>103</v>
      </c>
      <c r="F29" t="s">
        <v>107</v>
      </c>
      <c r="G29" s="22" t="s">
        <v>103</v>
      </c>
      <c r="H29" s="23">
        <v>1</v>
      </c>
      <c r="I29" s="22" t="s">
        <v>103</v>
      </c>
      <c r="J29" t="s">
        <v>110</v>
      </c>
    </row>
    <row r="30" spans="1:10" x14ac:dyDescent="0.25">
      <c r="A30" t="s">
        <v>180</v>
      </c>
      <c r="B30" s="23">
        <v>1</v>
      </c>
      <c r="C30" t="s">
        <v>108</v>
      </c>
      <c r="D30" t="s">
        <v>140</v>
      </c>
      <c r="E30" s="22" t="s">
        <v>103</v>
      </c>
      <c r="F30" t="s">
        <v>105</v>
      </c>
      <c r="G30" s="22" t="s">
        <v>103</v>
      </c>
      <c r="H30" s="23">
        <v>1</v>
      </c>
      <c r="I30" t="s">
        <v>114</v>
      </c>
      <c r="J30" t="s">
        <v>181</v>
      </c>
    </row>
    <row r="31" spans="1:10" x14ac:dyDescent="0.25">
      <c r="A31" t="s">
        <v>192</v>
      </c>
      <c r="B31" s="23">
        <v>4</v>
      </c>
      <c r="C31" t="s">
        <v>193</v>
      </c>
      <c r="D31" t="s">
        <v>140</v>
      </c>
      <c r="E31" s="22" t="s">
        <v>103</v>
      </c>
      <c r="F31" t="s">
        <v>105</v>
      </c>
      <c r="G31" s="22" t="s">
        <v>103</v>
      </c>
      <c r="H31" s="23">
        <v>2</v>
      </c>
      <c r="I31" s="22" t="s">
        <v>103</v>
      </c>
      <c r="J31" t="s">
        <v>181</v>
      </c>
    </row>
    <row r="32" spans="1:10" x14ac:dyDescent="0.25">
      <c r="A32" t="s">
        <v>100</v>
      </c>
      <c r="B32" s="23">
        <v>1</v>
      </c>
      <c r="C32" t="s">
        <v>108</v>
      </c>
      <c r="D32" t="s">
        <v>91</v>
      </c>
      <c r="E32" s="22" t="s">
        <v>103</v>
      </c>
      <c r="F32" t="s">
        <v>105</v>
      </c>
      <c r="G32" s="22" t="s">
        <v>103</v>
      </c>
      <c r="H32" s="23">
        <v>1</v>
      </c>
      <c r="I32" s="22" t="s">
        <v>103</v>
      </c>
      <c r="J32" t="s">
        <v>110</v>
      </c>
    </row>
    <row r="33" spans="1:10" x14ac:dyDescent="0.25">
      <c r="A33" t="s">
        <v>214</v>
      </c>
      <c r="B33" s="23">
        <v>80</v>
      </c>
      <c r="C33" t="s">
        <v>215</v>
      </c>
      <c r="D33" t="s">
        <v>206</v>
      </c>
      <c r="E33" t="s">
        <v>141</v>
      </c>
      <c r="F33" t="s">
        <v>149</v>
      </c>
      <c r="G33" t="s">
        <v>216</v>
      </c>
      <c r="H33" s="23">
        <v>4</v>
      </c>
      <c r="I33" t="s">
        <v>217</v>
      </c>
      <c r="J33" t="s">
        <v>181</v>
      </c>
    </row>
    <row r="34" spans="1:10" x14ac:dyDescent="0.25">
      <c r="A34" t="s">
        <v>146</v>
      </c>
      <c r="B34" s="23">
        <v>2</v>
      </c>
      <c r="C34" s="22" t="s">
        <v>103</v>
      </c>
      <c r="D34" s="22" t="s">
        <v>103</v>
      </c>
      <c r="E34" s="22" t="s">
        <v>103</v>
      </c>
      <c r="F34" s="22" t="s">
        <v>103</v>
      </c>
      <c r="G34" s="22" t="s">
        <v>103</v>
      </c>
      <c r="H34" s="23">
        <v>1</v>
      </c>
      <c r="I34" s="22" t="s">
        <v>103</v>
      </c>
      <c r="J34" t="s">
        <v>110</v>
      </c>
    </row>
    <row r="35" spans="1:10" x14ac:dyDescent="0.25">
      <c r="A35" t="s">
        <v>218</v>
      </c>
      <c r="B35" s="23">
        <v>10</v>
      </c>
      <c r="C35" s="22" t="s">
        <v>103</v>
      </c>
      <c r="D35" s="22" t="s">
        <v>103</v>
      </c>
      <c r="E35" s="22" t="s">
        <v>103</v>
      </c>
      <c r="F35" s="22" t="s">
        <v>103</v>
      </c>
      <c r="G35" t="s">
        <v>142</v>
      </c>
      <c r="H35" s="23">
        <v>1</v>
      </c>
      <c r="I35" s="22" t="s">
        <v>103</v>
      </c>
      <c r="J35" t="s">
        <v>181</v>
      </c>
    </row>
    <row r="36" spans="1:10" x14ac:dyDescent="0.25">
      <c r="A36" t="s">
        <v>152</v>
      </c>
      <c r="B36" s="23">
        <v>4</v>
      </c>
      <c r="C36" s="22" t="s">
        <v>103</v>
      </c>
      <c r="D36" s="22" t="s">
        <v>103</v>
      </c>
      <c r="E36" s="22" t="s">
        <v>103</v>
      </c>
      <c r="F36" s="22" t="s">
        <v>103</v>
      </c>
      <c r="G36" s="22" t="s">
        <v>103</v>
      </c>
      <c r="H36" s="23">
        <v>1</v>
      </c>
      <c r="I36" s="22" t="s">
        <v>103</v>
      </c>
      <c r="J36" t="s">
        <v>110</v>
      </c>
    </row>
    <row r="37" spans="1:10" x14ac:dyDescent="0.25">
      <c r="A37" t="s">
        <v>184</v>
      </c>
      <c r="B37" s="23">
        <v>2</v>
      </c>
      <c r="C37" t="s">
        <v>112</v>
      </c>
      <c r="D37" t="s">
        <v>91</v>
      </c>
      <c r="E37" s="22" t="s">
        <v>103</v>
      </c>
      <c r="F37" t="s">
        <v>105</v>
      </c>
      <c r="G37" s="22" t="s">
        <v>103</v>
      </c>
      <c r="H37" s="23">
        <v>1</v>
      </c>
      <c r="I37" t="s">
        <v>114</v>
      </c>
      <c r="J37" t="s">
        <v>181</v>
      </c>
    </row>
    <row r="38" spans="1:10" x14ac:dyDescent="0.25">
      <c r="A38" t="s">
        <v>143</v>
      </c>
      <c r="B38" s="23">
        <v>5</v>
      </c>
      <c r="C38" t="s">
        <v>134</v>
      </c>
      <c r="D38" t="s">
        <v>144</v>
      </c>
      <c r="E38" t="s">
        <v>88</v>
      </c>
      <c r="F38" t="s">
        <v>149</v>
      </c>
      <c r="G38" t="s">
        <v>145</v>
      </c>
      <c r="H38" s="23">
        <v>1</v>
      </c>
      <c r="I38" s="22" t="s">
        <v>94</v>
      </c>
      <c r="J38" t="s">
        <v>110</v>
      </c>
    </row>
    <row r="39" spans="1:10" x14ac:dyDescent="0.25">
      <c r="A39" t="s">
        <v>188</v>
      </c>
      <c r="B39" s="23">
        <v>4</v>
      </c>
      <c r="C39" t="s">
        <v>108</v>
      </c>
      <c r="D39" t="s">
        <v>189</v>
      </c>
      <c r="E39" s="22" t="s">
        <v>103</v>
      </c>
      <c r="F39" t="s">
        <v>190</v>
      </c>
      <c r="G39" s="22" t="s">
        <v>103</v>
      </c>
      <c r="H39" s="23">
        <v>1</v>
      </c>
      <c r="I39" t="s">
        <v>114</v>
      </c>
      <c r="J39" t="s">
        <v>181</v>
      </c>
    </row>
    <row r="40" spans="1:10" x14ac:dyDescent="0.25">
      <c r="A40" t="s">
        <v>147</v>
      </c>
      <c r="B40" s="23">
        <v>5</v>
      </c>
      <c r="C40" t="s">
        <v>139</v>
      </c>
      <c r="D40" t="s">
        <v>148</v>
      </c>
      <c r="E40" s="22" t="s">
        <v>88</v>
      </c>
      <c r="F40" s="22" t="s">
        <v>149</v>
      </c>
      <c r="G40" t="s">
        <v>208</v>
      </c>
      <c r="H40" s="23">
        <v>1</v>
      </c>
      <c r="I40" t="s">
        <v>94</v>
      </c>
      <c r="J40" t="s">
        <v>110</v>
      </c>
    </row>
    <row r="41" spans="1:10" x14ac:dyDescent="0.25">
      <c r="A41" t="s">
        <v>203</v>
      </c>
      <c r="B41" s="23">
        <v>6</v>
      </c>
      <c r="C41" t="s">
        <v>198</v>
      </c>
      <c r="D41" t="s">
        <v>148</v>
      </c>
      <c r="E41" t="s">
        <v>88</v>
      </c>
      <c r="F41" t="s">
        <v>149</v>
      </c>
      <c r="G41" t="s">
        <v>145</v>
      </c>
      <c r="H41" s="23">
        <v>1</v>
      </c>
      <c r="I41" t="s">
        <v>131</v>
      </c>
      <c r="J41" t="s">
        <v>181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DC03-1A84-478A-B7A5-AB55A703FD82}">
  <dimension ref="A1:D4"/>
  <sheetViews>
    <sheetView workbookViewId="0">
      <selection activeCell="D10" sqref="D10"/>
    </sheetView>
  </sheetViews>
  <sheetFormatPr defaultRowHeight="15.75" x14ac:dyDescent="0.25"/>
  <cols>
    <col min="1" max="1" width="9.625" customWidth="1"/>
  </cols>
  <sheetData>
    <row r="1" spans="1:4" x14ac:dyDescent="0.25">
      <c r="A1" t="s">
        <v>155</v>
      </c>
      <c r="B1" t="s">
        <v>156</v>
      </c>
      <c r="C1" t="s">
        <v>79</v>
      </c>
      <c r="D1" t="s">
        <v>84</v>
      </c>
    </row>
    <row r="2" spans="1:4" x14ac:dyDescent="0.25">
      <c r="A2" t="s">
        <v>157</v>
      </c>
      <c r="B2" s="23">
        <v>2</v>
      </c>
      <c r="C2" s="23">
        <v>10</v>
      </c>
      <c r="D2" s="23">
        <v>2</v>
      </c>
    </row>
    <row r="3" spans="1:4" x14ac:dyDescent="0.25">
      <c r="A3" t="s">
        <v>158</v>
      </c>
      <c r="B3" s="23">
        <v>5</v>
      </c>
      <c r="C3" s="23">
        <v>20</v>
      </c>
      <c r="D3" s="23">
        <v>5</v>
      </c>
    </row>
    <row r="4" spans="1:4" x14ac:dyDescent="0.25">
      <c r="A4" t="s">
        <v>159</v>
      </c>
      <c r="B4" s="23">
        <v>2</v>
      </c>
      <c r="C4" s="23">
        <v>5</v>
      </c>
      <c r="D4" s="23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C6CB-5214-4A7F-852E-9E709FC15A07}">
  <dimension ref="A1:G6"/>
  <sheetViews>
    <sheetView workbookViewId="0">
      <selection activeCell="E3" sqref="E3"/>
    </sheetView>
  </sheetViews>
  <sheetFormatPr defaultRowHeight="15.75" x14ac:dyDescent="0.25"/>
  <cols>
    <col min="1" max="1" width="11.75" bestFit="1" customWidth="1"/>
    <col min="2" max="3" width="10" bestFit="1" customWidth="1"/>
    <col min="4" max="4" width="9.375" customWidth="1"/>
    <col min="5" max="5" width="10.5" customWidth="1"/>
    <col min="6" max="6" width="10.625" bestFit="1" customWidth="1"/>
    <col min="7" max="7" width="10.5" bestFit="1" customWidth="1"/>
  </cols>
  <sheetData>
    <row r="1" spans="1:7" x14ac:dyDescent="0.25">
      <c r="A1" s="9" t="s">
        <v>24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</row>
    <row r="2" spans="1:7" x14ac:dyDescent="0.25">
      <c r="A2" s="1" t="s">
        <v>25</v>
      </c>
      <c r="B2" s="9">
        <v>13</v>
      </c>
      <c r="C2" s="9">
        <v>2</v>
      </c>
      <c r="D2" s="17">
        <v>7</v>
      </c>
      <c r="E2" s="9">
        <v>5</v>
      </c>
      <c r="F2" s="9">
        <v>2</v>
      </c>
      <c r="G2" s="17">
        <v>5</v>
      </c>
    </row>
    <row r="3" spans="1:7" x14ac:dyDescent="0.25">
      <c r="A3" s="1" t="s">
        <v>26</v>
      </c>
      <c r="B3" s="9">
        <v>9</v>
      </c>
      <c r="C3" s="9">
        <v>3</v>
      </c>
      <c r="D3" s="18">
        <v>10</v>
      </c>
      <c r="E3" s="9">
        <v>4</v>
      </c>
      <c r="F3" s="9">
        <v>3</v>
      </c>
      <c r="G3" s="18">
        <v>5</v>
      </c>
    </row>
    <row r="4" spans="1:7" x14ac:dyDescent="0.25">
      <c r="A4" s="1" t="s">
        <v>27</v>
      </c>
      <c r="B4" s="9">
        <v>5</v>
      </c>
      <c r="C4" s="9">
        <v>4</v>
      </c>
      <c r="D4" s="17">
        <v>13</v>
      </c>
      <c r="E4" s="9">
        <v>3</v>
      </c>
      <c r="F4" s="9">
        <v>4</v>
      </c>
      <c r="G4" s="17">
        <v>5</v>
      </c>
    </row>
    <row r="6" spans="1:7" x14ac:dyDescent="0.25">
      <c r="A6" s="51">
        <f>Básico!G20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4138-01BD-4D25-A1BB-EFFFF5FCB14B}">
  <dimension ref="A1:E6"/>
  <sheetViews>
    <sheetView workbookViewId="0">
      <selection activeCell="B2" sqref="B2"/>
    </sheetView>
  </sheetViews>
  <sheetFormatPr defaultRowHeight="15.75" x14ac:dyDescent="0.25"/>
  <cols>
    <col min="1" max="1" width="11" bestFit="1" customWidth="1"/>
    <col min="2" max="2" width="12.25" bestFit="1" customWidth="1"/>
    <col min="4" max="4" width="12.625" bestFit="1" customWidth="1"/>
  </cols>
  <sheetData>
    <row r="1" spans="1:5" x14ac:dyDescent="0.25">
      <c r="A1" t="s">
        <v>11</v>
      </c>
      <c r="B1" t="s">
        <v>262</v>
      </c>
      <c r="C1" s="51" t="s">
        <v>263</v>
      </c>
      <c r="D1" t="s">
        <v>264</v>
      </c>
      <c r="E1" t="s">
        <v>12</v>
      </c>
    </row>
    <row r="2" spans="1:5" x14ac:dyDescent="0.25">
      <c r="A2" t="s">
        <v>16</v>
      </c>
      <c r="B2">
        <f>_xlfn.XLOOKUP(A2,Atributos[Atributo],Atributos[Total])+Básico!P14</f>
        <v>7</v>
      </c>
      <c r="C2" s="53" t="e">
        <f>VLOOKUP($B$6,Classes[],IF(Conversores[[#This Row],[Atributo]]="Sabedoria",4, IF(Conversores[[#This Row],[Atributo]]="Poder",3,2)))+_xlfn.XLOOKUP(Conversores[[#This Row],[Atributo]],Atributos[Atributo],Atributos[Total],0)</f>
        <v>#N/A</v>
      </c>
      <c r="D2" s="52" t="e">
        <f>(($A$6-5%)/5%)*(VLOOKUP($B$6,Classes[],IF(Conversores[[#This Row],[Atributo]]="Sabedoria",7, IF(Conversores[[#This Row],[Atributo]]="Poder",6,5)))+_xlfn.XLOOKUP(Conversores[[#This Row],[Atributo]],Atributos[Atributo],Atributos[Total],0))</f>
        <v>#N/A</v>
      </c>
      <c r="E2" t="e">
        <f>SUM(Conversores[[#This Row],[Valor Total]:[Após Inicial]])</f>
        <v>#N/A</v>
      </c>
    </row>
    <row r="3" spans="1:5" x14ac:dyDescent="0.25">
      <c r="A3" t="s">
        <v>15</v>
      </c>
      <c r="B3">
        <f>_xlfn.XLOOKUP(A3,Atributos[Atributo],Atributos[Total])+Básico!P13</f>
        <v>2</v>
      </c>
      <c r="C3" s="53" t="e">
        <f>VLOOKUP($B$6,Classes[],IF(Conversores[[#This Row],[Atributo]]="Sabedoria",4, IF(Conversores[[#This Row],[Atributo]]="Poder",3,2)))+_xlfn.XLOOKUP(Conversores[[#This Row],[Atributo]],Atributos[Atributo],Atributos[Total],0)</f>
        <v>#N/A</v>
      </c>
      <c r="D3" s="52" t="e">
        <f>(($A$6-5%)/5%)*(VLOOKUP($B$6,Classes[],IF(Conversores[[#This Row],[Atributo]]="Sabedoria",7, IF(Conversores[[#This Row],[Atributo]]="Poder",6,5)))+_xlfn.XLOOKUP(Conversores[[#This Row],[Atributo]],Atributos[Atributo],Atributos[Total],0))</f>
        <v>#N/A</v>
      </c>
      <c r="E3" t="e">
        <f>SUM(Conversores[[#This Row],[Valor Total]:[Após Inicial]])</f>
        <v>#N/A</v>
      </c>
    </row>
    <row r="4" spans="1:5" x14ac:dyDescent="0.25">
      <c r="A4" t="s">
        <v>19</v>
      </c>
      <c r="B4">
        <f>_xlfn.XLOOKUP(A4,Atributos[Atributo],Atributos[Total])+Básico!P12</f>
        <v>7</v>
      </c>
      <c r="C4" s="53" t="e">
        <f>VLOOKUP($B$6,Classes[],IF(Conversores[[#This Row],[Atributo]]="Sabedoria",4, IF(Conversores[[#This Row],[Atributo]]="Poder",3,2)))+_xlfn.XLOOKUP(Conversores[[#This Row],[Atributo]],Atributos[Atributo],Atributos[Total],0)</f>
        <v>#N/A</v>
      </c>
      <c r="D4" s="52" t="e">
        <f>(($A$6-5%)/5%)*(VLOOKUP($B$6,Classes[],IF(Conversores[[#This Row],[Atributo]]="Sabedoria",7, IF(Conversores[[#This Row],[Atributo]]="Poder",6,5)))+_xlfn.XLOOKUP(Conversores[[#This Row],[Atributo]],Atributos[Atributo],Atributos[Total],0))</f>
        <v>#N/A</v>
      </c>
      <c r="E4" t="e">
        <f>SUM(Conversores[[#This Row],[Valor Total]:[Após Inicial]])</f>
        <v>#N/A</v>
      </c>
    </row>
    <row r="6" spans="1:5" x14ac:dyDescent="0.25">
      <c r="A6" s="51">
        <f>Básico!G20</f>
        <v>0</v>
      </c>
      <c r="B6" s="19">
        <f>Básico!G16</f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77BE-FB39-4EE6-BF53-5D11BAD1AD35}">
  <dimension ref="A1:D18"/>
  <sheetViews>
    <sheetView workbookViewId="0">
      <selection activeCell="C17" sqref="C17"/>
    </sheetView>
  </sheetViews>
  <sheetFormatPr defaultRowHeight="15.75" x14ac:dyDescent="0.25"/>
  <cols>
    <col min="1" max="1" width="13.25" bestFit="1" customWidth="1"/>
    <col min="2" max="2" width="8.625" bestFit="1" customWidth="1"/>
    <col min="3" max="3" width="12.25" bestFit="1" customWidth="1"/>
    <col min="4" max="4" width="12.5" customWidth="1"/>
  </cols>
  <sheetData>
    <row r="1" spans="1:4" x14ac:dyDescent="0.25">
      <c r="A1" s="1" t="s">
        <v>24</v>
      </c>
      <c r="B1" s="1" t="s">
        <v>40</v>
      </c>
      <c r="C1" s="1" t="s">
        <v>11</v>
      </c>
      <c r="D1" s="1" t="s">
        <v>51</v>
      </c>
    </row>
    <row r="2" spans="1:4" x14ac:dyDescent="0.25">
      <c r="A2" t="s">
        <v>41</v>
      </c>
      <c r="B2" t="s">
        <v>52</v>
      </c>
      <c r="C2">
        <v>1</v>
      </c>
      <c r="D2" t="s">
        <v>53</v>
      </c>
    </row>
    <row r="3" spans="1:4" x14ac:dyDescent="0.25">
      <c r="A3" t="s">
        <v>42</v>
      </c>
      <c r="B3" t="s">
        <v>52</v>
      </c>
      <c r="C3">
        <v>2</v>
      </c>
      <c r="D3" t="s">
        <v>54</v>
      </c>
    </row>
    <row r="4" spans="1:4" x14ac:dyDescent="0.25">
      <c r="A4" t="s">
        <v>43</v>
      </c>
      <c r="B4" t="s">
        <v>52</v>
      </c>
      <c r="C4">
        <v>1</v>
      </c>
      <c r="D4" t="s">
        <v>55</v>
      </c>
    </row>
    <row r="5" spans="1:4" x14ac:dyDescent="0.25">
      <c r="A5" t="s">
        <v>44</v>
      </c>
      <c r="B5" t="s">
        <v>52</v>
      </c>
      <c r="C5">
        <v>1</v>
      </c>
      <c r="D5" t="s">
        <v>56</v>
      </c>
    </row>
    <row r="6" spans="1:4" x14ac:dyDescent="0.25">
      <c r="A6" t="s">
        <v>45</v>
      </c>
      <c r="B6" t="s">
        <v>52</v>
      </c>
      <c r="C6">
        <v>0</v>
      </c>
      <c r="D6" t="s">
        <v>57</v>
      </c>
    </row>
    <row r="7" spans="1:4" x14ac:dyDescent="0.25">
      <c r="A7" t="s">
        <v>46</v>
      </c>
      <c r="B7" t="s">
        <v>52</v>
      </c>
      <c r="C7">
        <v>0</v>
      </c>
      <c r="D7" t="s">
        <v>58</v>
      </c>
    </row>
    <row r="8" spans="1:4" x14ac:dyDescent="0.25">
      <c r="A8" t="s">
        <v>47</v>
      </c>
      <c r="B8" t="s">
        <v>52</v>
      </c>
      <c r="C8">
        <v>-1</v>
      </c>
      <c r="D8" t="s">
        <v>59</v>
      </c>
    </row>
    <row r="9" spans="1:4" x14ac:dyDescent="0.25">
      <c r="A9" t="s">
        <v>48</v>
      </c>
      <c r="B9" t="s">
        <v>52</v>
      </c>
      <c r="C9">
        <v>1</v>
      </c>
      <c r="D9" t="s">
        <v>60</v>
      </c>
    </row>
    <row r="10" spans="1:4" x14ac:dyDescent="0.25">
      <c r="A10" t="s">
        <v>49</v>
      </c>
      <c r="B10" t="s">
        <v>52</v>
      </c>
      <c r="C10">
        <v>1</v>
      </c>
      <c r="D10" t="s">
        <v>61</v>
      </c>
    </row>
    <row r="11" spans="1:4" x14ac:dyDescent="0.25">
      <c r="A11" t="s">
        <v>50</v>
      </c>
      <c r="B11" t="s">
        <v>52</v>
      </c>
      <c r="C11">
        <v>1</v>
      </c>
      <c r="D11" t="s">
        <v>62</v>
      </c>
    </row>
    <row r="12" spans="1:4" x14ac:dyDescent="0.25">
      <c r="A12" t="s">
        <v>63</v>
      </c>
      <c r="B12" t="s">
        <v>65</v>
      </c>
      <c r="C12">
        <v>-1</v>
      </c>
      <c r="D12" t="s">
        <v>73</v>
      </c>
    </row>
    <row r="13" spans="1:4" x14ac:dyDescent="0.25">
      <c r="A13" t="s">
        <v>64</v>
      </c>
      <c r="B13" t="s">
        <v>65</v>
      </c>
      <c r="C13">
        <v>-1</v>
      </c>
      <c r="D13" t="s">
        <v>74</v>
      </c>
    </row>
    <row r="14" spans="1:4" x14ac:dyDescent="0.25">
      <c r="A14" t="s">
        <v>66</v>
      </c>
      <c r="B14" t="s">
        <v>65</v>
      </c>
      <c r="C14">
        <v>-1</v>
      </c>
      <c r="D14" t="s">
        <v>67</v>
      </c>
    </row>
    <row r="15" spans="1:4" x14ac:dyDescent="0.25">
      <c r="A15" t="s">
        <v>68</v>
      </c>
      <c r="B15" t="s">
        <v>65</v>
      </c>
      <c r="C15">
        <v>-1</v>
      </c>
      <c r="D15" t="s">
        <v>72</v>
      </c>
    </row>
    <row r="16" spans="1:4" x14ac:dyDescent="0.25">
      <c r="A16" t="s">
        <v>69</v>
      </c>
      <c r="B16" t="s">
        <v>65</v>
      </c>
      <c r="C16">
        <v>-1</v>
      </c>
      <c r="D16" t="s">
        <v>75</v>
      </c>
    </row>
    <row r="17" spans="1:4" x14ac:dyDescent="0.25">
      <c r="A17" t="s">
        <v>70</v>
      </c>
      <c r="B17" t="s">
        <v>65</v>
      </c>
      <c r="C17">
        <v>-1</v>
      </c>
      <c r="D17" t="s">
        <v>76</v>
      </c>
    </row>
    <row r="18" spans="1:4" x14ac:dyDescent="0.25">
      <c r="A18" t="s">
        <v>71</v>
      </c>
      <c r="B18" t="s">
        <v>65</v>
      </c>
      <c r="C18">
        <v>1</v>
      </c>
      <c r="D18" t="s">
        <v>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Básico</vt:lpstr>
      <vt:lpstr>Inventário</vt:lpstr>
      <vt:lpstr>Poderes</vt:lpstr>
      <vt:lpstr>Rank</vt:lpstr>
      <vt:lpstr>Armas</vt:lpstr>
      <vt:lpstr>Armadura</vt:lpstr>
      <vt:lpstr>Classes</vt:lpstr>
      <vt:lpstr>Conversores</vt:lpstr>
      <vt:lpstr>Característica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>Mateus Gabriel</cp:lastModifiedBy>
  <dcterms:created xsi:type="dcterms:W3CDTF">2022-12-21T21:47:15Z</dcterms:created>
  <dcterms:modified xsi:type="dcterms:W3CDTF">2023-09-10T22:37:49Z</dcterms:modified>
</cp:coreProperties>
</file>